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https://obmportaal.sharepoint.com/sites/mop-inObM/ObM/Secretariaat/Gedeelde documenten/Website vraagbaak/"/>
    </mc:Choice>
  </mc:AlternateContent>
  <xr:revisionPtr revIDLastSave="0" documentId="8_{038EBCA7-1721-4C87-9DB1-A2B8BF0DCC31}" xr6:coauthVersionLast="47" xr6:coauthVersionMax="47" xr10:uidLastSave="{00000000-0000-0000-0000-000000000000}"/>
  <bookViews>
    <workbookView showSheetTabs="0" xWindow="34095" yWindow="3270" windowWidth="17280" windowHeight="8880" tabRatio="318" xr2:uid="{00000000-000D-0000-FFFF-FFFF00000000}"/>
  </bookViews>
  <sheets>
    <sheet name="ouderschapsverlof" sheetId="1" r:id="rId1"/>
    <sheet name="Blad1" sheetId="2" r:id="rId2"/>
  </sheets>
  <definedNames>
    <definedName name="_xlnm.Print_Area" localSheetId="0">ouderschapsverlof!$A$1:$T$68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8" i="1"/>
  <c r="S23" i="1" l="1"/>
  <c r="R24" i="1"/>
  <c r="Q24" i="1"/>
  <c r="P24" i="1"/>
  <c r="P12" i="1" l="1"/>
  <c r="P13" i="1"/>
  <c r="C17" i="1"/>
  <c r="U29" i="1"/>
  <c r="U30" i="1"/>
  <c r="U31" i="1"/>
  <c r="U32" i="1"/>
  <c r="U33" i="1"/>
  <c r="U34" i="1"/>
  <c r="U35" i="1"/>
  <c r="U36" i="1"/>
  <c r="U23" i="1"/>
  <c r="Q26" i="1"/>
  <c r="S24" i="1"/>
  <c r="R14" i="1"/>
  <c r="Q13" i="1"/>
  <c r="S14" i="1"/>
  <c r="Q14" i="1"/>
  <c r="P14" i="1"/>
  <c r="B54" i="1" l="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K21" i="1" s="1"/>
  <c r="I20" i="1"/>
  <c r="I21" i="1" s="1"/>
  <c r="G20" i="1"/>
  <c r="G21" i="1" s="1"/>
  <c r="E20" i="1"/>
  <c r="E21" i="1" s="1"/>
  <c r="C20" i="1"/>
  <c r="U19" i="1"/>
  <c r="C19" i="1"/>
  <c r="U18" i="1"/>
  <c r="C18" i="1"/>
  <c r="U17" i="1"/>
  <c r="U16" i="1"/>
  <c r="C16" i="1"/>
  <c r="U15" i="1"/>
  <c r="C15" i="1"/>
  <c r="S13" i="1"/>
  <c r="R13" i="1"/>
  <c r="Q8" i="1"/>
  <c r="P8" i="1"/>
  <c r="S10" i="1" s="1"/>
  <c r="E26" i="1" s="1"/>
  <c r="Q10" i="1" l="1"/>
  <c r="P10" i="1"/>
  <c r="A3" i="2"/>
  <c r="A4" i="2" s="1"/>
  <c r="A5" i="2" s="1"/>
  <c r="C5" i="2" s="1"/>
  <c r="U2" i="2"/>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D5" i="2"/>
  <c r="E5" i="2" s="1"/>
  <c r="E23" i="1"/>
  <c r="B4" i="2"/>
  <c r="D4" i="2"/>
  <c r="B5" i="2"/>
  <c r="C4" i="2"/>
  <c r="C3" i="2"/>
  <c r="B3" i="2"/>
  <c r="A6" i="2"/>
  <c r="D6" i="2" s="1"/>
  <c r="C32" i="1"/>
  <c r="C31" i="1"/>
  <c r="X3" i="2"/>
  <c r="Y3" i="2" s="1"/>
  <c r="H8" i="2"/>
  <c r="H10" i="2"/>
  <c r="AF3" i="2"/>
  <c r="AG3" i="2" s="1"/>
  <c r="E2" i="2"/>
  <c r="X2" i="2"/>
  <c r="Y2" i="2" s="1"/>
  <c r="P2" i="2"/>
  <c r="Q2" i="2" s="1"/>
  <c r="AF2" i="2"/>
  <c r="AH2" i="2" s="1"/>
  <c r="P3" i="2"/>
  <c r="R3" i="2" s="1"/>
  <c r="AB5" i="2"/>
  <c r="AC4" i="2"/>
  <c r="AE4" i="2"/>
  <c r="AD4" i="2"/>
  <c r="W4" i="2"/>
  <c r="V4" i="2"/>
  <c r="U4" i="2"/>
  <c r="T5" i="2"/>
  <c r="O4" i="2"/>
  <c r="N4" i="2"/>
  <c r="M4" i="2"/>
  <c r="L5" i="2"/>
  <c r="E3" i="2" l="1"/>
  <c r="Z2" i="2"/>
  <c r="A7" i="2"/>
  <c r="B7" i="2" s="1"/>
  <c r="C6" i="2"/>
  <c r="E6" i="2" s="1"/>
  <c r="B6" i="2"/>
  <c r="G5" i="2"/>
  <c r="E4" i="2"/>
  <c r="G4" i="2" s="1"/>
  <c r="G3" i="2"/>
  <c r="F3" i="2"/>
  <c r="AG2" i="2"/>
  <c r="Q3" i="2"/>
  <c r="H26" i="2"/>
  <c r="K9" i="1" s="1"/>
  <c r="AH3" i="2"/>
  <c r="Z3" i="2"/>
  <c r="R2" i="2"/>
  <c r="F5" i="2"/>
  <c r="G2" i="2"/>
  <c r="F2" i="2"/>
  <c r="P4" i="2"/>
  <c r="Q4" i="2" s="1"/>
  <c r="X4" i="2"/>
  <c r="Y4" i="2" s="1"/>
  <c r="AF4" i="2"/>
  <c r="AH4" i="2" s="1"/>
  <c r="AE5" i="2"/>
  <c r="AD5" i="2"/>
  <c r="AB6" i="2"/>
  <c r="AC5" i="2"/>
  <c r="O5" i="2"/>
  <c r="N5" i="2"/>
  <c r="M5" i="2"/>
  <c r="L6" i="2"/>
  <c r="W5" i="2"/>
  <c r="V5" i="2"/>
  <c r="U5" i="2"/>
  <c r="T6" i="2"/>
  <c r="C7" i="2" l="1"/>
  <c r="D7" i="2"/>
  <c r="A8" i="2"/>
  <c r="D8" i="2" s="1"/>
  <c r="F4" i="2"/>
  <c r="G6" i="2"/>
  <c r="Z4" i="2"/>
  <c r="AG4" i="2"/>
  <c r="F6" i="2"/>
  <c r="R4" i="2"/>
  <c r="P5" i="2"/>
  <c r="R5" i="2" s="1"/>
  <c r="E7" i="2"/>
  <c r="G7" i="2" s="1"/>
  <c r="AF5" i="2"/>
  <c r="AH5" i="2" s="1"/>
  <c r="X5" i="2"/>
  <c r="Z5" i="2" s="1"/>
  <c r="M6" i="2"/>
  <c r="O6" i="2"/>
  <c r="L7" i="2"/>
  <c r="N6" i="2"/>
  <c r="W6" i="2"/>
  <c r="V6" i="2"/>
  <c r="U6" i="2"/>
  <c r="T7" i="2"/>
  <c r="AB7" i="2"/>
  <c r="AE6" i="2"/>
  <c r="AC6" i="2"/>
  <c r="AD6" i="2"/>
  <c r="B8" i="2" l="1"/>
  <c r="C8" i="2"/>
  <c r="E8" i="2" s="1"/>
  <c r="F8" i="2" s="1"/>
  <c r="A9" i="2"/>
  <c r="B9" i="2" s="1"/>
  <c r="F7" i="2"/>
  <c r="Q5" i="2"/>
  <c r="AF6" i="2"/>
  <c r="AG6" i="2" s="1"/>
  <c r="Y5" i="2"/>
  <c r="AG5" i="2"/>
  <c r="X6" i="2"/>
  <c r="Z6" i="2" s="1"/>
  <c r="P6" i="2"/>
  <c r="R6" i="2" s="1"/>
  <c r="N7" i="2"/>
  <c r="L8" i="2"/>
  <c r="O7" i="2"/>
  <c r="M7" i="2"/>
  <c r="AB8" i="2"/>
  <c r="AD7" i="2"/>
  <c r="AC7" i="2"/>
  <c r="AE7" i="2"/>
  <c r="W7" i="2"/>
  <c r="U7" i="2"/>
  <c r="V7" i="2"/>
  <c r="T8" i="2"/>
  <c r="D9" i="2"/>
  <c r="C9" i="2" l="1"/>
  <c r="A10" i="2"/>
  <c r="C10" i="2" s="1"/>
  <c r="Y6" i="2"/>
  <c r="AH6" i="2"/>
  <c r="Q6" i="2"/>
  <c r="P7" i="2"/>
  <c r="R7" i="2" s="1"/>
  <c r="G8" i="2"/>
  <c r="X7" i="2"/>
  <c r="Y7" i="2" s="1"/>
  <c r="AF7" i="2"/>
  <c r="AG7" i="2" s="1"/>
  <c r="E9" i="2"/>
  <c r="G9" i="2" s="1"/>
  <c r="M8" i="2"/>
  <c r="O8" i="2"/>
  <c r="L9" i="2"/>
  <c r="N8" i="2"/>
  <c r="V8" i="2"/>
  <c r="W8" i="2"/>
  <c r="U8" i="2"/>
  <c r="T9" i="2"/>
  <c r="D10" i="2"/>
  <c r="A11" i="2"/>
  <c r="AB9" i="2"/>
  <c r="AD8" i="2"/>
  <c r="AE8" i="2"/>
  <c r="AC8" i="2"/>
  <c r="F9" i="2" l="1"/>
  <c r="B10" i="2"/>
  <c r="Q7" i="2"/>
  <c r="Z7" i="2"/>
  <c r="AH7" i="2"/>
  <c r="P8" i="2"/>
  <c r="Q8" i="2" s="1"/>
  <c r="AF8" i="2"/>
  <c r="AH8" i="2" s="1"/>
  <c r="X8" i="2"/>
  <c r="Z8" i="2" s="1"/>
  <c r="E10" i="2"/>
  <c r="G10" i="2" s="1"/>
  <c r="W9" i="2"/>
  <c r="V9" i="2"/>
  <c r="U9" i="2"/>
  <c r="T10" i="2"/>
  <c r="AB10" i="2"/>
  <c r="AC9" i="2"/>
  <c r="AD9" i="2"/>
  <c r="AE9" i="2"/>
  <c r="A12" i="2"/>
  <c r="B11" i="2"/>
  <c r="D11" i="2"/>
  <c r="C11" i="2"/>
  <c r="L10" i="2"/>
  <c r="M9" i="2"/>
  <c r="N9" i="2"/>
  <c r="O9" i="2"/>
  <c r="R8" i="2" l="1"/>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L12" i="2"/>
  <c r="O11" i="2"/>
  <c r="N11" i="2"/>
  <c r="M11" i="2"/>
  <c r="AC11" i="2"/>
  <c r="AB12" i="2"/>
  <c r="AE11" i="2"/>
  <c r="AD11" i="2"/>
  <c r="G12" i="2" l="1"/>
  <c r="R10" i="2"/>
  <c r="Y10" i="2"/>
  <c r="AG10" i="2"/>
  <c r="AF11" i="2"/>
  <c r="AG11" i="2" s="1"/>
  <c r="E13" i="2"/>
  <c r="G13" i="2" s="1"/>
  <c r="P11" i="2"/>
  <c r="R11" i="2" s="1"/>
  <c r="X11" i="2"/>
  <c r="Y11" i="2" s="1"/>
  <c r="AD12" i="2"/>
  <c r="AC12" i="2"/>
  <c r="AB13" i="2"/>
  <c r="AE12" i="2"/>
  <c r="U12" i="2"/>
  <c r="W12" i="2"/>
  <c r="V12" i="2"/>
  <c r="T13" i="2"/>
  <c r="L13" i="2"/>
  <c r="O12" i="2"/>
  <c r="N12" i="2"/>
  <c r="M12" i="2"/>
  <c r="B14" i="2"/>
  <c r="D14" i="2"/>
  <c r="C14" i="2"/>
  <c r="A15" i="2"/>
  <c r="AH11" i="2" l="1"/>
  <c r="Q11" i="2"/>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R16" i="2" s="1"/>
  <c r="E18" i="2"/>
  <c r="F18" i="2" s="1"/>
  <c r="X16" i="2"/>
  <c r="Y16" i="2" s="1"/>
  <c r="O17" i="2"/>
  <c r="N17" i="2"/>
  <c r="M17" i="2"/>
  <c r="L18" i="2"/>
  <c r="Q16" i="2"/>
  <c r="AE17" i="2"/>
  <c r="AD17" i="2"/>
  <c r="AC17" i="2"/>
  <c r="AB18" i="2"/>
  <c r="B19" i="2"/>
  <c r="A20" i="2"/>
  <c r="D19" i="2"/>
  <c r="C19" i="2"/>
  <c r="W17" i="2"/>
  <c r="V17" i="2"/>
  <c r="U17" i="2"/>
  <c r="T18" i="2"/>
  <c r="AH16" i="2" l="1"/>
  <c r="Z16" i="2"/>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R18" i="2" s="1"/>
  <c r="E20" i="2"/>
  <c r="G20" i="2" s="1"/>
  <c r="X18" i="2"/>
  <c r="Y18" i="2" s="1"/>
  <c r="AF18" i="2"/>
  <c r="AG18" i="2" s="1"/>
  <c r="D21" i="2"/>
  <c r="C21" i="2"/>
  <c r="B21" i="2"/>
  <c r="A22" i="2"/>
  <c r="Z18" i="2"/>
  <c r="T20" i="2"/>
  <c r="W19" i="2"/>
  <c r="V19" i="2"/>
  <c r="U19" i="2"/>
  <c r="AE19" i="2"/>
  <c r="AD19" i="2"/>
  <c r="AC19" i="2"/>
  <c r="AB20" i="2"/>
  <c r="O19" i="2"/>
  <c r="N19" i="2"/>
  <c r="M19" i="2"/>
  <c r="L20" i="2"/>
  <c r="AH18" i="2" l="1"/>
  <c r="F20" i="2"/>
  <c r="Q18" i="2"/>
  <c r="E21" i="2"/>
  <c r="G21" i="2" s="1"/>
  <c r="P19" i="2"/>
  <c r="R19" i="2" s="1"/>
  <c r="X19" i="2"/>
  <c r="Y19" i="2" s="1"/>
  <c r="AF19" i="2"/>
  <c r="AH19" i="2" s="1"/>
  <c r="U20" i="2"/>
  <c r="T21" i="2"/>
  <c r="V20" i="2"/>
  <c r="W20" i="2"/>
  <c r="D22" i="2"/>
  <c r="C22" i="2"/>
  <c r="B22" i="2"/>
  <c r="A23" i="2"/>
  <c r="O20" i="2"/>
  <c r="N20" i="2"/>
  <c r="M20" i="2"/>
  <c r="L21" i="2"/>
  <c r="AE20" i="2"/>
  <c r="AD20" i="2"/>
  <c r="AC20" i="2"/>
  <c r="AB21" i="2"/>
  <c r="AG19" i="2" l="1"/>
  <c r="F21" i="2"/>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AE22" i="2"/>
  <c r="AC22" i="2"/>
  <c r="AB23" i="2"/>
  <c r="AD22" i="2"/>
  <c r="D24" i="2"/>
  <c r="C24" i="2"/>
  <c r="B24" i="2"/>
  <c r="A25" i="2"/>
  <c r="W22" i="2"/>
  <c r="V22" i="2"/>
  <c r="U22" i="2"/>
  <c r="T23" i="2"/>
  <c r="O22" i="2"/>
  <c r="N22" i="2"/>
  <c r="M22" i="2"/>
  <c r="L23" i="2"/>
  <c r="G23" i="2" l="1"/>
  <c r="Y21" i="2"/>
  <c r="R21" i="2"/>
  <c r="AF22" i="2"/>
  <c r="AG22" i="2" s="1"/>
  <c r="P22" i="2"/>
  <c r="Q22" i="2" s="1"/>
  <c r="AG21" i="2"/>
  <c r="X22" i="2"/>
  <c r="Z22" i="2" s="1"/>
  <c r="E24" i="2"/>
  <c r="G24" i="2" s="1"/>
  <c r="D25" i="2"/>
  <c r="C25" i="2"/>
  <c r="B25" i="2"/>
  <c r="A26" i="2"/>
  <c r="AD23" i="2"/>
  <c r="AC23" i="2"/>
  <c r="AB24" i="2"/>
  <c r="AE23" i="2"/>
  <c r="W23" i="2"/>
  <c r="V23" i="2"/>
  <c r="U23" i="2"/>
  <c r="T24" i="2"/>
  <c r="O23" i="2"/>
  <c r="N23" i="2"/>
  <c r="L24" i="2"/>
  <c r="M23" i="2"/>
  <c r="R22" i="2" l="1"/>
  <c r="Y22" i="2"/>
  <c r="F24" i="2"/>
  <c r="AH22" i="2"/>
  <c r="E25" i="2"/>
  <c r="G25" i="2" s="1"/>
  <c r="P23" i="2"/>
  <c r="R23" i="2" s="1"/>
  <c r="X23" i="2"/>
  <c r="Z23" i="2" s="1"/>
  <c r="AF23" i="2"/>
  <c r="AB25" i="2"/>
  <c r="AE24" i="2"/>
  <c r="AD24" i="2"/>
  <c r="AC24" i="2"/>
  <c r="AH23" i="2"/>
  <c r="AG23" i="2"/>
  <c r="W24" i="2"/>
  <c r="V24" i="2"/>
  <c r="U24" i="2"/>
  <c r="T25" i="2"/>
  <c r="O24" i="2"/>
  <c r="M24" i="2"/>
  <c r="L25" i="2"/>
  <c r="N24" i="2"/>
  <c r="D26" i="2"/>
  <c r="C26" i="2"/>
  <c r="B26" i="2"/>
  <c r="A27" i="2"/>
  <c r="F25" i="2" l="1"/>
  <c r="Y23" i="2"/>
  <c r="Q23" i="2"/>
  <c r="P24" i="2"/>
  <c r="R24" i="2" s="1"/>
  <c r="E26" i="2"/>
  <c r="F26" i="2" s="1"/>
  <c r="AF24" i="2"/>
  <c r="AG24" i="2" s="1"/>
  <c r="X24" i="2"/>
  <c r="Y24" i="2" s="1"/>
  <c r="W25" i="2"/>
  <c r="V25" i="2"/>
  <c r="U25" i="2"/>
  <c r="T26" i="2"/>
  <c r="A28" i="2"/>
  <c r="D27" i="2"/>
  <c r="C27" i="2"/>
  <c r="B27" i="2"/>
  <c r="L26" i="2"/>
  <c r="N25" i="2"/>
  <c r="M25" i="2"/>
  <c r="O25" i="2"/>
  <c r="Q24" i="2"/>
  <c r="AB26" i="2"/>
  <c r="AE25" i="2"/>
  <c r="AD25" i="2"/>
  <c r="AC25" i="2"/>
  <c r="AH24" i="2" l="1"/>
  <c r="Z24" i="2"/>
  <c r="G26" i="2"/>
  <c r="AF25" i="2"/>
  <c r="AH25" i="2" s="1"/>
  <c r="E27" i="2"/>
  <c r="G27" i="2" s="1"/>
  <c r="X25" i="2"/>
  <c r="Z25" i="2" s="1"/>
  <c r="P25" i="2"/>
  <c r="R25" i="2" s="1"/>
  <c r="W26" i="2"/>
  <c r="V26" i="2"/>
  <c r="U26" i="2"/>
  <c r="T27" i="2"/>
  <c r="A29" i="2"/>
  <c r="D28" i="2"/>
  <c r="C28" i="2"/>
  <c r="B28" i="2"/>
  <c r="AE26" i="2"/>
  <c r="AD26" i="2"/>
  <c r="AC26" i="2"/>
  <c r="AB27" i="2"/>
  <c r="M26" i="2"/>
  <c r="L27" i="2"/>
  <c r="O26" i="2"/>
  <c r="N26" i="2"/>
  <c r="F27" i="2" l="1"/>
  <c r="Y25" i="2"/>
  <c r="Q25" i="2"/>
  <c r="AF26" i="2"/>
  <c r="AH26" i="2" s="1"/>
  <c r="AG25" i="2"/>
  <c r="P26" i="2"/>
  <c r="Q26" i="2" s="1"/>
  <c r="X26" i="2"/>
  <c r="Y26" i="2" s="1"/>
  <c r="E28" i="2"/>
  <c r="F28" i="2" s="1"/>
  <c r="D29" i="2"/>
  <c r="C29" i="2"/>
  <c r="B29" i="2"/>
  <c r="A30" i="2"/>
  <c r="O27" i="2"/>
  <c r="N27" i="2"/>
  <c r="M27" i="2"/>
  <c r="L28" i="2"/>
  <c r="T28" i="2"/>
  <c r="V27" i="2"/>
  <c r="U27" i="2"/>
  <c r="W27" i="2"/>
  <c r="AE27" i="2"/>
  <c r="AD27" i="2"/>
  <c r="AC27" i="2"/>
  <c r="AB28" i="2"/>
  <c r="G28" i="2" l="1"/>
  <c r="Z26" i="2"/>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AG31" i="2" l="1"/>
  <c r="Z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AH34" i="2" s="1"/>
  <c r="E36" i="2"/>
  <c r="G36" i="2" s="1"/>
  <c r="X34" i="2"/>
  <c r="Z34" i="2" s="1"/>
  <c r="P34" i="2"/>
  <c r="R34" i="2" s="1"/>
  <c r="W35" i="2"/>
  <c r="V35" i="2"/>
  <c r="U35" i="2"/>
  <c r="T36" i="2"/>
  <c r="M35" i="2"/>
  <c r="O35" i="2"/>
  <c r="N35" i="2"/>
  <c r="L36" i="2"/>
  <c r="AE35" i="2"/>
  <c r="AD35" i="2"/>
  <c r="AB36" i="2"/>
  <c r="AC35" i="2"/>
  <c r="D37" i="2"/>
  <c r="C37" i="2"/>
  <c r="B37" i="2"/>
  <c r="A38" i="2"/>
  <c r="AG34" i="2" l="1"/>
  <c r="Y34" i="2"/>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G38" i="2"/>
  <c r="L38" i="2"/>
  <c r="O37" i="2"/>
  <c r="M37" i="2"/>
  <c r="N37" i="2"/>
  <c r="V37" i="2"/>
  <c r="U37" i="2"/>
  <c r="T38" i="2"/>
  <c r="W37" i="2"/>
  <c r="A40" i="2"/>
  <c r="D39" i="2"/>
  <c r="C39" i="2"/>
  <c r="B39" i="2"/>
  <c r="Y36" i="2" l="1"/>
  <c r="AG36" i="2"/>
  <c r="R36" i="2"/>
  <c r="X37" i="2"/>
  <c r="Z37" i="2" s="1"/>
  <c r="AF37" i="2"/>
  <c r="AH37" i="2" s="1"/>
  <c r="E39" i="2"/>
  <c r="G39" i="2" s="1"/>
  <c r="P37" i="2"/>
  <c r="R37" i="2" s="1"/>
  <c r="M38" i="2"/>
  <c r="L39" i="2"/>
  <c r="O38" i="2"/>
  <c r="N38" i="2"/>
  <c r="A41" i="2"/>
  <c r="D40" i="2"/>
  <c r="C40" i="2"/>
  <c r="B40" i="2"/>
  <c r="W38" i="2"/>
  <c r="V38" i="2"/>
  <c r="T39" i="2"/>
  <c r="U38" i="2"/>
  <c r="AE38" i="2"/>
  <c r="AD38" i="2"/>
  <c r="AB39" i="2"/>
  <c r="AC38" i="2"/>
  <c r="Y37" i="2" l="1"/>
  <c r="Q37" i="2"/>
  <c r="AG37" i="2"/>
  <c r="F39" i="2"/>
  <c r="X38" i="2"/>
  <c r="Z38" i="2" s="1"/>
  <c r="AF38" i="2"/>
  <c r="AG38" i="2" s="1"/>
  <c r="E40" i="2"/>
  <c r="F40" i="2" s="1"/>
  <c r="P38" i="2"/>
  <c r="Q38" i="2" s="1"/>
  <c r="AE39" i="2"/>
  <c r="AD39" i="2"/>
  <c r="AC39" i="2"/>
  <c r="AB40" i="2"/>
  <c r="D41" i="2"/>
  <c r="C41" i="2"/>
  <c r="A42" i="2"/>
  <c r="B41" i="2"/>
  <c r="M39" i="2"/>
  <c r="L40" i="2"/>
  <c r="O39" i="2"/>
  <c r="N39" i="2"/>
  <c r="T40" i="2"/>
  <c r="W39" i="2"/>
  <c r="V39" i="2"/>
  <c r="U39" i="2"/>
  <c r="G40" i="2" l="1"/>
  <c r="R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G40" i="2" s="1"/>
  <c r="AH39" i="2"/>
  <c r="F41" i="2"/>
  <c r="P40" i="2"/>
  <c r="Q40" i="2" s="1"/>
  <c r="E42" i="2"/>
  <c r="F42" i="2" s="1"/>
  <c r="X40" i="2"/>
  <c r="Z40" i="2" s="1"/>
  <c r="L42" i="2"/>
  <c r="O41" i="2"/>
  <c r="N41" i="2"/>
  <c r="M41" i="2"/>
  <c r="V41" i="2"/>
  <c r="U41" i="2"/>
  <c r="W41" i="2"/>
  <c r="T42" i="2"/>
  <c r="AE41" i="2"/>
  <c r="AD41" i="2"/>
  <c r="AB42" i="2"/>
  <c r="AC41" i="2"/>
  <c r="A44" i="2"/>
  <c r="D43" i="2"/>
  <c r="C43" i="2"/>
  <c r="B43" i="2"/>
  <c r="AH40" i="2" l="1"/>
  <c r="G42" i="2"/>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AH42" i="2" s="1"/>
  <c r="P42" i="2"/>
  <c r="R42" i="2" s="1"/>
  <c r="X42" i="2"/>
  <c r="Z42" i="2" s="1"/>
  <c r="E44" i="2"/>
  <c r="G44" i="2" s="1"/>
  <c r="AG42" i="2"/>
  <c r="AE43" i="2"/>
  <c r="AD43" i="2"/>
  <c r="AC43" i="2"/>
  <c r="AB44" i="2"/>
  <c r="D45" i="2"/>
  <c r="C45" i="2"/>
  <c r="A46" i="2"/>
  <c r="B45" i="2"/>
  <c r="O43" i="2"/>
  <c r="M43" i="2"/>
  <c r="L44" i="2"/>
  <c r="N43" i="2"/>
  <c r="T44" i="2"/>
  <c r="W43" i="2"/>
  <c r="V43" i="2"/>
  <c r="U43" i="2"/>
  <c r="Y42" i="2" l="1"/>
  <c r="F44" i="2"/>
  <c r="Q42" i="2"/>
  <c r="E45" i="2"/>
  <c r="F45" i="2" s="1"/>
  <c r="AF43" i="2"/>
  <c r="AH43" i="2" s="1"/>
  <c r="X43" i="2"/>
  <c r="Y43" i="2" s="1"/>
  <c r="P43" i="2"/>
  <c r="Q43" i="2" s="1"/>
  <c r="AB45" i="2"/>
  <c r="AD44" i="2"/>
  <c r="AC44" i="2"/>
  <c r="AE44" i="2"/>
  <c r="V44" i="2"/>
  <c r="U44" i="2"/>
  <c r="T45" i="2"/>
  <c r="W44" i="2"/>
  <c r="D46" i="2"/>
  <c r="C46" i="2"/>
  <c r="B46" i="2"/>
  <c r="A47" i="2"/>
  <c r="O44" i="2"/>
  <c r="N44" i="2"/>
  <c r="M44" i="2"/>
  <c r="L45" i="2"/>
  <c r="Z43" i="2" l="1"/>
  <c r="G45" i="2"/>
  <c r="AG43" i="2"/>
  <c r="X44" i="2"/>
  <c r="Y44" i="2" s="1"/>
  <c r="R43" i="2"/>
  <c r="E46" i="2"/>
  <c r="F46" i="2" s="1"/>
  <c r="P44" i="2"/>
  <c r="AF44" i="2"/>
  <c r="AH44" i="2" s="1"/>
  <c r="L46" i="2"/>
  <c r="O45" i="2"/>
  <c r="N45" i="2"/>
  <c r="M45" i="2"/>
  <c r="Q44" i="2"/>
  <c r="R44" i="2"/>
  <c r="AE45" i="2"/>
  <c r="AD45" i="2"/>
  <c r="AB46" i="2"/>
  <c r="AC45" i="2"/>
  <c r="V45" i="2"/>
  <c r="U45" i="2"/>
  <c r="W45" i="2"/>
  <c r="T46" i="2"/>
  <c r="A48" i="2"/>
  <c r="D47" i="2"/>
  <c r="C47" i="2"/>
  <c r="B47" i="2"/>
  <c r="Z44" i="2" l="1"/>
  <c r="AG44" i="2"/>
  <c r="G46" i="2"/>
  <c r="P45" i="2"/>
  <c r="Q45" i="2" s="1"/>
  <c r="AF45" i="2"/>
  <c r="E47" i="2"/>
  <c r="G47" i="2" s="1"/>
  <c r="X45" i="2"/>
  <c r="Z45" i="2" s="1"/>
  <c r="AE46" i="2"/>
  <c r="AD46" i="2"/>
  <c r="AC46" i="2"/>
  <c r="AB47" i="2"/>
  <c r="A49" i="2"/>
  <c r="D48" i="2"/>
  <c r="B48" i="2"/>
  <c r="C48" i="2"/>
  <c r="W46" i="2"/>
  <c r="V46" i="2"/>
  <c r="U46" i="2"/>
  <c r="T47" i="2"/>
  <c r="AH45" i="2"/>
  <c r="AG45" i="2"/>
  <c r="M46" i="2"/>
  <c r="L47" i="2"/>
  <c r="O46" i="2"/>
  <c r="N46" i="2"/>
  <c r="F47" i="2" l="1"/>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AH47" i="2" s="1"/>
  <c r="D50" i="2"/>
  <c r="C50" i="2"/>
  <c r="B50" i="2"/>
  <c r="A51" i="2"/>
  <c r="V48" i="2"/>
  <c r="U48" i="2"/>
  <c r="T49" i="2"/>
  <c r="W48" i="2"/>
  <c r="O48" i="2"/>
  <c r="N48" i="2"/>
  <c r="M48" i="2"/>
  <c r="L49" i="2"/>
  <c r="AB49" i="2"/>
  <c r="AE48" i="2"/>
  <c r="AD48" i="2"/>
  <c r="AC48" i="2"/>
  <c r="AG47" i="2" l="1"/>
  <c r="F49" i="2"/>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G51" i="2"/>
  <c r="AE50" i="2"/>
  <c r="AD50" i="2"/>
  <c r="AC50" i="2"/>
  <c r="AB51" i="2"/>
  <c r="A53" i="2"/>
  <c r="D52" i="2"/>
  <c r="C52" i="2"/>
  <c r="B52" i="2"/>
  <c r="W50" i="2"/>
  <c r="V50" i="2"/>
  <c r="U50" i="2"/>
  <c r="T51" i="2"/>
  <c r="Y49" i="2" l="1"/>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Z51" i="2" s="1"/>
  <c r="E53" i="2"/>
  <c r="G53" i="2" s="1"/>
  <c r="D54" i="2"/>
  <c r="C54" i="2"/>
  <c r="B54" i="2"/>
  <c r="A55" i="2"/>
  <c r="V52" i="2"/>
  <c r="U52" i="2"/>
  <c r="T53" i="2"/>
  <c r="W52" i="2"/>
  <c r="O52" i="2"/>
  <c r="N52" i="2"/>
  <c r="M52" i="2"/>
  <c r="L53" i="2"/>
  <c r="AD52" i="2"/>
  <c r="AE52" i="2"/>
  <c r="AC52" i="2"/>
  <c r="AB53" i="2"/>
  <c r="Q51" i="2"/>
  <c r="R51" i="2"/>
  <c r="Y51" i="2" l="1"/>
  <c r="AH51" i="2"/>
  <c r="F53" i="2"/>
  <c r="X52" i="2"/>
  <c r="Z52" i="2" s="1"/>
  <c r="P52" i="2"/>
  <c r="Q52" i="2" s="1"/>
  <c r="E54" i="2"/>
  <c r="G54" i="2" s="1"/>
  <c r="AF52" i="2"/>
  <c r="AG52" i="2" s="1"/>
  <c r="A56" i="2"/>
  <c r="D55" i="2"/>
  <c r="C55" i="2"/>
  <c r="B55" i="2"/>
  <c r="AH52" i="2"/>
  <c r="AE53" i="2"/>
  <c r="AD53" i="2"/>
  <c r="AC53" i="2"/>
  <c r="AB54" i="2"/>
  <c r="L54" i="2"/>
  <c r="O53" i="2"/>
  <c r="N53" i="2"/>
  <c r="M53" i="2"/>
  <c r="V53" i="2"/>
  <c r="U53" i="2"/>
  <c r="W53" i="2"/>
  <c r="T54" i="2"/>
  <c r="F54" i="2" l="1"/>
  <c r="Y52" i="2"/>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AG55" i="2" s="1"/>
  <c r="X55" i="2"/>
  <c r="Y55" i="2" s="1"/>
  <c r="P55" i="2"/>
  <c r="Q55" i="2" s="1"/>
  <c r="E57" i="2"/>
  <c r="G57" i="2" s="1"/>
  <c r="O56" i="2"/>
  <c r="N56" i="2"/>
  <c r="M56" i="2"/>
  <c r="L57" i="2"/>
  <c r="V56" i="2"/>
  <c r="U56" i="2"/>
  <c r="T57" i="2"/>
  <c r="W56" i="2"/>
  <c r="D58" i="2"/>
  <c r="C58" i="2"/>
  <c r="B58" i="2"/>
  <c r="A59" i="2"/>
  <c r="AD56" i="2"/>
  <c r="AE56" i="2"/>
  <c r="AC56" i="2"/>
  <c r="AB57" i="2"/>
  <c r="AH55" i="2" l="1"/>
  <c r="R55" i="2"/>
  <c r="Z55" i="2"/>
  <c r="F57" i="2"/>
  <c r="X56" i="2"/>
  <c r="Z56" i="2" s="1"/>
  <c r="P56" i="2"/>
  <c r="Q56" i="2" s="1"/>
  <c r="E58" i="2"/>
  <c r="G58" i="2" s="1"/>
  <c r="AF56" i="2"/>
  <c r="AH56" i="2" s="1"/>
  <c r="AD57" i="2"/>
  <c r="AC57" i="2"/>
  <c r="AB58" i="2"/>
  <c r="AE57" i="2"/>
  <c r="V57" i="2"/>
  <c r="U57" i="2"/>
  <c r="T58" i="2"/>
  <c r="W57" i="2"/>
  <c r="L58" i="2"/>
  <c r="O57" i="2"/>
  <c r="N57" i="2"/>
  <c r="M57" i="2"/>
  <c r="A60" i="2"/>
  <c r="D59" i="2"/>
  <c r="C59" i="2"/>
  <c r="B59" i="2"/>
  <c r="Y56" i="2" l="1"/>
  <c r="F58" i="2"/>
  <c r="AG56" i="2"/>
  <c r="R56" i="2"/>
  <c r="E59" i="2"/>
  <c r="P57" i="2"/>
  <c r="R57" i="2" s="1"/>
  <c r="X57" i="2"/>
  <c r="Z57" i="2" s="1"/>
  <c r="AF57" i="2"/>
  <c r="AH57" i="2" s="1"/>
  <c r="G59" i="2"/>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G60" i="2" s="1"/>
  <c r="T60" i="2"/>
  <c r="W59" i="2"/>
  <c r="V59" i="2"/>
  <c r="U59" i="2"/>
  <c r="D61" i="2"/>
  <c r="C61" i="2"/>
  <c r="A62" i="2"/>
  <c r="B61" i="2"/>
  <c r="O59" i="2"/>
  <c r="M59" i="2"/>
  <c r="L60" i="2"/>
  <c r="N59" i="2"/>
  <c r="AE59" i="2"/>
  <c r="AD59" i="2"/>
  <c r="AC59" i="2"/>
  <c r="AB60" i="2"/>
  <c r="F60" i="2" l="1"/>
  <c r="AH58" i="2"/>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AG61" i="2" s="1"/>
  <c r="E63" i="2"/>
  <c r="G63" i="2" s="1"/>
  <c r="X61" i="2"/>
  <c r="Z61" i="2" s="1"/>
  <c r="A65" i="2"/>
  <c r="D64" i="2"/>
  <c r="C64" i="2"/>
  <c r="B64" i="2"/>
  <c r="M62" i="2"/>
  <c r="L63" i="2"/>
  <c r="O62" i="2"/>
  <c r="N62" i="2"/>
  <c r="W62" i="2"/>
  <c r="V62" i="2"/>
  <c r="U62" i="2"/>
  <c r="T63" i="2"/>
  <c r="AE62" i="2"/>
  <c r="AD62" i="2"/>
  <c r="AC62" i="2"/>
  <c r="AB63" i="2"/>
  <c r="AH61" i="2"/>
  <c r="Y61" i="2" l="1"/>
  <c r="R61" i="2"/>
  <c r="F63" i="2"/>
  <c r="AF62" i="2"/>
  <c r="AG62" i="2" s="1"/>
  <c r="X62" i="2"/>
  <c r="Y62" i="2" s="1"/>
  <c r="E64" i="2"/>
  <c r="F64" i="2" s="1"/>
  <c r="P62" i="2"/>
  <c r="Q62" i="2" s="1"/>
  <c r="O63" i="2"/>
  <c r="M63" i="2"/>
  <c r="L64" i="2"/>
  <c r="N63" i="2"/>
  <c r="AE63" i="2"/>
  <c r="AD63" i="2"/>
  <c r="AC63" i="2"/>
  <c r="AB64" i="2"/>
  <c r="T64" i="2"/>
  <c r="W63" i="2"/>
  <c r="V63" i="2"/>
  <c r="U63" i="2"/>
  <c r="D65" i="2"/>
  <c r="C65" i="2"/>
  <c r="A66" i="2"/>
  <c r="B65" i="2"/>
  <c r="G64" i="2" l="1"/>
  <c r="AH62" i="2"/>
  <c r="R62" i="2"/>
  <c r="Z62" i="2"/>
  <c r="P63" i="2"/>
  <c r="Q63" i="2" s="1"/>
  <c r="E65" i="2"/>
  <c r="F65" i="2" s="1"/>
  <c r="AF63" i="2"/>
  <c r="AG63" i="2" s="1"/>
  <c r="X63" i="2"/>
  <c r="Z63" i="2" s="1"/>
  <c r="AE64" i="2"/>
  <c r="AD64" i="2"/>
  <c r="AC64" i="2"/>
  <c r="AB65" i="2"/>
  <c r="O64" i="2"/>
  <c r="N64" i="2"/>
  <c r="M64" i="2"/>
  <c r="L65" i="2"/>
  <c r="D66" i="2"/>
  <c r="C66" i="2"/>
  <c r="B66" i="2"/>
  <c r="A67" i="2"/>
  <c r="V64" i="2"/>
  <c r="U64" i="2"/>
  <c r="T65" i="2"/>
  <c r="W64" i="2"/>
  <c r="AH63" i="2" l="1"/>
  <c r="G65" i="2"/>
  <c r="Y63" i="2"/>
  <c r="R63" i="2"/>
  <c r="X64" i="2"/>
  <c r="Y64" i="2" s="1"/>
  <c r="AF64" i="2"/>
  <c r="AH64" i="2" s="1"/>
  <c r="P64" i="2"/>
  <c r="Q64" i="2" s="1"/>
  <c r="E66" i="2"/>
  <c r="G66" i="2" s="1"/>
  <c r="L66" i="2"/>
  <c r="O65" i="2"/>
  <c r="M65" i="2"/>
  <c r="N65" i="2"/>
  <c r="W65" i="2"/>
  <c r="V65" i="2"/>
  <c r="U65" i="2"/>
  <c r="T66" i="2"/>
  <c r="AB66" i="2"/>
  <c r="AD65" i="2"/>
  <c r="AC65" i="2"/>
  <c r="AE65" i="2"/>
  <c r="A68" i="2"/>
  <c r="D67" i="2"/>
  <c r="C67" i="2"/>
  <c r="B67" i="2"/>
  <c r="Z64" i="2" l="1"/>
  <c r="F66" i="2"/>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Z66" i="2" s="1"/>
  <c r="O67" i="2"/>
  <c r="N67" i="2"/>
  <c r="M67" i="2"/>
  <c r="L68" i="2"/>
  <c r="AH66" i="2"/>
  <c r="AG66" i="2"/>
  <c r="T68" i="2"/>
  <c r="V67" i="2"/>
  <c r="U67" i="2"/>
  <c r="W67" i="2"/>
  <c r="AE67" i="2"/>
  <c r="AD67" i="2"/>
  <c r="AC67" i="2"/>
  <c r="AB68" i="2"/>
  <c r="D69" i="2"/>
  <c r="C69" i="2"/>
  <c r="B69" i="2"/>
  <c r="A70" i="2"/>
  <c r="Y66" i="2" l="1"/>
  <c r="Q66" i="2"/>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l="1"/>
  <c r="G69" i="2"/>
  <c r="R67" i="2"/>
  <c r="X68" i="2"/>
  <c r="Y68" i="2" s="1"/>
  <c r="Y67" i="2"/>
  <c r="E70" i="2"/>
  <c r="F70" i="2" s="1"/>
  <c r="AF68" i="2"/>
  <c r="AH68" i="2" s="1"/>
  <c r="P68" i="2"/>
  <c r="Q68" i="2" s="1"/>
  <c r="A72" i="2"/>
  <c r="D71" i="2"/>
  <c r="C71" i="2"/>
  <c r="B71" i="2"/>
  <c r="AB70" i="2"/>
  <c r="AD69" i="2"/>
  <c r="AE69" i="2"/>
  <c r="AC69" i="2"/>
  <c r="L70" i="2"/>
  <c r="O69" i="2"/>
  <c r="M69" i="2"/>
  <c r="N69" i="2"/>
  <c r="W69" i="2"/>
  <c r="V69" i="2"/>
  <c r="U69" i="2"/>
  <c r="T70" i="2"/>
  <c r="Z68" i="2" l="1"/>
  <c r="R68" i="2"/>
  <c r="AG68" i="2"/>
  <c r="P69" i="2"/>
  <c r="R69" i="2" s="1"/>
  <c r="G70" i="2"/>
  <c r="E71" i="2"/>
  <c r="F71" i="2" s="1"/>
  <c r="X69" i="2"/>
  <c r="Z69" i="2" s="1"/>
  <c r="AF69" i="2"/>
  <c r="AH69" i="2" s="1"/>
  <c r="AE70" i="2"/>
  <c r="AD70" i="2"/>
  <c r="AC70" i="2"/>
  <c r="AB71" i="2"/>
  <c r="W70" i="2"/>
  <c r="V70" i="2"/>
  <c r="U70" i="2"/>
  <c r="T71" i="2"/>
  <c r="M70" i="2"/>
  <c r="L71" i="2"/>
  <c r="O70" i="2"/>
  <c r="N70" i="2"/>
  <c r="A73" i="2"/>
  <c r="D72" i="2"/>
  <c r="C72" i="2"/>
  <c r="B72" i="2"/>
  <c r="G71" i="2" l="1"/>
  <c r="Q69" i="2"/>
  <c r="AF70" i="2"/>
  <c r="AH70" i="2" s="1"/>
  <c r="E72" i="2"/>
  <c r="F72" i="2" s="1"/>
  <c r="Y69" i="2"/>
  <c r="X70" i="2"/>
  <c r="Y70" i="2" s="1"/>
  <c r="AG69" i="2"/>
  <c r="P70" i="2"/>
  <c r="R70" i="2" s="1"/>
  <c r="T72" i="2"/>
  <c r="U71" i="2"/>
  <c r="V71" i="2"/>
  <c r="W71" i="2"/>
  <c r="AE71" i="2"/>
  <c r="AD71" i="2"/>
  <c r="AC71" i="2"/>
  <c r="AB72" i="2"/>
  <c r="D73" i="2"/>
  <c r="C73" i="2"/>
  <c r="B73" i="2"/>
  <c r="A74" i="2"/>
  <c r="O71" i="2"/>
  <c r="N71" i="2"/>
  <c r="M71" i="2"/>
  <c r="L72" i="2"/>
  <c r="AG70" i="2" l="1"/>
  <c r="G72" i="2"/>
  <c r="Q70" i="2"/>
  <c r="Z70" i="2"/>
  <c r="AF71" i="2"/>
  <c r="AG71" i="2" s="1"/>
  <c r="P71" i="2"/>
  <c r="Q71" i="2" s="1"/>
  <c r="E73" i="2"/>
  <c r="G73" i="2" s="1"/>
  <c r="X71" i="2"/>
  <c r="Z71" i="2" s="1"/>
  <c r="O72" i="2"/>
  <c r="N72" i="2"/>
  <c r="M72" i="2"/>
  <c r="L73" i="2"/>
  <c r="AE72" i="2"/>
  <c r="AD72" i="2"/>
  <c r="AC72" i="2"/>
  <c r="AB73" i="2"/>
  <c r="D74" i="2"/>
  <c r="C74" i="2"/>
  <c r="B74" i="2"/>
  <c r="A75" i="2"/>
  <c r="V72" i="2"/>
  <c r="U72" i="2"/>
  <c r="T73" i="2"/>
  <c r="W72" i="2"/>
  <c r="AH71" i="2" l="1"/>
  <c r="F73" i="2"/>
  <c r="Y71" i="2"/>
  <c r="R71" i="2"/>
  <c r="X72" i="2"/>
  <c r="Z72" i="2" s="1"/>
  <c r="P72" i="2"/>
  <c r="R72" i="2" s="1"/>
  <c r="E74" i="2"/>
  <c r="G74" i="2" s="1"/>
  <c r="AF72" i="2"/>
  <c r="AH72" i="2" s="1"/>
  <c r="AB74" i="2"/>
  <c r="AD73" i="2"/>
  <c r="AE73" i="2"/>
  <c r="AC73" i="2"/>
  <c r="W73" i="2"/>
  <c r="V73" i="2"/>
  <c r="U73" i="2"/>
  <c r="T74" i="2"/>
  <c r="Y72" i="2"/>
  <c r="L74" i="2"/>
  <c r="O73" i="2"/>
  <c r="N73" i="2"/>
  <c r="M73" i="2"/>
  <c r="A76" i="2"/>
  <c r="D75" i="2"/>
  <c r="C75" i="2"/>
  <c r="B75" i="2"/>
  <c r="F74" i="2" l="1"/>
  <c r="Q72" i="2"/>
  <c r="AG72" i="2"/>
  <c r="P73" i="2"/>
  <c r="AF73" i="2"/>
  <c r="AG73" i="2" s="1"/>
  <c r="E75" i="2"/>
  <c r="F75" i="2" s="1"/>
  <c r="X73" i="2"/>
  <c r="Z73" i="2" s="1"/>
  <c r="M74" i="2"/>
  <c r="L75" i="2"/>
  <c r="O74" i="2"/>
  <c r="N74" i="2"/>
  <c r="W74" i="2"/>
  <c r="V74" i="2"/>
  <c r="U74" i="2"/>
  <c r="T75" i="2"/>
  <c r="A77" i="2"/>
  <c r="D76" i="2"/>
  <c r="C76" i="2"/>
  <c r="B76" i="2"/>
  <c r="R73" i="2"/>
  <c r="Q73" i="2"/>
  <c r="AE74" i="2"/>
  <c r="AD74" i="2"/>
  <c r="AC74" i="2"/>
  <c r="AB75" i="2"/>
  <c r="G75" i="2" l="1"/>
  <c r="AH73" i="2"/>
  <c r="Y73" i="2"/>
  <c r="P74" i="2"/>
  <c r="R74" i="2" s="1"/>
  <c r="E76" i="2"/>
  <c r="G76" i="2" s="1"/>
  <c r="X74" i="2"/>
  <c r="Z74" i="2" s="1"/>
  <c r="AF74" i="2"/>
  <c r="AH74" i="2" s="1"/>
  <c r="T76" i="2"/>
  <c r="U75" i="2"/>
  <c r="W75" i="2"/>
  <c r="V75" i="2"/>
  <c r="AE75" i="2"/>
  <c r="AD75" i="2"/>
  <c r="AC75" i="2"/>
  <c r="AB76" i="2"/>
  <c r="D77" i="2"/>
  <c r="C77" i="2"/>
  <c r="B77" i="2"/>
  <c r="A78" i="2"/>
  <c r="O75" i="2"/>
  <c r="N75" i="2"/>
  <c r="M75" i="2"/>
  <c r="L76" i="2"/>
  <c r="Q74" i="2"/>
  <c r="AG74" i="2" l="1"/>
  <c r="X75" i="2"/>
  <c r="Y75" i="2" s="1"/>
  <c r="Y74" i="2"/>
  <c r="F76" i="2"/>
  <c r="P75" i="2"/>
  <c r="Q75" i="2" s="1"/>
  <c r="E77" i="2"/>
  <c r="F77" i="2" s="1"/>
  <c r="AF75" i="2"/>
  <c r="AH75" i="2" s="1"/>
  <c r="D78" i="2"/>
  <c r="C78" i="2"/>
  <c r="B78" i="2"/>
  <c r="A79" i="2"/>
  <c r="O76" i="2"/>
  <c r="N76" i="2"/>
  <c r="M76" i="2"/>
  <c r="L77" i="2"/>
  <c r="AE76" i="2"/>
  <c r="AD76" i="2"/>
  <c r="AC76" i="2"/>
  <c r="AB77" i="2"/>
  <c r="V76" i="2"/>
  <c r="U76" i="2"/>
  <c r="T77" i="2"/>
  <c r="W76" i="2"/>
  <c r="G77" i="2" l="1"/>
  <c r="Z75" i="2"/>
  <c r="AG75" i="2"/>
  <c r="R75" i="2"/>
  <c r="X76" i="2"/>
  <c r="Z76" i="2" s="1"/>
  <c r="P76" i="2"/>
  <c r="R76" i="2" s="1"/>
  <c r="E78" i="2"/>
  <c r="G78" i="2" s="1"/>
  <c r="AF76" i="2"/>
  <c r="AH76" i="2" s="1"/>
  <c r="Y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G81" i="2" s="1"/>
  <c r="X79" i="2"/>
  <c r="Z79" i="2" s="1"/>
  <c r="P79" i="2"/>
  <c r="R79" i="2" s="1"/>
  <c r="D82" i="2"/>
  <c r="C82" i="2"/>
  <c r="B82" i="2"/>
  <c r="A83" i="2"/>
  <c r="AE80" i="2"/>
  <c r="AD80" i="2"/>
  <c r="AC80" i="2"/>
  <c r="AB81" i="2"/>
  <c r="O80" i="2"/>
  <c r="N80" i="2"/>
  <c r="M80" i="2"/>
  <c r="L81" i="2"/>
  <c r="V80" i="2"/>
  <c r="U80" i="2"/>
  <c r="T81" i="2"/>
  <c r="W80" i="2"/>
  <c r="F81" i="2" l="1"/>
  <c r="Q79" i="2"/>
  <c r="Y79" i="2"/>
  <c r="AG79" i="2"/>
  <c r="X80" i="2"/>
  <c r="Y80" i="2" s="1"/>
  <c r="AF80" i="2"/>
  <c r="AG80" i="2" s="1"/>
  <c r="P80" i="2"/>
  <c r="R80" i="2" s="1"/>
  <c r="E82" i="2"/>
  <c r="G82" i="2" s="1"/>
  <c r="L82" i="2"/>
  <c r="O81" i="2"/>
  <c r="M81" i="2"/>
  <c r="N81" i="2"/>
  <c r="AB82" i="2"/>
  <c r="AD81" i="2"/>
  <c r="AE81" i="2"/>
  <c r="AC81" i="2"/>
  <c r="AH80" i="2"/>
  <c r="W81" i="2"/>
  <c r="V81" i="2"/>
  <c r="U81" i="2"/>
  <c r="T82" i="2"/>
  <c r="A84" i="2"/>
  <c r="D83" i="2"/>
  <c r="C83" i="2"/>
  <c r="B83" i="2"/>
  <c r="Z80" i="2" l="1"/>
  <c r="Q80" i="2"/>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AH82" i="2" s="1"/>
  <c r="X82" i="2"/>
  <c r="Z82" i="2" s="1"/>
  <c r="P82" i="2"/>
  <c r="Q82" i="2" s="1"/>
  <c r="E84" i="2"/>
  <c r="F84" i="2" s="1"/>
  <c r="AE83" i="2"/>
  <c r="AD83" i="2"/>
  <c r="AC83" i="2"/>
  <c r="AB84" i="2"/>
  <c r="O83" i="2"/>
  <c r="N83" i="2"/>
  <c r="M83" i="2"/>
  <c r="L84" i="2"/>
  <c r="T84" i="2"/>
  <c r="U83" i="2"/>
  <c r="V83" i="2"/>
  <c r="W83" i="2"/>
  <c r="D85" i="2"/>
  <c r="C85" i="2"/>
  <c r="B85" i="2"/>
  <c r="A86" i="2"/>
  <c r="AG82" i="2" l="1"/>
  <c r="Y82" i="2"/>
  <c r="G84" i="2"/>
  <c r="AF83" i="2"/>
  <c r="AH83" i="2" s="1"/>
  <c r="R82" i="2"/>
  <c r="E85" i="2"/>
  <c r="G85" i="2" s="1"/>
  <c r="P83" i="2"/>
  <c r="R83" i="2" s="1"/>
  <c r="X83" i="2"/>
  <c r="Z83" i="2" s="1"/>
  <c r="O84" i="2"/>
  <c r="N84" i="2"/>
  <c r="M84" i="2"/>
  <c r="L85" i="2"/>
  <c r="AE84" i="2"/>
  <c r="AD84" i="2"/>
  <c r="AC84" i="2"/>
  <c r="AB85" i="2"/>
  <c r="D86" i="2"/>
  <c r="C86" i="2"/>
  <c r="B86" i="2"/>
  <c r="A87" i="2"/>
  <c r="V84" i="2"/>
  <c r="U84" i="2"/>
  <c r="T85" i="2"/>
  <c r="W84" i="2"/>
  <c r="Q83" i="2" l="1"/>
  <c r="AG83" i="2"/>
  <c r="Y83" i="2"/>
  <c r="P84" i="2"/>
  <c r="Q84" i="2" s="1"/>
  <c r="F85" i="2"/>
  <c r="AF84" i="2"/>
  <c r="AH84" i="2" s="1"/>
  <c r="E86" i="2"/>
  <c r="G86" i="2" s="1"/>
  <c r="X84" i="2"/>
  <c r="Z84" i="2" s="1"/>
  <c r="R84" i="2"/>
  <c r="AB86" i="2"/>
  <c r="AD85" i="2"/>
  <c r="AE85" i="2"/>
  <c r="AC85" i="2"/>
  <c r="W85" i="2"/>
  <c r="V85" i="2"/>
  <c r="U85" i="2"/>
  <c r="T86" i="2"/>
  <c r="L86" i="2"/>
  <c r="O85" i="2"/>
  <c r="M85" i="2"/>
  <c r="N85" i="2"/>
  <c r="A88" i="2"/>
  <c r="D87" i="2"/>
  <c r="C87" i="2"/>
  <c r="B87" i="2"/>
  <c r="F86" i="2" l="1"/>
  <c r="Y84" i="2"/>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AE87" i="2"/>
  <c r="AD87" i="2"/>
  <c r="AC87" i="2"/>
  <c r="AB88" i="2"/>
  <c r="O87" i="2"/>
  <c r="N87" i="2"/>
  <c r="M87" i="2"/>
  <c r="L88" i="2"/>
  <c r="T88" i="2"/>
  <c r="U87" i="2"/>
  <c r="V87" i="2"/>
  <c r="W87" i="2"/>
  <c r="D89" i="2"/>
  <c r="C89" i="2"/>
  <c r="B89" i="2"/>
  <c r="A90" i="2"/>
  <c r="Q86" i="2" l="1"/>
  <c r="AH86" i="2"/>
  <c r="Y86" i="2"/>
  <c r="AF87" i="2"/>
  <c r="P87" i="2"/>
  <c r="R87" i="2" s="1"/>
  <c r="E89" i="2"/>
  <c r="G89" i="2" s="1"/>
  <c r="F88" i="2"/>
  <c r="X87" i="2"/>
  <c r="Y87" i="2" s="1"/>
  <c r="Q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93" i="2"/>
  <c r="D92" i="2"/>
  <c r="C92" i="2"/>
  <c r="B92" i="2"/>
  <c r="M90" i="2"/>
  <c r="L91" i="2"/>
  <c r="O90" i="2"/>
  <c r="N90" i="2"/>
  <c r="AE90" i="2"/>
  <c r="AD90" i="2"/>
  <c r="AC90" i="2"/>
  <c r="AB91" i="2"/>
  <c r="W90" i="2"/>
  <c r="V90" i="2"/>
  <c r="U90" i="2"/>
  <c r="T91" i="2"/>
  <c r="F91" i="2" l="1"/>
  <c r="AH89" i="2"/>
  <c r="Q89" i="2"/>
  <c r="Y89" i="2"/>
  <c r="AF90" i="2"/>
  <c r="AH90" i="2" s="1"/>
  <c r="P90" i="2"/>
  <c r="R90" i="2" s="1"/>
  <c r="X90" i="2"/>
  <c r="Y90" i="2" s="1"/>
  <c r="E92" i="2"/>
  <c r="G92" i="2" s="1"/>
  <c r="O91" i="2"/>
  <c r="N91" i="2"/>
  <c r="M91" i="2"/>
  <c r="L92" i="2"/>
  <c r="T92" i="2"/>
  <c r="U91" i="2"/>
  <c r="W91" i="2"/>
  <c r="V91" i="2"/>
  <c r="D93" i="2"/>
  <c r="C93" i="2"/>
  <c r="B93" i="2"/>
  <c r="A94" i="2"/>
  <c r="AE91" i="2"/>
  <c r="AD91" i="2"/>
  <c r="AC91" i="2"/>
  <c r="AB92" i="2"/>
  <c r="F92" i="2" l="1"/>
  <c r="AG90" i="2"/>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Y92" i="2" s="1"/>
  <c r="AF92" i="2"/>
  <c r="AH92" i="2" s="1"/>
  <c r="P92" i="2"/>
  <c r="R92" i="2" s="1"/>
  <c r="E94" i="2"/>
  <c r="F94" i="2" s="1"/>
  <c r="W93" i="2"/>
  <c r="V93" i="2"/>
  <c r="U93" i="2"/>
  <c r="T94" i="2"/>
  <c r="AB94" i="2"/>
  <c r="AD93" i="2"/>
  <c r="AE93" i="2"/>
  <c r="AC93" i="2"/>
  <c r="L94" i="2"/>
  <c r="O93" i="2"/>
  <c r="N93" i="2"/>
  <c r="M93" i="2"/>
  <c r="A96" i="2"/>
  <c r="D95" i="2"/>
  <c r="C95" i="2"/>
  <c r="B95" i="2"/>
  <c r="Z92" i="2" l="1"/>
  <c r="Q92" i="2"/>
  <c r="G94" i="2"/>
  <c r="AG92" i="2"/>
  <c r="P93" i="2"/>
  <c r="Q93" i="2" s="1"/>
  <c r="X93" i="2"/>
  <c r="Z93" i="2" s="1"/>
  <c r="E95" i="2"/>
  <c r="G95" i="2" s="1"/>
  <c r="AF93" i="2"/>
  <c r="AH93" i="2" s="1"/>
  <c r="AE94" i="2"/>
  <c r="AD94" i="2"/>
  <c r="AC94" i="2"/>
  <c r="AB95" i="2"/>
  <c r="W94" i="2"/>
  <c r="V94" i="2"/>
  <c r="U94" i="2"/>
  <c r="T95" i="2"/>
  <c r="R93" i="2"/>
  <c r="A97" i="2"/>
  <c r="D96" i="2"/>
  <c r="C96" i="2"/>
  <c r="B96" i="2"/>
  <c r="M94" i="2"/>
  <c r="L95" i="2"/>
  <c r="O94" i="2"/>
  <c r="N94" i="2"/>
  <c r="Y93" i="2" l="1"/>
  <c r="F95" i="2"/>
  <c r="AG93" i="2"/>
  <c r="X94" i="2"/>
  <c r="Y94" i="2" s="1"/>
  <c r="P94" i="2"/>
  <c r="R94" i="2" s="1"/>
  <c r="E96" i="2"/>
  <c r="G96" i="2" s="1"/>
  <c r="AF94" i="2"/>
  <c r="AH94" i="2" s="1"/>
  <c r="Z94" i="2"/>
  <c r="O95" i="2"/>
  <c r="N95" i="2"/>
  <c r="M95" i="2"/>
  <c r="L96" i="2"/>
  <c r="AE95" i="2"/>
  <c r="AD95" i="2"/>
  <c r="AC95" i="2"/>
  <c r="AB96" i="2"/>
  <c r="T96" i="2"/>
  <c r="W95" i="2"/>
  <c r="U95" i="2"/>
  <c r="V95" i="2"/>
  <c r="D97" i="2"/>
  <c r="C97" i="2"/>
  <c r="B97" i="2"/>
  <c r="A98" i="2"/>
  <c r="Q94" i="2" l="1"/>
  <c r="AG94" i="2"/>
  <c r="F96" i="2"/>
  <c r="X95" i="2"/>
  <c r="Y95" i="2" s="1"/>
  <c r="E97" i="2"/>
  <c r="G97" i="2" s="1"/>
  <c r="P95" i="2"/>
  <c r="Q95" i="2" s="1"/>
  <c r="AF95" i="2"/>
  <c r="AG95" i="2" s="1"/>
  <c r="D98" i="2"/>
  <c r="C98" i="2"/>
  <c r="B98" i="2"/>
  <c r="A99" i="2"/>
  <c r="V96" i="2"/>
  <c r="U96" i="2"/>
  <c r="T97" i="2"/>
  <c r="W96" i="2"/>
  <c r="AE96" i="2"/>
  <c r="AD96" i="2"/>
  <c r="AC96" i="2"/>
  <c r="AB97" i="2"/>
  <c r="O96" i="2"/>
  <c r="N96" i="2"/>
  <c r="M96" i="2"/>
  <c r="L97" i="2"/>
  <c r="F97" i="2" l="1"/>
  <c r="AH95" i="2"/>
  <c r="R95" i="2"/>
  <c r="Z95" i="2"/>
  <c r="AF96" i="2"/>
  <c r="AH96" i="2" s="1"/>
  <c r="E98" i="2"/>
  <c r="G98" i="2" s="1"/>
  <c r="P96" i="2"/>
  <c r="R96" i="2" s="1"/>
  <c r="X96" i="2"/>
  <c r="Y96" i="2" s="1"/>
  <c r="L98" i="2"/>
  <c r="O97" i="2"/>
  <c r="N97" i="2"/>
  <c r="M97" i="2"/>
  <c r="AB98" i="2"/>
  <c r="AD97" i="2"/>
  <c r="AE97" i="2"/>
  <c r="AC97" i="2"/>
  <c r="A100" i="2"/>
  <c r="D99" i="2"/>
  <c r="C99" i="2"/>
  <c r="B99" i="2"/>
  <c r="W97" i="2"/>
  <c r="V97" i="2"/>
  <c r="U97" i="2"/>
  <c r="T98" i="2"/>
  <c r="AG96" i="2" l="1"/>
  <c r="F98" i="2"/>
  <c r="Z96" i="2"/>
  <c r="E99" i="2"/>
  <c r="G99" i="2" s="1"/>
  <c r="X97" i="2"/>
  <c r="Y97" i="2" s="1"/>
  <c r="Q96" i="2"/>
  <c r="P97" i="2"/>
  <c r="R97" i="2" s="1"/>
  <c r="AF97" i="2"/>
  <c r="AH97" i="2" s="1"/>
  <c r="W98" i="2"/>
  <c r="V98" i="2"/>
  <c r="U98" i="2"/>
  <c r="T99" i="2"/>
  <c r="AE98" i="2"/>
  <c r="AD98" i="2"/>
  <c r="AC98" i="2"/>
  <c r="AB99" i="2"/>
  <c r="M98" i="2"/>
  <c r="L99" i="2"/>
  <c r="O98" i="2"/>
  <c r="N98" i="2"/>
  <c r="A101" i="2"/>
  <c r="D100" i="2"/>
  <c r="C100" i="2"/>
  <c r="B100" i="2"/>
  <c r="AG97" i="2" l="1"/>
  <c r="Z97" i="2"/>
  <c r="F99" i="2"/>
  <c r="P98" i="2"/>
  <c r="R98" i="2" s="1"/>
  <c r="E100" i="2"/>
  <c r="F100" i="2" s="1"/>
  <c r="Q97" i="2"/>
  <c r="AF98" i="2"/>
  <c r="AH98" i="2" s="1"/>
  <c r="X98" i="2"/>
  <c r="Z98" i="2" s="1"/>
  <c r="AE99" i="2"/>
  <c r="AD99" i="2"/>
  <c r="AC99" i="2"/>
  <c r="AB100" i="2"/>
  <c r="A102" i="2"/>
  <c r="D101" i="2"/>
  <c r="C101" i="2"/>
  <c r="B101" i="2"/>
  <c r="T100" i="2"/>
  <c r="W99" i="2"/>
  <c r="V99" i="2"/>
  <c r="U99" i="2"/>
  <c r="G100" i="2"/>
  <c r="O99" i="2"/>
  <c r="N99" i="2"/>
  <c r="M99" i="2"/>
  <c r="L100" i="2"/>
  <c r="Q98" i="2" l="1"/>
  <c r="AG98" i="2"/>
  <c r="AF99" i="2"/>
  <c r="AG99" i="2" s="1"/>
  <c r="Y98" i="2"/>
  <c r="E101" i="2"/>
  <c r="F101" i="2" s="1"/>
  <c r="P99" i="2"/>
  <c r="R99" i="2" s="1"/>
  <c r="X99" i="2"/>
  <c r="Z99" i="2" s="1"/>
  <c r="V100" i="2"/>
  <c r="U100" i="2"/>
  <c r="T101" i="2"/>
  <c r="W100" i="2"/>
  <c r="O100" i="2"/>
  <c r="N100" i="2"/>
  <c r="M100" i="2"/>
  <c r="L101" i="2"/>
  <c r="B102" i="2"/>
  <c r="A103" i="2"/>
  <c r="D102" i="2"/>
  <c r="C102" i="2"/>
  <c r="AC100" i="2"/>
  <c r="AB101" i="2"/>
  <c r="AE100" i="2"/>
  <c r="AD100" i="2"/>
  <c r="Y99" i="2" l="1"/>
  <c r="Q99" i="2"/>
  <c r="AH99" i="2"/>
  <c r="X100" i="2"/>
  <c r="Z100" i="2" s="1"/>
  <c r="G101" i="2"/>
  <c r="AF100" i="2"/>
  <c r="AH100" i="2" s="1"/>
  <c r="E102" i="2"/>
  <c r="F102" i="2" s="1"/>
  <c r="P100" i="2"/>
  <c r="R100" i="2" s="1"/>
  <c r="AB102" i="2"/>
  <c r="AE101" i="2"/>
  <c r="AD101" i="2"/>
  <c r="AC101" i="2"/>
  <c r="V101" i="2"/>
  <c r="T102" i="2"/>
  <c r="W101" i="2"/>
  <c r="U101" i="2"/>
  <c r="O101" i="2"/>
  <c r="L102" i="2"/>
  <c r="N101" i="2"/>
  <c r="M101" i="2"/>
  <c r="C103" i="2"/>
  <c r="A104" i="2"/>
  <c r="D103" i="2"/>
  <c r="B103" i="2"/>
  <c r="Y100" i="2" l="1"/>
  <c r="G102" i="2"/>
  <c r="Q100" i="2"/>
  <c r="AG100" i="2"/>
  <c r="X101" i="2"/>
  <c r="Y101" i="2" s="1"/>
  <c r="AF101" i="2"/>
  <c r="AG101" i="2" s="1"/>
  <c r="E103" i="2"/>
  <c r="G103" i="2" s="1"/>
  <c r="P101" i="2"/>
  <c r="R101" i="2" s="1"/>
  <c r="Z101" i="2"/>
  <c r="A105" i="2"/>
  <c r="D104" i="2"/>
  <c r="C104" i="2"/>
  <c r="B104" i="2"/>
  <c r="W102" i="2"/>
  <c r="V102" i="2"/>
  <c r="T103" i="2"/>
  <c r="U102" i="2"/>
  <c r="AB103" i="2"/>
  <c r="AD102" i="2"/>
  <c r="AC102" i="2"/>
  <c r="AE102" i="2"/>
  <c r="L103" i="2"/>
  <c r="O102" i="2"/>
  <c r="N102" i="2"/>
  <c r="M102" i="2"/>
  <c r="F103" i="2" l="1"/>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Q103" i="2" s="1"/>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R103" i="2" l="1"/>
  <c r="P104" i="2"/>
  <c r="R104" i="2" s="1"/>
  <c r="Y103" i="2"/>
  <c r="F105" i="2"/>
  <c r="AF104" i="2"/>
  <c r="AG104" i="2" s="1"/>
  <c r="X104" i="2"/>
  <c r="Y104" i="2" s="1"/>
  <c r="E106" i="2"/>
  <c r="F106" i="2" s="1"/>
  <c r="AH103" i="2"/>
  <c r="AH104" i="2"/>
  <c r="C107" i="2"/>
  <c r="D107" i="2"/>
  <c r="A108" i="2"/>
  <c r="B107" i="2"/>
  <c r="W105" i="2"/>
  <c r="V105" i="2"/>
  <c r="T106" i="2"/>
  <c r="U105" i="2"/>
  <c r="AB106" i="2"/>
  <c r="AE105" i="2"/>
  <c r="AD105" i="2"/>
  <c r="AC105" i="2"/>
  <c r="O105" i="2"/>
  <c r="L106" i="2"/>
  <c r="N105" i="2"/>
  <c r="M105" i="2"/>
  <c r="Z104" i="2" l="1"/>
  <c r="G106" i="2"/>
  <c r="Q104" i="2"/>
  <c r="X105" i="2"/>
  <c r="AF105" i="2"/>
  <c r="AG105" i="2" s="1"/>
  <c r="P105" i="2"/>
  <c r="R105" i="2" s="1"/>
  <c r="E107" i="2"/>
  <c r="F107" i="2" s="1"/>
  <c r="Z105" i="2"/>
  <c r="Y105" i="2"/>
  <c r="W106" i="2"/>
  <c r="V106" i="2"/>
  <c r="T107" i="2"/>
  <c r="U106" i="2"/>
  <c r="L107" i="2"/>
  <c r="O106" i="2"/>
  <c r="N106" i="2"/>
  <c r="M106" i="2"/>
  <c r="A109" i="2"/>
  <c r="D108" i="2"/>
  <c r="C108" i="2"/>
  <c r="B108" i="2"/>
  <c r="AB107" i="2"/>
  <c r="AE106" i="2"/>
  <c r="AD106" i="2"/>
  <c r="AC106" i="2"/>
  <c r="AH105" i="2" l="1"/>
  <c r="Q105" i="2"/>
  <c r="G107" i="2"/>
  <c r="E108" i="2"/>
  <c r="F108" i="2" s="1"/>
  <c r="X106" i="2"/>
  <c r="Z106" i="2" s="1"/>
  <c r="P106" i="2"/>
  <c r="R106" i="2" s="1"/>
  <c r="AF106" i="2"/>
  <c r="AG106" i="2" s="1"/>
  <c r="N107" i="2"/>
  <c r="M107" i="2"/>
  <c r="L108" i="2"/>
  <c r="O107" i="2"/>
  <c r="AE107" i="2"/>
  <c r="AD107" i="2"/>
  <c r="AC107" i="2"/>
  <c r="AB108" i="2"/>
  <c r="G108" i="2"/>
  <c r="W107" i="2"/>
  <c r="V107" i="2"/>
  <c r="U107" i="2"/>
  <c r="T108" i="2"/>
  <c r="B109" i="2"/>
  <c r="A110" i="2"/>
  <c r="D109" i="2"/>
  <c r="C109" i="2"/>
  <c r="Q106" i="2" l="1"/>
  <c r="Y106" i="2"/>
  <c r="X107" i="2"/>
  <c r="Z107" i="2" s="1"/>
  <c r="E109" i="2"/>
  <c r="G109" i="2" s="1"/>
  <c r="AF107" i="2"/>
  <c r="P107" i="2"/>
  <c r="Q107" i="2" s="1"/>
  <c r="AH106" i="2"/>
  <c r="AH107" i="2"/>
  <c r="AG107" i="2"/>
  <c r="D110" i="2"/>
  <c r="B110" i="2"/>
  <c r="A111" i="2"/>
  <c r="C110" i="2"/>
  <c r="Y107" i="2"/>
  <c r="N108" i="2"/>
  <c r="M108" i="2"/>
  <c r="L109" i="2"/>
  <c r="O108" i="2"/>
  <c r="AE108" i="2"/>
  <c r="AC108" i="2"/>
  <c r="AD108" i="2"/>
  <c r="AB109" i="2"/>
  <c r="T109" i="2"/>
  <c r="W108" i="2"/>
  <c r="V108" i="2"/>
  <c r="U108" i="2"/>
  <c r="R107" i="2" l="1"/>
  <c r="F109" i="2"/>
  <c r="X108" i="2"/>
  <c r="Z108" i="2" s="1"/>
  <c r="E110" i="2"/>
  <c r="F110" i="2" s="1"/>
  <c r="AF108" i="2"/>
  <c r="AG108" i="2" s="1"/>
  <c r="P108" i="2"/>
  <c r="R108" i="2"/>
  <c r="Q108" i="2"/>
  <c r="AH108" i="2"/>
  <c r="O109" i="2"/>
  <c r="N109" i="2"/>
  <c r="M109" i="2"/>
  <c r="L110" i="2"/>
  <c r="W109" i="2"/>
  <c r="V109" i="2"/>
  <c r="U109" i="2"/>
  <c r="T110" i="2"/>
  <c r="AB110" i="2"/>
  <c r="AE109" i="2"/>
  <c r="AD109" i="2"/>
  <c r="AC109" i="2"/>
  <c r="D111" i="2"/>
  <c r="C111" i="2"/>
  <c r="B111" i="2"/>
  <c r="A112" i="2"/>
  <c r="Y108" i="2" l="1"/>
  <c r="G110" i="2"/>
  <c r="P109" i="2"/>
  <c r="R109" i="2" s="1"/>
  <c r="AF109" i="2"/>
  <c r="AH109" i="2" s="1"/>
  <c r="X109" i="2"/>
  <c r="Z109" i="2" s="1"/>
  <c r="E111" i="2"/>
  <c r="G111" i="2" s="1"/>
  <c r="W110" i="2"/>
  <c r="V110" i="2"/>
  <c r="U110" i="2"/>
  <c r="T111" i="2"/>
  <c r="A113" i="2"/>
  <c r="D112" i="2"/>
  <c r="C112" i="2"/>
  <c r="B112" i="2"/>
  <c r="L111" i="2"/>
  <c r="O110" i="2"/>
  <c r="N110" i="2"/>
  <c r="M110" i="2"/>
  <c r="AB111" i="2"/>
  <c r="AE110" i="2"/>
  <c r="AD110" i="2"/>
  <c r="AC110" i="2"/>
  <c r="Y109" i="2" l="1"/>
  <c r="F111" i="2"/>
  <c r="AG109" i="2"/>
  <c r="Q109" i="2"/>
  <c r="X110" i="2"/>
  <c r="Z110" i="2" s="1"/>
  <c r="P110" i="2"/>
  <c r="R110" i="2" s="1"/>
  <c r="AF110" i="2"/>
  <c r="AH110" i="2" s="1"/>
  <c r="E112" i="2"/>
  <c r="G112" i="2" s="1"/>
  <c r="AE111" i="2"/>
  <c r="AD111" i="2"/>
  <c r="AB112" i="2"/>
  <c r="AC111" i="2"/>
  <c r="B113" i="2"/>
  <c r="A114" i="2"/>
  <c r="D113" i="2"/>
  <c r="C113" i="2"/>
  <c r="V111" i="2"/>
  <c r="U111" i="2"/>
  <c r="T112" i="2"/>
  <c r="W111" i="2"/>
  <c r="N111" i="2"/>
  <c r="M111" i="2"/>
  <c r="L112" i="2"/>
  <c r="O111" i="2"/>
  <c r="AG110" i="2" l="1"/>
  <c r="F112" i="2"/>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X112" i="2"/>
  <c r="Y112" i="2" s="1"/>
  <c r="P112" i="2"/>
  <c r="R112" i="2" s="1"/>
  <c r="AF112" i="2"/>
  <c r="AH112" i="2" s="1"/>
  <c r="Y111" i="2"/>
  <c r="D115" i="2"/>
  <c r="C115" i="2"/>
  <c r="B115" i="2"/>
  <c r="A116" i="2"/>
  <c r="AB114" i="2"/>
  <c r="AE113" i="2"/>
  <c r="AD113" i="2"/>
  <c r="AC113" i="2"/>
  <c r="O113" i="2"/>
  <c r="N113" i="2"/>
  <c r="M113" i="2"/>
  <c r="L114" i="2"/>
  <c r="F114" i="2"/>
  <c r="G114" i="2"/>
  <c r="W113" i="2"/>
  <c r="V113" i="2"/>
  <c r="U113" i="2"/>
  <c r="T114" i="2"/>
  <c r="Z112" i="2" l="1"/>
  <c r="AG112" i="2"/>
  <c r="Q112" i="2"/>
  <c r="X113" i="2"/>
  <c r="AF113" i="2"/>
  <c r="AH113" i="2" s="1"/>
  <c r="P113" i="2"/>
  <c r="Q113" i="2" s="1"/>
  <c r="E115" i="2"/>
  <c r="F115" i="2" s="1"/>
  <c r="Z113" i="2"/>
  <c r="Y113" i="2"/>
  <c r="AB115" i="2"/>
  <c r="AC114" i="2"/>
  <c r="AE114" i="2"/>
  <c r="AD114" i="2"/>
  <c r="A117" i="2"/>
  <c r="D116" i="2"/>
  <c r="C116" i="2"/>
  <c r="B116" i="2"/>
  <c r="W114" i="2"/>
  <c r="V114" i="2"/>
  <c r="U114" i="2"/>
  <c r="T115" i="2"/>
  <c r="L115" i="2"/>
  <c r="O114" i="2"/>
  <c r="N114" i="2"/>
  <c r="M114" i="2"/>
  <c r="G115" i="2" l="1"/>
  <c r="AG113" i="2"/>
  <c r="R113" i="2"/>
  <c r="E116" i="2"/>
  <c r="F116" i="2" s="1"/>
  <c r="AF114" i="2"/>
  <c r="AG114" i="2" s="1"/>
  <c r="P114" i="2"/>
  <c r="R114" i="2" s="1"/>
  <c r="X114" i="2"/>
  <c r="Z114" i="2" s="1"/>
  <c r="B117" i="2"/>
  <c r="A118" i="2"/>
  <c r="D117" i="2"/>
  <c r="C117" i="2"/>
  <c r="N115" i="2"/>
  <c r="M115" i="2"/>
  <c r="L116" i="2"/>
  <c r="O115" i="2"/>
  <c r="W115" i="2"/>
  <c r="V115" i="2"/>
  <c r="U115" i="2"/>
  <c r="T116" i="2"/>
  <c r="AE115" i="2"/>
  <c r="AD115" i="2"/>
  <c r="AB116" i="2"/>
  <c r="AC115" i="2"/>
  <c r="Y114" i="2" l="1"/>
  <c r="G116" i="2"/>
  <c r="AH114" i="2"/>
  <c r="Q114" i="2"/>
  <c r="P115" i="2"/>
  <c r="AF115" i="2"/>
  <c r="AG115" i="2" s="1"/>
  <c r="E117" i="2"/>
  <c r="F117" i="2" s="1"/>
  <c r="X115" i="2"/>
  <c r="Z115" i="2" s="1"/>
  <c r="N116" i="2"/>
  <c r="M116" i="2"/>
  <c r="O116" i="2"/>
  <c r="L117" i="2"/>
  <c r="R115" i="2"/>
  <c r="Q115" i="2"/>
  <c r="AE116" i="2"/>
  <c r="AD116" i="2"/>
  <c r="AC116" i="2"/>
  <c r="AB117" i="2"/>
  <c r="D118" i="2"/>
  <c r="B118" i="2"/>
  <c r="A119" i="2"/>
  <c r="C118" i="2"/>
  <c r="W116" i="2"/>
  <c r="V116" i="2"/>
  <c r="T117" i="2"/>
  <c r="U116" i="2"/>
  <c r="Y115" i="2" l="1"/>
  <c r="G117" i="2"/>
  <c r="AH115" i="2"/>
  <c r="X116" i="2"/>
  <c r="Z116" i="2" s="1"/>
  <c r="AF116" i="2"/>
  <c r="AH116" i="2" s="1"/>
  <c r="E118" i="2"/>
  <c r="F118" i="2" s="1"/>
  <c r="P116" i="2"/>
  <c r="R116" i="2" s="1"/>
  <c r="AB118" i="2"/>
  <c r="AE117" i="2"/>
  <c r="AD117" i="2"/>
  <c r="AC117" i="2"/>
  <c r="Y116" i="2"/>
  <c r="W117" i="2"/>
  <c r="V117" i="2"/>
  <c r="U117" i="2"/>
  <c r="T118" i="2"/>
  <c r="O117" i="2"/>
  <c r="N117" i="2"/>
  <c r="M117" i="2"/>
  <c r="L118" i="2"/>
  <c r="D119" i="2"/>
  <c r="C119" i="2"/>
  <c r="B119" i="2"/>
  <c r="A120" i="2"/>
  <c r="G118" i="2" l="1"/>
  <c r="Q116" i="2"/>
  <c r="AG116" i="2"/>
  <c r="X117" i="2"/>
  <c r="Y117" i="2" s="1"/>
  <c r="E119" i="2"/>
  <c r="G119" i="2" s="1"/>
  <c r="AF117" i="2"/>
  <c r="AG117" i="2" s="1"/>
  <c r="P117" i="2"/>
  <c r="R117" i="2" s="1"/>
  <c r="W118" i="2"/>
  <c r="V118" i="2"/>
  <c r="U118" i="2"/>
  <c r="T119" i="2"/>
  <c r="A121" i="2"/>
  <c r="D120" i="2"/>
  <c r="C120" i="2"/>
  <c r="B120" i="2"/>
  <c r="Z117" i="2"/>
  <c r="AB119" i="2"/>
  <c r="AD118" i="2"/>
  <c r="AC118" i="2"/>
  <c r="AE118" i="2"/>
  <c r="L119" i="2"/>
  <c r="O118" i="2"/>
  <c r="N118" i="2"/>
  <c r="M118" i="2"/>
  <c r="F119" i="2" l="1"/>
  <c r="Q117" i="2"/>
  <c r="AH117" i="2"/>
  <c r="X118" i="2"/>
  <c r="Y118" i="2" s="1"/>
  <c r="E120" i="2"/>
  <c r="G120" i="2" s="1"/>
  <c r="P118" i="2"/>
  <c r="R118" i="2" s="1"/>
  <c r="AF118" i="2"/>
  <c r="AH118" i="2" s="1"/>
  <c r="AE119" i="2"/>
  <c r="AD119" i="2"/>
  <c r="AC119" i="2"/>
  <c r="AB120" i="2"/>
  <c r="B121" i="2"/>
  <c r="A122" i="2"/>
  <c r="D121" i="2"/>
  <c r="C121" i="2"/>
  <c r="N119" i="2"/>
  <c r="M119" i="2"/>
  <c r="L120" i="2"/>
  <c r="O119" i="2"/>
  <c r="W119" i="2"/>
  <c r="V119" i="2"/>
  <c r="U119" i="2"/>
  <c r="T120" i="2"/>
  <c r="Z118" i="2"/>
  <c r="AG118" i="2" l="1"/>
  <c r="F120" i="2"/>
  <c r="X119" i="2"/>
  <c r="Z119" i="2" s="1"/>
  <c r="AF119" i="2"/>
  <c r="AG119" i="2" s="1"/>
  <c r="Q118" i="2"/>
  <c r="P119" i="2"/>
  <c r="R119" i="2" s="1"/>
  <c r="E121" i="2"/>
  <c r="Y119" i="2"/>
  <c r="D122" i="2"/>
  <c r="B122" i="2"/>
  <c r="A123" i="2"/>
  <c r="C122" i="2"/>
  <c r="G121" i="2"/>
  <c r="F121" i="2"/>
  <c r="N120" i="2"/>
  <c r="M120" i="2"/>
  <c r="O120" i="2"/>
  <c r="L121" i="2"/>
  <c r="W120" i="2"/>
  <c r="V120" i="2"/>
  <c r="T121" i="2"/>
  <c r="U120" i="2"/>
  <c r="AE120" i="2"/>
  <c r="AD120" i="2"/>
  <c r="AC120" i="2"/>
  <c r="AB121" i="2"/>
  <c r="Q119" i="2" l="1"/>
  <c r="AH119" i="2"/>
  <c r="X120" i="2"/>
  <c r="Y120" i="2" s="1"/>
  <c r="E122" i="2"/>
  <c r="G122" i="2" s="1"/>
  <c r="P120" i="2"/>
  <c r="R120" i="2" s="1"/>
  <c r="AF120" i="2"/>
  <c r="AG120" i="2" s="1"/>
  <c r="D123" i="2"/>
  <c r="C123" i="2"/>
  <c r="B123" i="2"/>
  <c r="A124" i="2"/>
  <c r="Z120" i="2"/>
  <c r="W121" i="2"/>
  <c r="V121" i="2"/>
  <c r="U121" i="2"/>
  <c r="T122" i="2"/>
  <c r="AB122" i="2"/>
  <c r="AC121" i="2"/>
  <c r="AE121" i="2"/>
  <c r="AD121" i="2"/>
  <c r="F122" i="2"/>
  <c r="O121" i="2"/>
  <c r="N121" i="2"/>
  <c r="M121" i="2"/>
  <c r="L122" i="2"/>
  <c r="AH120" i="2" l="1"/>
  <c r="Q120" i="2"/>
  <c r="AF121" i="2"/>
  <c r="AH121" i="2" s="1"/>
  <c r="E123" i="2"/>
  <c r="G123" i="2" s="1"/>
  <c r="X121" i="2"/>
  <c r="Y121" i="2" s="1"/>
  <c r="P121" i="2"/>
  <c r="R121" i="2" s="1"/>
  <c r="L123" i="2"/>
  <c r="O122" i="2"/>
  <c r="N122" i="2"/>
  <c r="M122" i="2"/>
  <c r="AB123" i="2"/>
  <c r="AE122" i="2"/>
  <c r="AD122" i="2"/>
  <c r="AC122" i="2"/>
  <c r="W122" i="2"/>
  <c r="V122" i="2"/>
  <c r="U122" i="2"/>
  <c r="T123" i="2"/>
  <c r="A125" i="2"/>
  <c r="D124" i="2"/>
  <c r="C124" i="2"/>
  <c r="B124" i="2"/>
  <c r="F123" i="2" l="1"/>
  <c r="Z121" i="2"/>
  <c r="AG121" i="2"/>
  <c r="Q121" i="2"/>
  <c r="AF122" i="2"/>
  <c r="AH122" i="2" s="1"/>
  <c r="E124" i="2"/>
  <c r="G124" i="2" s="1"/>
  <c r="P122" i="2"/>
  <c r="R122" i="2" s="1"/>
  <c r="X122" i="2"/>
  <c r="Z122" i="2" s="1"/>
  <c r="B125" i="2"/>
  <c r="A126" i="2"/>
  <c r="D125" i="2"/>
  <c r="C125" i="2"/>
  <c r="AE123" i="2"/>
  <c r="AD123" i="2"/>
  <c r="AB124" i="2"/>
  <c r="AC123" i="2"/>
  <c r="N123" i="2"/>
  <c r="M123" i="2"/>
  <c r="L124" i="2"/>
  <c r="O123" i="2"/>
  <c r="W123" i="2"/>
  <c r="V123" i="2"/>
  <c r="U123" i="2"/>
  <c r="T124" i="2"/>
  <c r="F124" i="2" l="1"/>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Y125" i="2" s="1"/>
  <c r="Q124" i="2"/>
  <c r="AF125" i="2"/>
  <c r="AH125" i="2" s="1"/>
  <c r="E127" i="2"/>
  <c r="G127" i="2" s="1"/>
  <c r="P125" i="2"/>
  <c r="R125" i="2" s="1"/>
  <c r="AB127" i="2"/>
  <c r="AE126" i="2"/>
  <c r="AD126" i="2"/>
  <c r="AC126" i="2"/>
  <c r="W126" i="2"/>
  <c r="V126" i="2"/>
  <c r="U126" i="2"/>
  <c r="T127" i="2"/>
  <c r="L127" i="2"/>
  <c r="O126" i="2"/>
  <c r="N126" i="2"/>
  <c r="M126" i="2"/>
  <c r="A129" i="2"/>
  <c r="D128" i="2"/>
  <c r="C128" i="2"/>
  <c r="B128" i="2"/>
  <c r="AG125" i="2" l="1"/>
  <c r="Z125" i="2"/>
  <c r="F127" i="2"/>
  <c r="Q125" i="2"/>
  <c r="E128" i="2"/>
  <c r="F128" i="2" s="1"/>
  <c r="X126" i="2"/>
  <c r="Z126" i="2" s="1"/>
  <c r="AF126" i="2"/>
  <c r="AG126" i="2" s="1"/>
  <c r="P126" i="2"/>
  <c r="Q126" i="2" s="1"/>
  <c r="V127" i="2"/>
  <c r="W127" i="2"/>
  <c r="U127" i="2"/>
  <c r="T128" i="2"/>
  <c r="N127" i="2"/>
  <c r="M127" i="2"/>
  <c r="L128" i="2"/>
  <c r="O127" i="2"/>
  <c r="B129" i="2"/>
  <c r="A130" i="2"/>
  <c r="D129" i="2"/>
  <c r="C129" i="2"/>
  <c r="AE127" i="2"/>
  <c r="AD127" i="2"/>
  <c r="AC127" i="2"/>
  <c r="AB128" i="2"/>
  <c r="G128" i="2" l="1"/>
  <c r="Y126" i="2"/>
  <c r="R126" i="2"/>
  <c r="AH126" i="2"/>
  <c r="P127" i="2"/>
  <c r="R127" i="2" s="1"/>
  <c r="AF127" i="2"/>
  <c r="AH127" i="2" s="1"/>
  <c r="E129" i="2"/>
  <c r="X127" i="2"/>
  <c r="Z127" i="2" s="1"/>
  <c r="AE128" i="2"/>
  <c r="AD128" i="2"/>
  <c r="AC128" i="2"/>
  <c r="AB129" i="2"/>
  <c r="T129" i="2"/>
  <c r="W128" i="2"/>
  <c r="V128" i="2"/>
  <c r="U128" i="2"/>
  <c r="N128" i="2"/>
  <c r="M128" i="2"/>
  <c r="L129" i="2"/>
  <c r="O128" i="2"/>
  <c r="D130" i="2"/>
  <c r="C130" i="2"/>
  <c r="B130" i="2"/>
  <c r="A131" i="2"/>
  <c r="G129" i="2"/>
  <c r="F129" i="2"/>
  <c r="AG127" i="2" l="1"/>
  <c r="Y127" i="2"/>
  <c r="Q127" i="2"/>
  <c r="P128" i="2"/>
  <c r="R128" i="2" s="1"/>
  <c r="AF128" i="2"/>
  <c r="X128" i="2"/>
  <c r="E130" i="2"/>
  <c r="F130" i="2" s="1"/>
  <c r="D131" i="2"/>
  <c r="C131" i="2"/>
  <c r="B131" i="2"/>
  <c r="A132" i="2"/>
  <c r="Z128" i="2"/>
  <c r="Y128" i="2"/>
  <c r="W129" i="2"/>
  <c r="V129" i="2"/>
  <c r="U129" i="2"/>
  <c r="T130" i="2"/>
  <c r="AB130" i="2"/>
  <c r="AE129" i="2"/>
  <c r="AD129" i="2"/>
  <c r="AC129" i="2"/>
  <c r="AH128"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R130" i="2" s="1"/>
  <c r="X130" i="2"/>
  <c r="Z130" i="2" s="1"/>
  <c r="AF130" i="2"/>
  <c r="AH130" i="2" s="1"/>
  <c r="E132" i="2"/>
  <c r="G132" i="2" s="1"/>
  <c r="AE131" i="2"/>
  <c r="AD131" i="2"/>
  <c r="AC131" i="2"/>
  <c r="AB132" i="2"/>
  <c r="B133" i="2"/>
  <c r="A134" i="2"/>
  <c r="D133" i="2"/>
  <c r="C133" i="2"/>
  <c r="N131" i="2"/>
  <c r="M131" i="2"/>
  <c r="L132" i="2"/>
  <c r="O131" i="2"/>
  <c r="W131" i="2"/>
  <c r="V131" i="2"/>
  <c r="U131" i="2"/>
  <c r="T132" i="2"/>
  <c r="Y130" i="2" l="1"/>
  <c r="Q130" i="2"/>
  <c r="F132" i="2"/>
  <c r="P131" i="2"/>
  <c r="R131" i="2" s="1"/>
  <c r="AG130" i="2"/>
  <c r="E133" i="2"/>
  <c r="G133" i="2" s="1"/>
  <c r="X131" i="2"/>
  <c r="Z131" i="2" s="1"/>
  <c r="AF131" i="2"/>
  <c r="AH131" i="2" s="1"/>
  <c r="D134" i="2"/>
  <c r="C134" i="2"/>
  <c r="B134" i="2"/>
  <c r="A135" i="2"/>
  <c r="T133" i="2"/>
  <c r="W132" i="2"/>
  <c r="V132" i="2"/>
  <c r="U132" i="2"/>
  <c r="AE132" i="2"/>
  <c r="AD132" i="2"/>
  <c r="AC132" i="2"/>
  <c r="AB133" i="2"/>
  <c r="O132" i="2"/>
  <c r="N132" i="2"/>
  <c r="M132" i="2"/>
  <c r="L133" i="2"/>
  <c r="Q131" i="2" l="1"/>
  <c r="AG131" i="2"/>
  <c r="Y131" i="2"/>
  <c r="F133" i="2"/>
  <c r="X132" i="2"/>
  <c r="Z132" i="2" s="1"/>
  <c r="AF132" i="2"/>
  <c r="AH132" i="2" s="1"/>
  <c r="E134" i="2"/>
  <c r="F134" i="2" s="1"/>
  <c r="P132" i="2"/>
  <c r="Q132" i="2" s="1"/>
  <c r="O133" i="2"/>
  <c r="N133" i="2"/>
  <c r="M133" i="2"/>
  <c r="L134" i="2"/>
  <c r="W133" i="2"/>
  <c r="V133" i="2"/>
  <c r="U133" i="2"/>
  <c r="T134" i="2"/>
  <c r="D135" i="2"/>
  <c r="C135" i="2"/>
  <c r="B135" i="2"/>
  <c r="A136" i="2"/>
  <c r="AB134" i="2"/>
  <c r="AE133" i="2"/>
  <c r="AD133" i="2"/>
  <c r="AC133" i="2"/>
  <c r="AG132" i="2" l="1"/>
  <c r="G134" i="2"/>
  <c r="Y132" i="2"/>
  <c r="AF133" i="2"/>
  <c r="AH133" i="2" s="1"/>
  <c r="X133" i="2"/>
  <c r="Y133" i="2" s="1"/>
  <c r="P133" i="2"/>
  <c r="R133" i="2" s="1"/>
  <c r="R132" i="2"/>
  <c r="E135" i="2"/>
  <c r="G135" i="2" s="1"/>
  <c r="W134" i="2"/>
  <c r="V134" i="2"/>
  <c r="U134" i="2"/>
  <c r="T135" i="2"/>
  <c r="AB135" i="2"/>
  <c r="AE134" i="2"/>
  <c r="AD134" i="2"/>
  <c r="AC134" i="2"/>
  <c r="A137" i="2"/>
  <c r="D136" i="2"/>
  <c r="C136" i="2"/>
  <c r="B136" i="2"/>
  <c r="L135" i="2"/>
  <c r="O134" i="2"/>
  <c r="N134" i="2"/>
  <c r="M134" i="2"/>
  <c r="Z133" i="2" l="1"/>
  <c r="F135" i="2"/>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O136" i="2"/>
  <c r="N136" i="2"/>
  <c r="M136" i="2"/>
  <c r="L137" i="2"/>
  <c r="D138" i="2"/>
  <c r="C138" i="2"/>
  <c r="B138" i="2"/>
  <c r="A139" i="2"/>
  <c r="T137" i="2"/>
  <c r="W136" i="2"/>
  <c r="V136" i="2"/>
  <c r="U136" i="2"/>
  <c r="AE136" i="2"/>
  <c r="AD136" i="2"/>
  <c r="AC136" i="2"/>
  <c r="AB137" i="2"/>
  <c r="AH135" i="2"/>
  <c r="AG135" i="2"/>
  <c r="Y135" i="2" l="1"/>
  <c r="G137" i="2"/>
  <c r="R135" i="2"/>
  <c r="X136" i="2"/>
  <c r="Y136" i="2" s="1"/>
  <c r="E138" i="2"/>
  <c r="G138" i="2" s="1"/>
  <c r="P136" i="2"/>
  <c r="R136" i="2" s="1"/>
  <c r="AF136" i="2"/>
  <c r="AH136" i="2" s="1"/>
  <c r="W137" i="2"/>
  <c r="V137" i="2"/>
  <c r="U137" i="2"/>
  <c r="T138" i="2"/>
  <c r="D139" i="2"/>
  <c r="C139" i="2"/>
  <c r="B139" i="2"/>
  <c r="A140" i="2"/>
  <c r="O137" i="2"/>
  <c r="N137" i="2"/>
  <c r="M137" i="2"/>
  <c r="L138" i="2"/>
  <c r="Z136" i="2"/>
  <c r="AB138" i="2"/>
  <c r="AE137" i="2"/>
  <c r="AD137" i="2"/>
  <c r="AC137" i="2"/>
  <c r="F138" i="2" l="1"/>
  <c r="Q136" i="2"/>
  <c r="AG136" i="2"/>
  <c r="X137" i="2"/>
  <c r="Z137" i="2" s="1"/>
  <c r="P137" i="2"/>
  <c r="R137" i="2" s="1"/>
  <c r="AF137" i="2"/>
  <c r="AH137" i="2" s="1"/>
  <c r="E139" i="2"/>
  <c r="F139" i="2" s="1"/>
  <c r="A141" i="2"/>
  <c r="D140" i="2"/>
  <c r="C140" i="2"/>
  <c r="B140" i="2"/>
  <c r="G139" i="2"/>
  <c r="W138" i="2"/>
  <c r="V138" i="2"/>
  <c r="U138" i="2"/>
  <c r="T139" i="2"/>
  <c r="AB139" i="2"/>
  <c r="AE138" i="2"/>
  <c r="AD138" i="2"/>
  <c r="AC138" i="2"/>
  <c r="L139" i="2"/>
  <c r="O138" i="2"/>
  <c r="N138" i="2"/>
  <c r="M138" i="2"/>
  <c r="Q137" i="2" l="1"/>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Z139" i="2" s="1"/>
  <c r="AG138" i="2"/>
  <c r="E141" i="2"/>
  <c r="F141" i="2" s="1"/>
  <c r="Y138" i="2"/>
  <c r="T141" i="2"/>
  <c r="V140" i="2"/>
  <c r="W140" i="2"/>
  <c r="U140" i="2"/>
  <c r="D142" i="2"/>
  <c r="C142" i="2"/>
  <c r="B142" i="2"/>
  <c r="A143" i="2"/>
  <c r="O140" i="2"/>
  <c r="N140" i="2"/>
  <c r="M140" i="2"/>
  <c r="L141" i="2"/>
  <c r="AE140" i="2"/>
  <c r="AD140" i="2"/>
  <c r="AC140" i="2"/>
  <c r="AB141" i="2"/>
  <c r="Y139" i="2" l="1"/>
  <c r="R139" i="2"/>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Z142" i="2" s="1"/>
  <c r="W143" i="2"/>
  <c r="V143" i="2"/>
  <c r="U143" i="2"/>
  <c r="T144" i="2"/>
  <c r="AE143" i="2"/>
  <c r="AD143" i="2"/>
  <c r="AC143" i="2"/>
  <c r="AB144" i="2"/>
  <c r="N143" i="2"/>
  <c r="M143" i="2"/>
  <c r="L144" i="2"/>
  <c r="O143" i="2"/>
  <c r="B145" i="2"/>
  <c r="A146" i="2"/>
  <c r="D145" i="2"/>
  <c r="C145" i="2"/>
  <c r="Y142" i="2" l="1"/>
  <c r="Q142" i="2"/>
  <c r="AG142" i="2"/>
  <c r="F144" i="2"/>
  <c r="AF143" i="2"/>
  <c r="E145" i="2"/>
  <c r="G145" i="2" s="1"/>
  <c r="P143" i="2"/>
  <c r="Q143" i="2" s="1"/>
  <c r="X143" i="2"/>
  <c r="Z143" i="2" s="1"/>
  <c r="D146" i="2"/>
  <c r="C146" i="2"/>
  <c r="B146" i="2"/>
  <c r="A147" i="2"/>
  <c r="AE144" i="2"/>
  <c r="AD144" i="2"/>
  <c r="AC144" i="2"/>
  <c r="AB145" i="2"/>
  <c r="T145" i="2"/>
  <c r="V144" i="2"/>
  <c r="W144" i="2"/>
  <c r="U144" i="2"/>
  <c r="AH143" i="2"/>
  <c r="AG143" i="2"/>
  <c r="O144" i="2"/>
  <c r="N144" i="2"/>
  <c r="M144" i="2"/>
  <c r="L145" i="2"/>
  <c r="Y143" i="2"/>
  <c r="F145" i="2" l="1"/>
  <c r="R143" i="2"/>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Z145" i="2" s="1"/>
  <c r="W146" i="2"/>
  <c r="V146" i="2"/>
  <c r="U146" i="2"/>
  <c r="T147" i="2"/>
  <c r="A149" i="2"/>
  <c r="D148" i="2"/>
  <c r="C148" i="2"/>
  <c r="B148" i="2"/>
  <c r="L147" i="2"/>
  <c r="M146" i="2"/>
  <c r="O146" i="2"/>
  <c r="N146" i="2"/>
  <c r="AB147" i="2"/>
  <c r="AE146" i="2"/>
  <c r="AD146" i="2"/>
  <c r="AC146" i="2"/>
  <c r="Y145" i="2" l="1"/>
  <c r="AG145" i="2"/>
  <c r="F147" i="2"/>
  <c r="R145" i="2"/>
  <c r="P146" i="2"/>
  <c r="Q146" i="2" s="1"/>
  <c r="E148" i="2"/>
  <c r="G148" i="2" s="1"/>
  <c r="AF146" i="2"/>
  <c r="AH146" i="2" s="1"/>
  <c r="X146" i="2"/>
  <c r="Z146" i="2" s="1"/>
  <c r="N147" i="2"/>
  <c r="M147" i="2"/>
  <c r="L148" i="2"/>
  <c r="O147" i="2"/>
  <c r="AE147" i="2"/>
  <c r="AD147" i="2"/>
  <c r="AC147" i="2"/>
  <c r="AB148" i="2"/>
  <c r="B149" i="2"/>
  <c r="A150" i="2"/>
  <c r="D149" i="2"/>
  <c r="C149" i="2"/>
  <c r="W147" i="2"/>
  <c r="V147" i="2"/>
  <c r="U147" i="2"/>
  <c r="T148" i="2"/>
  <c r="R146" i="2" l="1"/>
  <c r="Y146" i="2"/>
  <c r="AG146" i="2"/>
  <c r="P147" i="2"/>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l="1"/>
  <c r="Y147" i="2"/>
  <c r="R147" i="2"/>
  <c r="E150" i="2"/>
  <c r="F150" i="2" s="1"/>
  <c r="P148" i="2"/>
  <c r="Q148" i="2" s="1"/>
  <c r="AF148" i="2"/>
  <c r="AG148" i="2" s="1"/>
  <c r="AG147" i="2"/>
  <c r="X148" i="2"/>
  <c r="Z148" i="2" s="1"/>
  <c r="D151" i="2"/>
  <c r="C151" i="2"/>
  <c r="B151" i="2"/>
  <c r="A152" i="2"/>
  <c r="W149" i="2"/>
  <c r="V149" i="2"/>
  <c r="U149" i="2"/>
  <c r="T150" i="2"/>
  <c r="AB150" i="2"/>
  <c r="AE149" i="2"/>
  <c r="AD149" i="2"/>
  <c r="AC149" i="2"/>
  <c r="O149" i="2"/>
  <c r="N149" i="2"/>
  <c r="M149" i="2"/>
  <c r="L150" i="2"/>
  <c r="AH148" i="2" l="1"/>
  <c r="R148" i="2"/>
  <c r="Y148" i="2"/>
  <c r="G150" i="2"/>
  <c r="AF149" i="2"/>
  <c r="AH149" i="2" s="1"/>
  <c r="E151" i="2"/>
  <c r="G151" i="2" s="1"/>
  <c r="P149" i="2"/>
  <c r="R149" i="2" s="1"/>
  <c r="X149" i="2"/>
  <c r="Z149" i="2" s="1"/>
  <c r="L151" i="2"/>
  <c r="M150" i="2"/>
  <c r="O150" i="2"/>
  <c r="N150" i="2"/>
  <c r="AB151" i="2"/>
  <c r="AE150" i="2"/>
  <c r="AD150" i="2"/>
  <c r="AC150" i="2"/>
  <c r="W150" i="2"/>
  <c r="V150" i="2"/>
  <c r="U150" i="2"/>
  <c r="T151" i="2"/>
  <c r="A153" i="2"/>
  <c r="D152" i="2"/>
  <c r="C152" i="2"/>
  <c r="B152" i="2"/>
  <c r="F151" i="2" l="1"/>
  <c r="Y149" i="2"/>
  <c r="Q149" i="2"/>
  <c r="AG149" i="2"/>
  <c r="X150" i="2"/>
  <c r="Y150" i="2" s="1"/>
  <c r="E152" i="2"/>
  <c r="F152" i="2" s="1"/>
  <c r="AF150" i="2"/>
  <c r="AH150" i="2" s="1"/>
  <c r="P150" i="2"/>
  <c r="R150" i="2" s="1"/>
  <c r="AG150" i="2"/>
  <c r="B153" i="2"/>
  <c r="A154" i="2"/>
  <c r="D153" i="2"/>
  <c r="C153" i="2"/>
  <c r="AE151" i="2"/>
  <c r="AD151" i="2"/>
  <c r="AC151" i="2"/>
  <c r="AB152" i="2"/>
  <c r="W151" i="2"/>
  <c r="V151" i="2"/>
  <c r="U151" i="2"/>
  <c r="T152" i="2"/>
  <c r="Z150" i="2"/>
  <c r="N151" i="2"/>
  <c r="M151" i="2"/>
  <c r="L152" i="2"/>
  <c r="O151" i="2"/>
  <c r="Q150" i="2" l="1"/>
  <c r="G152"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G154" i="2" s="1"/>
  <c r="AF152" i="2"/>
  <c r="AH152" i="2" s="1"/>
  <c r="O153" i="2"/>
  <c r="N153" i="2"/>
  <c r="M153" i="2"/>
  <c r="L154" i="2"/>
  <c r="Z152" i="2"/>
  <c r="AB154" i="2"/>
  <c r="AE153" i="2"/>
  <c r="AD153" i="2"/>
  <c r="AC153" i="2"/>
  <c r="W153" i="2"/>
  <c r="V153" i="2"/>
  <c r="U153" i="2"/>
  <c r="T154" i="2"/>
  <c r="D155" i="2"/>
  <c r="B155" i="2"/>
  <c r="A156" i="2"/>
  <c r="C155" i="2"/>
  <c r="F154" i="2" l="1"/>
  <c r="AG152" i="2"/>
  <c r="Q152" i="2"/>
  <c r="P153" i="2"/>
  <c r="Q153" i="2" s="1"/>
  <c r="E155" i="2"/>
  <c r="G155" i="2" s="1"/>
  <c r="AF153" i="2"/>
  <c r="AH153" i="2" s="1"/>
  <c r="X153" i="2"/>
  <c r="Y153" i="2" s="1"/>
  <c r="AD154" i="2"/>
  <c r="AC154" i="2"/>
  <c r="AE154" i="2"/>
  <c r="AB155" i="2"/>
  <c r="A157" i="2"/>
  <c r="D156" i="2"/>
  <c r="C156" i="2"/>
  <c r="B156" i="2"/>
  <c r="L155" i="2"/>
  <c r="M154" i="2"/>
  <c r="O154" i="2"/>
  <c r="N154" i="2"/>
  <c r="V154" i="2"/>
  <c r="T155" i="2"/>
  <c r="W154" i="2"/>
  <c r="U154" i="2"/>
  <c r="Z153" i="2" l="1"/>
  <c r="F155" i="2"/>
  <c r="AG153" i="2"/>
  <c r="AF154" i="2"/>
  <c r="AG154" i="2" s="1"/>
  <c r="R153" i="2"/>
  <c r="X154" i="2"/>
  <c r="Y154" i="2" s="1"/>
  <c r="P154" i="2"/>
  <c r="R154" i="2" s="1"/>
  <c r="E156" i="2"/>
  <c r="F156" i="2" s="1"/>
  <c r="M155" i="2"/>
  <c r="L156" i="2"/>
  <c r="O155" i="2"/>
  <c r="N155" i="2"/>
  <c r="W155" i="2"/>
  <c r="T156" i="2"/>
  <c r="V155" i="2"/>
  <c r="U155" i="2"/>
  <c r="A158" i="2"/>
  <c r="D157" i="2"/>
  <c r="C157" i="2"/>
  <c r="B157" i="2"/>
  <c r="AE155" i="2"/>
  <c r="AD155" i="2"/>
  <c r="AB156" i="2"/>
  <c r="AC155" i="2"/>
  <c r="Q154" i="2" l="1"/>
  <c r="AH154" i="2"/>
  <c r="G156" i="2"/>
  <c r="Z154" i="2"/>
  <c r="AF155" i="2"/>
  <c r="AG155" i="2" s="1"/>
  <c r="P155" i="2"/>
  <c r="Q155" i="2" s="1"/>
  <c r="X155" i="2"/>
  <c r="Z155" i="2" s="1"/>
  <c r="E157" i="2"/>
  <c r="G157" i="2" s="1"/>
  <c r="D158" i="2"/>
  <c r="C158" i="2"/>
  <c r="B158" i="2"/>
  <c r="A159" i="2"/>
  <c r="AE156" i="2"/>
  <c r="AD156" i="2"/>
  <c r="AB157" i="2"/>
  <c r="AC156" i="2"/>
  <c r="W156" i="2"/>
  <c r="T157" i="2"/>
  <c r="V156" i="2"/>
  <c r="U156" i="2"/>
  <c r="M156" i="2"/>
  <c r="L157" i="2"/>
  <c r="O156" i="2"/>
  <c r="N156" i="2"/>
  <c r="AH155" i="2" l="1"/>
  <c r="F157" i="2"/>
  <c r="Y155" i="2"/>
  <c r="R155" i="2"/>
  <c r="AF156" i="2"/>
  <c r="AH156" i="2" s="1"/>
  <c r="E158" i="2"/>
  <c r="F158" i="2" s="1"/>
  <c r="P156" i="2"/>
  <c r="X156" i="2"/>
  <c r="Z156" i="2" s="1"/>
  <c r="Y156" i="2"/>
  <c r="V157" i="2"/>
  <c r="U157" i="2"/>
  <c r="T158" i="2"/>
  <c r="W157" i="2"/>
  <c r="AE157" i="2"/>
  <c r="AB158" i="2"/>
  <c r="AD157" i="2"/>
  <c r="AC157" i="2"/>
  <c r="D159" i="2"/>
  <c r="B159" i="2"/>
  <c r="C159" i="2"/>
  <c r="A160" i="2"/>
  <c r="N157" i="2"/>
  <c r="L158" i="2"/>
  <c r="O157" i="2"/>
  <c r="M157" i="2"/>
  <c r="Q156" i="2"/>
  <c r="R156" i="2"/>
  <c r="G158" i="2" l="1"/>
  <c r="AG156" i="2"/>
  <c r="X157" i="2"/>
  <c r="Y157" i="2" s="1"/>
  <c r="AF157" i="2"/>
  <c r="P157" i="2"/>
  <c r="Q157" i="2" s="1"/>
  <c r="E159" i="2"/>
  <c r="G159" i="2" s="1"/>
  <c r="Z157" i="2"/>
  <c r="AB159" i="2"/>
  <c r="AE158" i="2"/>
  <c r="AD158" i="2"/>
  <c r="AC158" i="2"/>
  <c r="AH157" i="2"/>
  <c r="AG157" i="2"/>
  <c r="V158" i="2"/>
  <c r="U158" i="2"/>
  <c r="T159" i="2"/>
  <c r="W158" i="2"/>
  <c r="L159" i="2"/>
  <c r="O158" i="2"/>
  <c r="M158" i="2"/>
  <c r="N158" i="2"/>
  <c r="A161" i="2"/>
  <c r="D160" i="2"/>
  <c r="C160" i="2"/>
  <c r="B160" i="2"/>
  <c r="F159" i="2" l="1"/>
  <c r="R157" i="2"/>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F161" i="2" s="1"/>
  <c r="P159" i="2"/>
  <c r="R159" i="2" s="1"/>
  <c r="X159" i="2"/>
  <c r="Z159" i="2" s="1"/>
  <c r="G160" i="2"/>
  <c r="G161" i="2"/>
  <c r="D162" i="2"/>
  <c r="A163" i="2"/>
  <c r="C162" i="2"/>
  <c r="B162" i="2"/>
  <c r="W160" i="2"/>
  <c r="V160" i="2"/>
  <c r="U160" i="2"/>
  <c r="T161" i="2"/>
  <c r="AE160" i="2"/>
  <c r="AD160" i="2"/>
  <c r="AB161" i="2"/>
  <c r="AC160" i="2"/>
  <c r="M160" i="2"/>
  <c r="L161" i="2"/>
  <c r="O160" i="2"/>
  <c r="N160" i="2"/>
  <c r="Q159" i="2" l="1"/>
  <c r="Y159" i="2"/>
  <c r="AG159" i="2"/>
  <c r="AF160" i="2"/>
  <c r="AG160" i="2" s="1"/>
  <c r="X160" i="2"/>
  <c r="Z160" i="2" s="1"/>
  <c r="P160" i="2"/>
  <c r="Q160" i="2" s="1"/>
  <c r="E162" i="2"/>
  <c r="G162" i="2" s="1"/>
  <c r="N161" i="2"/>
  <c r="L162" i="2"/>
  <c r="O161" i="2"/>
  <c r="M161" i="2"/>
  <c r="Y160" i="2"/>
  <c r="D163" i="2"/>
  <c r="B163" i="2"/>
  <c r="C163" i="2"/>
  <c r="A164" i="2"/>
  <c r="AE161" i="2"/>
  <c r="AB162" i="2"/>
  <c r="AD161" i="2"/>
  <c r="AC161" i="2"/>
  <c r="V161" i="2"/>
  <c r="U161" i="2"/>
  <c r="T162" i="2"/>
  <c r="W161" i="2"/>
  <c r="F162" i="2" l="1"/>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Q162" i="2" s="1"/>
  <c r="E164" i="2"/>
  <c r="G164" i="2" s="1"/>
  <c r="M163" i="2"/>
  <c r="L164" i="2"/>
  <c r="N163" i="2"/>
  <c r="O163" i="2"/>
  <c r="W163" i="2"/>
  <c r="T164" i="2"/>
  <c r="V163" i="2"/>
  <c r="U163" i="2"/>
  <c r="AE163" i="2"/>
  <c r="AD163" i="2"/>
  <c r="AB164" i="2"/>
  <c r="AC163" i="2"/>
  <c r="A166" i="2"/>
  <c r="D165" i="2"/>
  <c r="C165" i="2"/>
  <c r="B165" i="2"/>
  <c r="R162" i="2" l="1"/>
  <c r="F164" i="2"/>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Z165" i="2" s="1"/>
  <c r="F166" i="2"/>
  <c r="AF165" i="2"/>
  <c r="AH165" i="2" s="1"/>
  <c r="E167" i="2"/>
  <c r="G167" i="2" s="1"/>
  <c r="P165" i="2"/>
  <c r="Q165" i="2" s="1"/>
  <c r="AB167" i="2"/>
  <c r="AE166" i="2"/>
  <c r="AD166" i="2"/>
  <c r="AC166" i="2"/>
  <c r="L167" i="2"/>
  <c r="O166" i="2"/>
  <c r="N166" i="2"/>
  <c r="M166" i="2"/>
  <c r="A169" i="2"/>
  <c r="C168" i="2"/>
  <c r="B168" i="2"/>
  <c r="D168" i="2"/>
  <c r="V166" i="2"/>
  <c r="U166" i="2"/>
  <c r="T167" i="2"/>
  <c r="W166" i="2"/>
  <c r="AG165" i="2" l="1"/>
  <c r="Y165" i="2"/>
  <c r="F167" i="2"/>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W171" i="2"/>
  <c r="U171" i="2"/>
  <c r="T172" i="2"/>
  <c r="V171" i="2"/>
  <c r="AE171" i="2"/>
  <c r="AD171" i="2"/>
  <c r="AC171" i="2"/>
  <c r="AB172" i="2"/>
  <c r="M171" i="2"/>
  <c r="L172" i="2"/>
  <c r="O171" i="2"/>
  <c r="N171" i="2"/>
  <c r="Y170" i="2" l="1"/>
  <c r="R170" i="2"/>
  <c r="G172" i="2"/>
  <c r="AG170" i="2"/>
  <c r="AF171" i="2"/>
  <c r="P171" i="2"/>
  <c r="R171" i="2" s="1"/>
  <c r="E173" i="2"/>
  <c r="F173" i="2" s="1"/>
  <c r="X171" i="2"/>
  <c r="Z171" i="2" s="1"/>
  <c r="T173" i="2"/>
  <c r="W172" i="2"/>
  <c r="V172" i="2"/>
  <c r="U172" i="2"/>
  <c r="O172" i="2"/>
  <c r="N172" i="2"/>
  <c r="M172" i="2"/>
  <c r="L173" i="2"/>
  <c r="AE172" i="2"/>
  <c r="AD172" i="2"/>
  <c r="AC172" i="2"/>
  <c r="AB173" i="2"/>
  <c r="AH171" i="2"/>
  <c r="AG171" i="2"/>
  <c r="D174" i="2"/>
  <c r="C174" i="2"/>
  <c r="B174" i="2"/>
  <c r="A175" i="2"/>
  <c r="Y171" i="2" l="1"/>
  <c r="G173" i="2"/>
  <c r="Q171" i="2"/>
  <c r="P172" i="2"/>
  <c r="Q172" i="2" s="1"/>
  <c r="E174" i="2"/>
  <c r="G174" i="2" s="1"/>
  <c r="X172" i="2"/>
  <c r="Y172" i="2" s="1"/>
  <c r="AF172" i="2"/>
  <c r="AG172" i="2" s="1"/>
  <c r="N173" i="2"/>
  <c r="O173" i="2"/>
  <c r="M173" i="2"/>
  <c r="L174" i="2"/>
  <c r="V173" i="2"/>
  <c r="U173" i="2"/>
  <c r="W173" i="2"/>
  <c r="T174" i="2"/>
  <c r="D175" i="2"/>
  <c r="B175" i="2"/>
  <c r="C175" i="2"/>
  <c r="A176" i="2"/>
  <c r="AD173" i="2"/>
  <c r="AB174" i="2"/>
  <c r="AE173" i="2"/>
  <c r="AC173" i="2"/>
  <c r="AH172" i="2"/>
  <c r="Z172" i="2" l="1"/>
  <c r="F174" i="2"/>
  <c r="R172" i="2"/>
  <c r="X173" i="2"/>
  <c r="Y173" i="2" s="1"/>
  <c r="E175" i="2"/>
  <c r="G175" i="2" s="1"/>
  <c r="P173" i="2"/>
  <c r="R173" i="2" s="1"/>
  <c r="AF173" i="2"/>
  <c r="AG173" i="2" s="1"/>
  <c r="W174" i="2"/>
  <c r="V174" i="2"/>
  <c r="U174" i="2"/>
  <c r="T175" i="2"/>
  <c r="AB175" i="2"/>
  <c r="AC174" i="2"/>
  <c r="AE174" i="2"/>
  <c r="AD174" i="2"/>
  <c r="L175" i="2"/>
  <c r="O174" i="2"/>
  <c r="N174" i="2"/>
  <c r="M174" i="2"/>
  <c r="A177" i="2"/>
  <c r="D176" i="2"/>
  <c r="C176" i="2"/>
  <c r="B176" i="2"/>
  <c r="F175" i="2"/>
  <c r="Z173" i="2" l="1"/>
  <c r="Q173" i="2"/>
  <c r="P174" i="2"/>
  <c r="R174" i="2" s="1"/>
  <c r="X174" i="2"/>
  <c r="Z174" i="2" s="1"/>
  <c r="AH173" i="2"/>
  <c r="AF174" i="2"/>
  <c r="AH174" i="2" s="1"/>
  <c r="E176" i="2"/>
  <c r="G176" i="2" s="1"/>
  <c r="A178" i="2"/>
  <c r="C177" i="2"/>
  <c r="B177" i="2"/>
  <c r="D177" i="2"/>
  <c r="W175" i="2"/>
  <c r="U175" i="2"/>
  <c r="V175" i="2"/>
  <c r="T176" i="2"/>
  <c r="AE175" i="2"/>
  <c r="AD175" i="2"/>
  <c r="AC175" i="2"/>
  <c r="AB176" i="2"/>
  <c r="M175" i="2"/>
  <c r="L176" i="2"/>
  <c r="O175" i="2"/>
  <c r="N175" i="2"/>
  <c r="F176" i="2" l="1"/>
  <c r="Y174" i="2"/>
  <c r="Q174" i="2"/>
  <c r="AG174" i="2"/>
  <c r="X175" i="2"/>
  <c r="Y175" i="2" s="1"/>
  <c r="AF175" i="2"/>
  <c r="AG175" i="2" s="1"/>
  <c r="P175" i="2"/>
  <c r="R175" i="2" s="1"/>
  <c r="E177" i="2"/>
  <c r="F177" i="2" s="1"/>
  <c r="T177" i="2"/>
  <c r="W176" i="2"/>
  <c r="V176" i="2"/>
  <c r="U176" i="2"/>
  <c r="AE176" i="2"/>
  <c r="AD176" i="2"/>
  <c r="AC176" i="2"/>
  <c r="AB177" i="2"/>
  <c r="O176" i="2"/>
  <c r="N176" i="2"/>
  <c r="M176" i="2"/>
  <c r="L177" i="2"/>
  <c r="D178" i="2"/>
  <c r="C178" i="2"/>
  <c r="B178" i="2"/>
  <c r="A179" i="2"/>
  <c r="Z175" i="2" l="1"/>
  <c r="G177" i="2"/>
  <c r="AH175" i="2"/>
  <c r="Q175" i="2"/>
  <c r="X176" i="2"/>
  <c r="Z176" i="2" s="1"/>
  <c r="AF176" i="2"/>
  <c r="AH176" i="2" s="1"/>
  <c r="E178" i="2"/>
  <c r="F178" i="2" s="1"/>
  <c r="P176" i="2"/>
  <c r="Q176" i="2" s="1"/>
  <c r="AD177" i="2"/>
  <c r="AE177" i="2"/>
  <c r="AC177" i="2"/>
  <c r="AB178" i="2"/>
  <c r="D179" i="2"/>
  <c r="B179" i="2"/>
  <c r="C179" i="2"/>
  <c r="A180" i="2"/>
  <c r="V177" i="2"/>
  <c r="U177" i="2"/>
  <c r="W177" i="2"/>
  <c r="T178" i="2"/>
  <c r="N177" i="2"/>
  <c r="O177" i="2"/>
  <c r="M177" i="2"/>
  <c r="L178" i="2"/>
  <c r="Y176" i="2" l="1"/>
  <c r="R176" i="2"/>
  <c r="G178" i="2"/>
  <c r="AG176" i="2"/>
  <c r="E179" i="2"/>
  <c r="G179" i="2" s="1"/>
  <c r="P177" i="2"/>
  <c r="R177" i="2" s="1"/>
  <c r="X177" i="2"/>
  <c r="AF177" i="2"/>
  <c r="Z177" i="2"/>
  <c r="Y177" i="2"/>
  <c r="AB179" i="2"/>
  <c r="AE178" i="2"/>
  <c r="AD178" i="2"/>
  <c r="AC178" i="2"/>
  <c r="A181" i="2"/>
  <c r="D180" i="2"/>
  <c r="C180" i="2"/>
  <c r="B180" i="2"/>
  <c r="L179" i="2"/>
  <c r="O178" i="2"/>
  <c r="N178" i="2"/>
  <c r="M178" i="2"/>
  <c r="Q177" i="2"/>
  <c r="AH177" i="2"/>
  <c r="AG177" i="2"/>
  <c r="W178" i="2"/>
  <c r="V178" i="2"/>
  <c r="U178" i="2"/>
  <c r="T179" i="2"/>
  <c r="F179" i="2" l="1"/>
  <c r="P178" i="2"/>
  <c r="R178" i="2" s="1"/>
  <c r="AF178" i="2"/>
  <c r="AG178" i="2" s="1"/>
  <c r="X178" i="2"/>
  <c r="Z178" i="2" s="1"/>
  <c r="E180" i="2"/>
  <c r="F180" i="2" s="1"/>
  <c r="A182" i="2"/>
  <c r="D181" i="2"/>
  <c r="C181" i="2"/>
  <c r="B181" i="2"/>
  <c r="W179" i="2"/>
  <c r="U179" i="2"/>
  <c r="T180" i="2"/>
  <c r="V179" i="2"/>
  <c r="M179" i="2"/>
  <c r="L180" i="2"/>
  <c r="O179" i="2"/>
  <c r="N179" i="2"/>
  <c r="AE179" i="2"/>
  <c r="AD179" i="2"/>
  <c r="AC179" i="2"/>
  <c r="AB180" i="2"/>
  <c r="G180" i="2" l="1"/>
  <c r="AH178" i="2"/>
  <c r="Q178" i="2"/>
  <c r="Y178" i="2"/>
  <c r="AF179" i="2"/>
  <c r="AG179" i="2" s="1"/>
  <c r="X179" i="2"/>
  <c r="Z179" i="2" s="1"/>
  <c r="P179" i="2"/>
  <c r="Q179" i="2" s="1"/>
  <c r="E181" i="2"/>
  <c r="F181" i="2" s="1"/>
  <c r="O180" i="2"/>
  <c r="N180" i="2"/>
  <c r="M180" i="2"/>
  <c r="L181" i="2"/>
  <c r="AE180" i="2"/>
  <c r="AD180" i="2"/>
  <c r="AC180" i="2"/>
  <c r="AB181" i="2"/>
  <c r="T181" i="2"/>
  <c r="W180" i="2"/>
  <c r="V180" i="2"/>
  <c r="U180" i="2"/>
  <c r="D182" i="2"/>
  <c r="C182" i="2"/>
  <c r="B182" i="2"/>
  <c r="A183" i="2"/>
  <c r="R179" i="2" l="1"/>
  <c r="Y179" i="2"/>
  <c r="G181" i="2"/>
  <c r="AH179" i="2"/>
  <c r="AF180" i="2"/>
  <c r="AH180" i="2" s="1"/>
  <c r="E182" i="2"/>
  <c r="G182" i="2" s="1"/>
  <c r="P180" i="2"/>
  <c r="Q180" i="2" s="1"/>
  <c r="X180" i="2"/>
  <c r="Y180" i="2" s="1"/>
  <c r="AD181" i="2"/>
  <c r="AB182" i="2"/>
  <c r="AE181" i="2"/>
  <c r="AC181" i="2"/>
  <c r="D183" i="2"/>
  <c r="C183" i="2"/>
  <c r="B183" i="2"/>
  <c r="A184" i="2"/>
  <c r="O181" i="2"/>
  <c r="N181" i="2"/>
  <c r="M181" i="2"/>
  <c r="L182" i="2"/>
  <c r="V181" i="2"/>
  <c r="U181" i="2"/>
  <c r="T182" i="2"/>
  <c r="W181" i="2"/>
  <c r="AG180" i="2" l="1"/>
  <c r="R180" i="2"/>
  <c r="X181" i="2"/>
  <c r="Y181" i="2" s="1"/>
  <c r="Z180" i="2"/>
  <c r="F182" i="2"/>
  <c r="E183" i="2"/>
  <c r="F183" i="2" s="1"/>
  <c r="P181" i="2"/>
  <c r="R181" i="2" s="1"/>
  <c r="AF181" i="2"/>
  <c r="AH181" i="2" s="1"/>
  <c r="A185" i="2"/>
  <c r="D184" i="2"/>
  <c r="C184" i="2"/>
  <c r="B184" i="2"/>
  <c r="W182" i="2"/>
  <c r="V182" i="2"/>
  <c r="U182" i="2"/>
  <c r="T183" i="2"/>
  <c r="L183" i="2"/>
  <c r="O182" i="2"/>
  <c r="N182" i="2"/>
  <c r="M182" i="2"/>
  <c r="AB183" i="2"/>
  <c r="AE182" i="2"/>
  <c r="AD182" i="2"/>
  <c r="AC182" i="2"/>
  <c r="G183" i="2" l="1"/>
  <c r="Z181" i="2"/>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R183" i="2" s="1"/>
  <c r="D186" i="2"/>
  <c r="C186" i="2"/>
  <c r="B186" i="2"/>
  <c r="A187" i="2"/>
  <c r="AE184" i="2"/>
  <c r="AD184" i="2"/>
  <c r="AC184" i="2"/>
  <c r="AB185" i="2"/>
  <c r="G185" i="2"/>
  <c r="T185" i="2"/>
  <c r="W184" i="2"/>
  <c r="V184" i="2"/>
  <c r="U184" i="2"/>
  <c r="O184" i="2"/>
  <c r="N184" i="2"/>
  <c r="M184" i="2"/>
  <c r="L185" i="2"/>
  <c r="Q183" i="2" l="1"/>
  <c r="AG183" i="2"/>
  <c r="Y183" i="2"/>
  <c r="P184" i="2"/>
  <c r="X184" i="2"/>
  <c r="Y184" i="2" s="1"/>
  <c r="AF184" i="2"/>
  <c r="AG184" i="2" s="1"/>
  <c r="E186" i="2"/>
  <c r="F186" i="2" s="1"/>
  <c r="V185" i="2"/>
  <c r="U185" i="2"/>
  <c r="T186" i="2"/>
  <c r="W185" i="2"/>
  <c r="Q184" i="2"/>
  <c r="R184" i="2"/>
  <c r="AH184" i="2"/>
  <c r="O185" i="2"/>
  <c r="N185" i="2"/>
  <c r="M185" i="2"/>
  <c r="L186" i="2"/>
  <c r="AE185" i="2"/>
  <c r="AD185" i="2"/>
  <c r="AB186" i="2"/>
  <c r="AC185" i="2"/>
  <c r="D187" i="2"/>
  <c r="C187" i="2"/>
  <c r="B187" i="2"/>
  <c r="A188" i="2"/>
  <c r="G186" i="2" l="1"/>
  <c r="Z184" i="2"/>
  <c r="X185" i="2"/>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G188" i="2" s="1"/>
  <c r="P186" i="2"/>
  <c r="Q186" i="2" s="1"/>
  <c r="AF186" i="2"/>
  <c r="AH186" i="2" s="1"/>
  <c r="W187" i="2"/>
  <c r="V187" i="2"/>
  <c r="U187" i="2"/>
  <c r="T188" i="2"/>
  <c r="A190" i="2"/>
  <c r="D189" i="2"/>
  <c r="C189" i="2"/>
  <c r="B189" i="2"/>
  <c r="M187" i="2"/>
  <c r="L188" i="2"/>
  <c r="O187" i="2"/>
  <c r="N187" i="2"/>
  <c r="AE187" i="2"/>
  <c r="AD187" i="2"/>
  <c r="AC187" i="2"/>
  <c r="AB188" i="2"/>
  <c r="F188" i="2" l="1"/>
  <c r="AF187" i="2"/>
  <c r="AG187" i="2" s="1"/>
  <c r="Y186" i="2"/>
  <c r="X187" i="2"/>
  <c r="Z187" i="2" s="1"/>
  <c r="P187" i="2"/>
  <c r="R187" i="2" s="1"/>
  <c r="R186" i="2"/>
  <c r="AG186" i="2"/>
  <c r="E189" i="2"/>
  <c r="G189" i="2" s="1"/>
  <c r="AE188" i="2"/>
  <c r="AD188" i="2"/>
  <c r="AC188" i="2"/>
  <c r="AB189" i="2"/>
  <c r="O188" i="2"/>
  <c r="N188" i="2"/>
  <c r="M188" i="2"/>
  <c r="L189" i="2"/>
  <c r="D190" i="2"/>
  <c r="C190" i="2"/>
  <c r="B190" i="2"/>
  <c r="A191" i="2"/>
  <c r="T189" i="2"/>
  <c r="V188" i="2"/>
  <c r="U188" i="2"/>
  <c r="W188" i="2"/>
  <c r="Q187" i="2" l="1"/>
  <c r="AH187" i="2"/>
  <c r="Y187" i="2"/>
  <c r="F189" i="2"/>
  <c r="X188" i="2"/>
  <c r="Y188" i="2" s="1"/>
  <c r="P188" i="2"/>
  <c r="Q188" i="2" s="1"/>
  <c r="AF188" i="2"/>
  <c r="AG188" i="2" s="1"/>
  <c r="E190" i="2"/>
  <c r="G190" i="2" s="1"/>
  <c r="O189" i="2"/>
  <c r="N189" i="2"/>
  <c r="M189" i="2"/>
  <c r="L190" i="2"/>
  <c r="V189" i="2"/>
  <c r="U189" i="2"/>
  <c r="T190" i="2"/>
  <c r="W189" i="2"/>
  <c r="Z188" i="2"/>
  <c r="AE189" i="2"/>
  <c r="AD189" i="2"/>
  <c r="AC189" i="2"/>
  <c r="AB190" i="2"/>
  <c r="D191" i="2"/>
  <c r="C191" i="2"/>
  <c r="B191" i="2"/>
  <c r="A192" i="2"/>
  <c r="F190" i="2" l="1"/>
  <c r="AH188" i="2"/>
  <c r="R188" i="2"/>
  <c r="X189" i="2"/>
  <c r="Z189" i="2" s="1"/>
  <c r="E191" i="2"/>
  <c r="F191" i="2" s="1"/>
  <c r="P189" i="2"/>
  <c r="R189" i="2" s="1"/>
  <c r="AF189" i="2"/>
  <c r="AH189" i="2" s="1"/>
  <c r="A193" i="2"/>
  <c r="D192" i="2"/>
  <c r="C192" i="2"/>
  <c r="B192" i="2"/>
  <c r="W190" i="2"/>
  <c r="V190" i="2"/>
  <c r="U190" i="2"/>
  <c r="T191" i="2"/>
  <c r="L191" i="2"/>
  <c r="O190" i="2"/>
  <c r="N190" i="2"/>
  <c r="M190" i="2"/>
  <c r="AB191" i="2"/>
  <c r="AE190" i="2"/>
  <c r="AD190" i="2"/>
  <c r="AC190" i="2"/>
  <c r="AG189" i="2"/>
  <c r="Y189" i="2" l="1"/>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Y191" i="2"/>
  <c r="AH191" i="2"/>
  <c r="AG191" i="2"/>
  <c r="Q191" i="2" l="1"/>
  <c r="F193" i="2"/>
  <c r="P192" i="2"/>
  <c r="X192" i="2"/>
  <c r="Y192" i="2" s="1"/>
  <c r="E194" i="2"/>
  <c r="F194" i="2" s="1"/>
  <c r="AF192" i="2"/>
  <c r="AH192" i="2" s="1"/>
  <c r="O193" i="2"/>
  <c r="N193" i="2"/>
  <c r="M193" i="2"/>
  <c r="L194" i="2"/>
  <c r="Q192" i="2"/>
  <c r="R192" i="2"/>
  <c r="AE193" i="2"/>
  <c r="AD193" i="2"/>
  <c r="AB194" i="2"/>
  <c r="AC193" i="2"/>
  <c r="V193" i="2"/>
  <c r="U193" i="2"/>
  <c r="T194" i="2"/>
  <c r="W193" i="2"/>
  <c r="D195" i="2"/>
  <c r="C195" i="2"/>
  <c r="B195" i="2"/>
  <c r="A196" i="2"/>
  <c r="AG192" i="2"/>
  <c r="G194" i="2" l="1"/>
  <c r="Z192" i="2"/>
  <c r="X193" i="2"/>
  <c r="Y193" i="2" s="1"/>
  <c r="AF193" i="2"/>
  <c r="AG193" i="2" s="1"/>
  <c r="P193" i="2"/>
  <c r="R193" i="2" s="1"/>
  <c r="E195" i="2"/>
  <c r="G195" i="2" s="1"/>
  <c r="W194" i="2"/>
  <c r="V194" i="2"/>
  <c r="U194" i="2"/>
  <c r="T195" i="2"/>
  <c r="AB195" i="2"/>
  <c r="AC194" i="2"/>
  <c r="AE194" i="2"/>
  <c r="AD194" i="2"/>
  <c r="Z193" i="2"/>
  <c r="A197" i="2"/>
  <c r="D196" i="2"/>
  <c r="C196" i="2"/>
  <c r="B196" i="2"/>
  <c r="L195" i="2"/>
  <c r="O194" i="2"/>
  <c r="N194" i="2"/>
  <c r="M194" i="2"/>
  <c r="Q193" i="2" l="1"/>
  <c r="F195" i="2"/>
  <c r="AH193" i="2"/>
  <c r="X194" i="2"/>
  <c r="Y194" i="2" s="1"/>
  <c r="E196" i="2"/>
  <c r="G196" i="2" s="1"/>
  <c r="AF194" i="2"/>
  <c r="AH194" i="2" s="1"/>
  <c r="P194" i="2"/>
  <c r="Q194" i="2" s="1"/>
  <c r="A198" i="2"/>
  <c r="D197" i="2"/>
  <c r="C197" i="2"/>
  <c r="B197" i="2"/>
  <c r="M195" i="2"/>
  <c r="L196" i="2"/>
  <c r="O195" i="2"/>
  <c r="N195" i="2"/>
  <c r="AE195" i="2"/>
  <c r="AD195" i="2"/>
  <c r="AC195" i="2"/>
  <c r="AB196" i="2"/>
  <c r="W195" i="2"/>
  <c r="V195" i="2"/>
  <c r="U195" i="2"/>
  <c r="T196" i="2"/>
  <c r="Z194" i="2"/>
  <c r="F196" i="2" l="1"/>
  <c r="AG194" i="2"/>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D199" i="2"/>
  <c r="C199" i="2"/>
  <c r="B199" i="2"/>
  <c r="A200" i="2"/>
  <c r="V197" i="2"/>
  <c r="U197" i="2"/>
  <c r="T198" i="2"/>
  <c r="W197" i="2"/>
  <c r="O197" i="2"/>
  <c r="N197" i="2"/>
  <c r="M197" i="2"/>
  <c r="L198" i="2"/>
  <c r="AE197" i="2"/>
  <c r="AD197" i="2"/>
  <c r="AB198" i="2"/>
  <c r="AC197" i="2"/>
  <c r="F198" i="2" l="1"/>
  <c r="R196" i="2"/>
  <c r="Z196" i="2"/>
  <c r="AG196" i="2"/>
  <c r="X197" i="2"/>
  <c r="Y197" i="2" s="1"/>
  <c r="P197" i="2"/>
  <c r="R197" i="2" s="1"/>
  <c r="AF197" i="2"/>
  <c r="AH197" i="2" s="1"/>
  <c r="E199" i="2"/>
  <c r="F199" i="2" s="1"/>
  <c r="W198" i="2"/>
  <c r="V198" i="2"/>
  <c r="U198" i="2"/>
  <c r="T199" i="2"/>
  <c r="AB199" i="2"/>
  <c r="AE198" i="2"/>
  <c r="AD198" i="2"/>
  <c r="AC198" i="2"/>
  <c r="A201" i="2"/>
  <c r="D200" i="2"/>
  <c r="C200" i="2"/>
  <c r="B200" i="2"/>
  <c r="L199" i="2"/>
  <c r="O198" i="2"/>
  <c r="N198" i="2"/>
  <c r="M198" i="2"/>
  <c r="Z197" i="2" l="1"/>
  <c r="G199" i="2"/>
  <c r="Q197" i="2"/>
  <c r="AG197" i="2"/>
  <c r="P198" i="2"/>
  <c r="Q198" i="2" s="1"/>
  <c r="AF198" i="2"/>
  <c r="AH198" i="2" s="1"/>
  <c r="E200" i="2"/>
  <c r="G200" i="2" s="1"/>
  <c r="X198" i="2"/>
  <c r="Z198" i="2" s="1"/>
  <c r="A202" i="2"/>
  <c r="C201" i="2"/>
  <c r="B201" i="2"/>
  <c r="D201" i="2"/>
  <c r="R198" i="2"/>
  <c r="AE199" i="2"/>
  <c r="AD199" i="2"/>
  <c r="AC199" i="2"/>
  <c r="AB200" i="2"/>
  <c r="W199" i="2"/>
  <c r="V199" i="2"/>
  <c r="U199" i="2"/>
  <c r="T200" i="2"/>
  <c r="M199" i="2"/>
  <c r="L200" i="2"/>
  <c r="O199" i="2"/>
  <c r="N199" i="2"/>
  <c r="F200" i="2" l="1"/>
  <c r="Y198" i="2"/>
  <c r="AG198" i="2"/>
  <c r="E201" i="2"/>
  <c r="F201" i="2" s="1"/>
  <c r="P199" i="2"/>
  <c r="R199" i="2" s="1"/>
  <c r="AF199" i="2"/>
  <c r="AH199" i="2" s="1"/>
  <c r="X199" i="2"/>
  <c r="Z199" i="2" s="1"/>
  <c r="O200" i="2"/>
  <c r="N200" i="2"/>
  <c r="M200" i="2"/>
  <c r="L201" i="2"/>
  <c r="AE200" i="2"/>
  <c r="AD200" i="2"/>
  <c r="AC200" i="2"/>
  <c r="AB201" i="2"/>
  <c r="T201" i="2"/>
  <c r="W200" i="2"/>
  <c r="V200" i="2"/>
  <c r="U200" i="2"/>
  <c r="D202" i="2"/>
  <c r="C202" i="2"/>
  <c r="B202" i="2"/>
  <c r="A203" i="2"/>
  <c r="Q199" i="2" l="1"/>
  <c r="G201" i="2"/>
  <c r="Y199" i="2"/>
  <c r="AG199" i="2"/>
  <c r="X200" i="2"/>
  <c r="Y200" i="2" s="1"/>
  <c r="P200" i="2"/>
  <c r="R200" i="2" s="1"/>
  <c r="E202" i="2"/>
  <c r="G202" i="2" s="1"/>
  <c r="AF200" i="2"/>
  <c r="AH200" i="2" s="1"/>
  <c r="O201" i="2"/>
  <c r="N201" i="2"/>
  <c r="M201" i="2"/>
  <c r="L202" i="2"/>
  <c r="AE201" i="2"/>
  <c r="AD201" i="2"/>
  <c r="AC201" i="2"/>
  <c r="AB202" i="2"/>
  <c r="V201" i="2"/>
  <c r="U201" i="2"/>
  <c r="T202" i="2"/>
  <c r="W201" i="2"/>
  <c r="D203" i="2"/>
  <c r="C203" i="2"/>
  <c r="B203" i="2"/>
  <c r="A204" i="2"/>
  <c r="Q200" i="2" l="1"/>
  <c r="Z200" i="2"/>
  <c r="AG200" i="2"/>
  <c r="F202" i="2"/>
  <c r="X201" i="2"/>
  <c r="Z201" i="2" s="1"/>
  <c r="P201" i="2"/>
  <c r="Q201" i="2" s="1"/>
  <c r="E203" i="2"/>
  <c r="G203" i="2" s="1"/>
  <c r="AF201" i="2"/>
  <c r="AG201" i="2" s="1"/>
  <c r="Y201" i="2"/>
  <c r="AB203" i="2"/>
  <c r="AD202" i="2"/>
  <c r="AC202" i="2"/>
  <c r="AE202" i="2"/>
  <c r="A205" i="2"/>
  <c r="D204" i="2"/>
  <c r="C204" i="2"/>
  <c r="B204" i="2"/>
  <c r="L203" i="2"/>
  <c r="O202" i="2"/>
  <c r="N202" i="2"/>
  <c r="M202" i="2"/>
  <c r="W202" i="2"/>
  <c r="V202" i="2"/>
  <c r="U202" i="2"/>
  <c r="T203" i="2"/>
  <c r="F203" i="2" l="1"/>
  <c r="R201" i="2"/>
  <c r="AH201" i="2"/>
  <c r="AF202" i="2"/>
  <c r="AH202" i="2" s="1"/>
  <c r="P202" i="2"/>
  <c r="R202" i="2" s="1"/>
  <c r="X202" i="2"/>
  <c r="Y202" i="2" s="1"/>
  <c r="E204" i="2"/>
  <c r="F204" i="2" s="1"/>
  <c r="W203" i="2"/>
  <c r="V203" i="2"/>
  <c r="U203" i="2"/>
  <c r="T204" i="2"/>
  <c r="M203" i="2"/>
  <c r="L204" i="2"/>
  <c r="O203" i="2"/>
  <c r="N203" i="2"/>
  <c r="A206" i="2"/>
  <c r="D205" i="2"/>
  <c r="C205" i="2"/>
  <c r="B205" i="2"/>
  <c r="AE203" i="2"/>
  <c r="AD203" i="2"/>
  <c r="AC203" i="2"/>
  <c r="AB204" i="2"/>
  <c r="G204" i="2" l="1"/>
  <c r="Q202" i="2"/>
  <c r="Z202" i="2"/>
  <c r="AG202" i="2"/>
  <c r="X203" i="2"/>
  <c r="Y203" i="2" s="1"/>
  <c r="E205" i="2"/>
  <c r="G205" i="2" s="1"/>
  <c r="AF203" i="2"/>
  <c r="AH203" i="2" s="1"/>
  <c r="P203" i="2"/>
  <c r="Q203" i="2" s="1"/>
  <c r="D206" i="2"/>
  <c r="C206" i="2"/>
  <c r="B206" i="2"/>
  <c r="A207" i="2"/>
  <c r="AE204" i="2"/>
  <c r="AD204" i="2"/>
  <c r="AC204" i="2"/>
  <c r="AB205" i="2"/>
  <c r="O204" i="2"/>
  <c r="N204" i="2"/>
  <c r="M204" i="2"/>
  <c r="L205" i="2"/>
  <c r="T205" i="2"/>
  <c r="V204" i="2"/>
  <c r="U204" i="2"/>
  <c r="W204" i="2"/>
  <c r="Z203" i="2" l="1"/>
  <c r="AG203" i="2"/>
  <c r="F205" i="2"/>
  <c r="E206" i="2"/>
  <c r="G206" i="2" s="1"/>
  <c r="R203" i="2"/>
  <c r="AF204" i="2"/>
  <c r="AG204" i="2" s="1"/>
  <c r="P204" i="2"/>
  <c r="Q204" i="2" s="1"/>
  <c r="X204" i="2"/>
  <c r="Y204" i="2" s="1"/>
  <c r="O205" i="2"/>
  <c r="N205" i="2"/>
  <c r="M205" i="2"/>
  <c r="L206" i="2"/>
  <c r="AE205" i="2"/>
  <c r="AD205" i="2"/>
  <c r="AC205" i="2"/>
  <c r="AB206" i="2"/>
  <c r="V205" i="2"/>
  <c r="U205" i="2"/>
  <c r="T206" i="2"/>
  <c r="W205" i="2"/>
  <c r="D207" i="2"/>
  <c r="C207" i="2"/>
  <c r="B207" i="2"/>
  <c r="A208" i="2"/>
  <c r="R204" i="2" l="1"/>
  <c r="F206" i="2"/>
  <c r="AH204" i="2"/>
  <c r="Z204" i="2"/>
  <c r="P205" i="2"/>
  <c r="R205" i="2" s="1"/>
  <c r="AF205" i="2"/>
  <c r="AH205" i="2" s="1"/>
  <c r="E207" i="2"/>
  <c r="G207" i="2" s="1"/>
  <c r="X205" i="2"/>
  <c r="Z205" i="2" s="1"/>
  <c r="AG205" i="2"/>
  <c r="A209" i="2"/>
  <c r="D208" i="2"/>
  <c r="C208" i="2"/>
  <c r="B208" i="2"/>
  <c r="AB207" i="2"/>
  <c r="AE206" i="2"/>
  <c r="AD206" i="2"/>
  <c r="AC206" i="2"/>
  <c r="L207" i="2"/>
  <c r="O206" i="2"/>
  <c r="N206" i="2"/>
  <c r="M206" i="2"/>
  <c r="W206" i="2"/>
  <c r="V206" i="2"/>
  <c r="U206" i="2"/>
  <c r="T207" i="2"/>
  <c r="Y205" i="2" l="1"/>
  <c r="Q205" i="2"/>
  <c r="F207" i="2"/>
  <c r="X206" i="2"/>
  <c r="P206" i="2"/>
  <c r="R206" i="2" s="1"/>
  <c r="AF206" i="2"/>
  <c r="AH206" i="2" s="1"/>
  <c r="E208" i="2"/>
  <c r="F208" i="2" s="1"/>
  <c r="M207" i="2"/>
  <c r="L208" i="2"/>
  <c r="O207" i="2"/>
  <c r="N207" i="2"/>
  <c r="W207" i="2"/>
  <c r="V207" i="2"/>
  <c r="U207" i="2"/>
  <c r="T208" i="2"/>
  <c r="AE207" i="2"/>
  <c r="AD207" i="2"/>
  <c r="AC207" i="2"/>
  <c r="AB208" i="2"/>
  <c r="Z206" i="2"/>
  <c r="Y206" i="2"/>
  <c r="A210" i="2"/>
  <c r="D209" i="2"/>
  <c r="C209" i="2"/>
  <c r="B209" i="2"/>
  <c r="Q206" i="2" l="1"/>
  <c r="G208" i="2"/>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R208" i="2" s="1"/>
  <c r="E210" i="2"/>
  <c r="G210" i="2" s="1"/>
  <c r="X208" i="2"/>
  <c r="Y208" i="2" s="1"/>
  <c r="AF208" i="2"/>
  <c r="AH208" i="2" s="1"/>
  <c r="O209" i="2"/>
  <c r="N209" i="2"/>
  <c r="M209" i="2"/>
  <c r="L210" i="2"/>
  <c r="D211" i="2"/>
  <c r="C211" i="2"/>
  <c r="B211" i="2"/>
  <c r="A212" i="2"/>
  <c r="AE209" i="2"/>
  <c r="AD209" i="2"/>
  <c r="AC209" i="2"/>
  <c r="AB210" i="2"/>
  <c r="V209" i="2"/>
  <c r="U209" i="2"/>
  <c r="T210" i="2"/>
  <c r="W209" i="2"/>
  <c r="Q208" i="2" l="1"/>
  <c r="AG208" i="2"/>
  <c r="F210" i="2"/>
  <c r="X209" i="2"/>
  <c r="Z209" i="2" s="1"/>
  <c r="Z208" i="2"/>
  <c r="P209" i="2"/>
  <c r="R209" i="2" s="1"/>
  <c r="E211" i="2"/>
  <c r="G211" i="2" s="1"/>
  <c r="AF209" i="2"/>
  <c r="AH209" i="2" s="1"/>
  <c r="W210" i="2"/>
  <c r="V210" i="2"/>
  <c r="U210" i="2"/>
  <c r="T211" i="2"/>
  <c r="A213" i="2"/>
  <c r="D212" i="2"/>
  <c r="C212" i="2"/>
  <c r="B212" i="2"/>
  <c r="L211" i="2"/>
  <c r="O210" i="2"/>
  <c r="N210" i="2"/>
  <c r="M210" i="2"/>
  <c r="AB211" i="2"/>
  <c r="AE210" i="2"/>
  <c r="AD210" i="2"/>
  <c r="AC210" i="2"/>
  <c r="Y209" i="2" l="1"/>
  <c r="AG209" i="2"/>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Z211" i="2" s="1"/>
  <c r="P211" i="2"/>
  <c r="R211" i="2" s="1"/>
  <c r="E213" i="2"/>
  <c r="G213" i="2" s="1"/>
  <c r="O212" i="2"/>
  <c r="N212" i="2"/>
  <c r="M212" i="2"/>
  <c r="L213" i="2"/>
  <c r="T213" i="2"/>
  <c r="U212" i="2"/>
  <c r="W212" i="2"/>
  <c r="V212" i="2"/>
  <c r="AE212" i="2"/>
  <c r="AD212" i="2"/>
  <c r="AC212" i="2"/>
  <c r="AB213" i="2"/>
  <c r="D214" i="2"/>
  <c r="C214" i="2"/>
  <c r="B214" i="2"/>
  <c r="A215" i="2"/>
  <c r="Y211" i="2" l="1"/>
  <c r="F213" i="2"/>
  <c r="Q211" i="2"/>
  <c r="AG211" i="2"/>
  <c r="AF212" i="2"/>
  <c r="AG212" i="2" s="1"/>
  <c r="E214" i="2"/>
  <c r="G214" i="2" s="1"/>
  <c r="P212" i="2"/>
  <c r="Q212" i="2" s="1"/>
  <c r="X212" i="2"/>
  <c r="Z212" i="2" s="1"/>
  <c r="Y212" i="2"/>
  <c r="O213" i="2"/>
  <c r="N213" i="2"/>
  <c r="M213" i="2"/>
  <c r="L214" i="2"/>
  <c r="V213" i="2"/>
  <c r="U213" i="2"/>
  <c r="T214" i="2"/>
  <c r="W213" i="2"/>
  <c r="D215" i="2"/>
  <c r="C215" i="2"/>
  <c r="B215" i="2"/>
  <c r="A216" i="2"/>
  <c r="AE213" i="2"/>
  <c r="AD213" i="2"/>
  <c r="AC213" i="2"/>
  <c r="AB214" i="2"/>
  <c r="R212" i="2" l="1"/>
  <c r="AH212" i="2"/>
  <c r="F214" i="2"/>
  <c r="X213" i="2"/>
  <c r="Z213" i="2" s="1"/>
  <c r="P213" i="2"/>
  <c r="E215" i="2"/>
  <c r="G215" i="2" s="1"/>
  <c r="AF213" i="2"/>
  <c r="AH213" i="2" s="1"/>
  <c r="AB215" i="2"/>
  <c r="AD214" i="2"/>
  <c r="AE214" i="2"/>
  <c r="AC214" i="2"/>
  <c r="W214" i="2"/>
  <c r="V214" i="2"/>
  <c r="U214" i="2"/>
  <c r="T215" i="2"/>
  <c r="Y213" i="2"/>
  <c r="L215" i="2"/>
  <c r="O214" i="2"/>
  <c r="N214" i="2"/>
  <c r="M214" i="2"/>
  <c r="R213" i="2"/>
  <c r="Q213" i="2"/>
  <c r="A217" i="2"/>
  <c r="D216" i="2"/>
  <c r="C216" i="2"/>
  <c r="B216" i="2"/>
  <c r="AF214" i="2" l="1"/>
  <c r="AH214" i="2" s="1"/>
  <c r="F215" i="2"/>
  <c r="AG213" i="2"/>
  <c r="P214" i="2"/>
  <c r="R214" i="2" s="1"/>
  <c r="E216" i="2"/>
  <c r="G216" i="2" s="1"/>
  <c r="X214" i="2"/>
  <c r="Z214" i="2" s="1"/>
  <c r="B217" i="2"/>
  <c r="A218" i="2"/>
  <c r="D217" i="2"/>
  <c r="C217" i="2"/>
  <c r="M215" i="2"/>
  <c r="L216" i="2"/>
  <c r="O215" i="2"/>
  <c r="N215" i="2"/>
  <c r="W215" i="2"/>
  <c r="V215" i="2"/>
  <c r="U215" i="2"/>
  <c r="T216" i="2"/>
  <c r="AE215" i="2"/>
  <c r="AD215" i="2"/>
  <c r="AC215" i="2"/>
  <c r="AB216" i="2"/>
  <c r="AG214" i="2" l="1"/>
  <c r="Q214" i="2"/>
  <c r="F216" i="2"/>
  <c r="Y214" i="2"/>
  <c r="AF215" i="2"/>
  <c r="AH215" i="2" s="1"/>
  <c r="P215" i="2"/>
  <c r="R215" i="2" s="1"/>
  <c r="E217" i="2"/>
  <c r="F217" i="2" s="1"/>
  <c r="X215" i="2"/>
  <c r="Z215" i="2" s="1"/>
  <c r="AE216" i="2"/>
  <c r="AD216" i="2"/>
  <c r="AC216" i="2"/>
  <c r="AB217" i="2"/>
  <c r="D218" i="2"/>
  <c r="C218" i="2"/>
  <c r="B218" i="2"/>
  <c r="A219" i="2"/>
  <c r="O216" i="2"/>
  <c r="N216" i="2"/>
  <c r="M216" i="2"/>
  <c r="L217" i="2"/>
  <c r="T217" i="2"/>
  <c r="U216" i="2"/>
  <c r="W216" i="2"/>
  <c r="V216" i="2"/>
  <c r="G217" i="2" l="1"/>
  <c r="Q215" i="2"/>
  <c r="Y215" i="2"/>
  <c r="AG215" i="2"/>
  <c r="AF216" i="2"/>
  <c r="AG216" i="2" s="1"/>
  <c r="X216" i="2"/>
  <c r="Z216" i="2" s="1"/>
  <c r="E218" i="2"/>
  <c r="G218" i="2" s="1"/>
  <c r="P216" i="2"/>
  <c r="Q216" i="2" s="1"/>
  <c r="A220" i="2"/>
  <c r="B219" i="2"/>
  <c r="D219" i="2"/>
  <c r="C219" i="2"/>
  <c r="AB218" i="2"/>
  <c r="AE217" i="2"/>
  <c r="AD217" i="2"/>
  <c r="AC217" i="2"/>
  <c r="U217" i="2"/>
  <c r="W217" i="2"/>
  <c r="V217" i="2"/>
  <c r="T218" i="2"/>
  <c r="L218" i="2"/>
  <c r="O217" i="2"/>
  <c r="N217" i="2"/>
  <c r="M217" i="2"/>
  <c r="AH216" i="2" l="1"/>
  <c r="R216" i="2"/>
  <c r="F218" i="2"/>
  <c r="Y216" i="2"/>
  <c r="P217" i="2"/>
  <c r="R217" i="2" s="1"/>
  <c r="AF217" i="2"/>
  <c r="AH217" i="2" s="1"/>
  <c r="E219" i="2"/>
  <c r="F219" i="2" s="1"/>
  <c r="X217" i="2"/>
  <c r="Z217" i="2" s="1"/>
  <c r="T219" i="2"/>
  <c r="W218" i="2"/>
  <c r="V218" i="2"/>
  <c r="U218" i="2"/>
  <c r="L219" i="2"/>
  <c r="M218" i="2"/>
  <c r="O218" i="2"/>
  <c r="N218" i="2"/>
  <c r="AC218" i="2"/>
  <c r="AE218" i="2"/>
  <c r="AD218" i="2"/>
  <c r="AB219" i="2"/>
  <c r="D220" i="2"/>
  <c r="C220" i="2"/>
  <c r="B220" i="2"/>
  <c r="A221" i="2"/>
  <c r="AG217" i="2" l="1"/>
  <c r="Y217" i="2"/>
  <c r="Q217" i="2"/>
  <c r="G219" i="2"/>
  <c r="AF218" i="2"/>
  <c r="AG218" i="2" s="1"/>
  <c r="P218" i="2"/>
  <c r="Q218" i="2" s="1"/>
  <c r="E220" i="2"/>
  <c r="F220" i="2" s="1"/>
  <c r="X218" i="2"/>
  <c r="Y218" i="2" s="1"/>
  <c r="C221" i="2"/>
  <c r="A222" i="2"/>
  <c r="D221" i="2"/>
  <c r="B221" i="2"/>
  <c r="O219" i="2"/>
  <c r="N219" i="2"/>
  <c r="M219" i="2"/>
  <c r="L220" i="2"/>
  <c r="AD219" i="2"/>
  <c r="AB220" i="2"/>
  <c r="AE219" i="2"/>
  <c r="AC219" i="2"/>
  <c r="T220" i="2"/>
  <c r="V219" i="2"/>
  <c r="U219" i="2"/>
  <c r="W219" i="2"/>
  <c r="R218" i="2" l="1"/>
  <c r="G220" i="2"/>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G221" i="2" s="1"/>
  <c r="E223" i="2"/>
  <c r="F223" i="2" s="1"/>
  <c r="C224" i="2"/>
  <c r="B224" i="2"/>
  <c r="A225" i="2"/>
  <c r="D224" i="2"/>
  <c r="T223" i="2"/>
  <c r="V222" i="2"/>
  <c r="U222" i="2"/>
  <c r="W222" i="2"/>
  <c r="AC222" i="2"/>
  <c r="AB223" i="2"/>
  <c r="AE222" i="2"/>
  <c r="AD222" i="2"/>
  <c r="O222" i="2"/>
  <c r="N222" i="2"/>
  <c r="L223" i="2"/>
  <c r="M222" i="2"/>
  <c r="AH221" i="2"/>
  <c r="G223" i="2" l="1"/>
  <c r="Q221" i="2"/>
  <c r="Z221" i="2"/>
  <c r="AF222" i="2"/>
  <c r="AH222" i="2" s="1"/>
  <c r="P222" i="2"/>
  <c r="R222" i="2" s="1"/>
  <c r="X222" i="2"/>
  <c r="Y222" i="2" s="1"/>
  <c r="E224" i="2"/>
  <c r="F224" i="2" s="1"/>
  <c r="O223" i="2"/>
  <c r="L224" i="2"/>
  <c r="N223" i="2"/>
  <c r="M223" i="2"/>
  <c r="C225" i="2"/>
  <c r="B225" i="2"/>
  <c r="D225" i="2"/>
  <c r="A226" i="2"/>
  <c r="T224" i="2"/>
  <c r="W223" i="2"/>
  <c r="V223" i="2"/>
  <c r="U223" i="2"/>
  <c r="AE223" i="2"/>
  <c r="AD223" i="2"/>
  <c r="AB224" i="2"/>
  <c r="AC223" i="2"/>
  <c r="AG222" i="2"/>
  <c r="Z222" i="2" l="1"/>
  <c r="E225" i="2"/>
  <c r="F225" i="2" s="1"/>
  <c r="G224" i="2"/>
  <c r="Q222" i="2"/>
  <c r="P223" i="2"/>
  <c r="R223" i="2" s="1"/>
  <c r="AF223" i="2"/>
  <c r="AH223" i="2" s="1"/>
  <c r="X223" i="2"/>
  <c r="Y223" i="2" s="1"/>
  <c r="AB225" i="2"/>
  <c r="AD224" i="2"/>
  <c r="AC224" i="2"/>
  <c r="AE224" i="2"/>
  <c r="W224" i="2"/>
  <c r="T225" i="2"/>
  <c r="V224" i="2"/>
  <c r="U224" i="2"/>
  <c r="D226" i="2"/>
  <c r="C226" i="2"/>
  <c r="B226" i="2"/>
  <c r="A227" i="2"/>
  <c r="O224" i="2"/>
  <c r="N224" i="2"/>
  <c r="M224" i="2"/>
  <c r="L225" i="2"/>
  <c r="Z223" i="2"/>
  <c r="G225"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AH225" i="2" s="1"/>
  <c r="X225" i="2"/>
  <c r="Z225" i="2" s="1"/>
  <c r="P225" i="2"/>
  <c r="R225" i="2" s="1"/>
  <c r="O226" i="2"/>
  <c r="N226" i="2"/>
  <c r="L227" i="2"/>
  <c r="M226" i="2"/>
  <c r="C228" i="2"/>
  <c r="B228" i="2"/>
  <c r="A229" i="2"/>
  <c r="D228" i="2"/>
  <c r="T227" i="2"/>
  <c r="W226" i="2"/>
  <c r="V226" i="2"/>
  <c r="U226" i="2"/>
  <c r="AC226" i="2"/>
  <c r="AB227" i="2"/>
  <c r="AE226" i="2"/>
  <c r="AD226" i="2"/>
  <c r="AG225" i="2" l="1"/>
  <c r="Y225" i="2"/>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F229" i="2" s="1"/>
  <c r="AF227" i="2"/>
  <c r="AG227" i="2" s="1"/>
  <c r="X227" i="2"/>
  <c r="Z227" i="2" s="1"/>
  <c r="P227" i="2"/>
  <c r="R227" i="2" s="1"/>
  <c r="D230" i="2"/>
  <c r="C230" i="2"/>
  <c r="B230" i="2"/>
  <c r="A231" i="2"/>
  <c r="O228" i="2"/>
  <c r="N228" i="2"/>
  <c r="M228" i="2"/>
  <c r="L229" i="2"/>
  <c r="G229" i="2"/>
  <c r="W228" i="2"/>
  <c r="U228" i="2"/>
  <c r="T229" i="2"/>
  <c r="V228" i="2"/>
  <c r="AB229" i="2"/>
  <c r="AE228" i="2"/>
  <c r="AD228" i="2"/>
  <c r="AC228" i="2"/>
  <c r="AH227" i="2"/>
  <c r="Q227" i="2" l="1"/>
  <c r="Y227" i="2"/>
  <c r="AF228" i="2"/>
  <c r="AG228" i="2" s="1"/>
  <c r="E230" i="2"/>
  <c r="F230" i="2" s="1"/>
  <c r="P228" i="2"/>
  <c r="Q228" i="2" s="1"/>
  <c r="X228" i="2"/>
  <c r="Y228" i="2" s="1"/>
  <c r="AH228" i="2"/>
  <c r="O229" i="2"/>
  <c r="L230" i="2"/>
  <c r="N229" i="2"/>
  <c r="M229" i="2"/>
  <c r="R228" i="2"/>
  <c r="AC229" i="2"/>
  <c r="AB230" i="2"/>
  <c r="AE229" i="2"/>
  <c r="AD229" i="2"/>
  <c r="D231" i="2"/>
  <c r="A232" i="2"/>
  <c r="C231" i="2"/>
  <c r="B231" i="2"/>
  <c r="W229" i="2"/>
  <c r="V229" i="2"/>
  <c r="U229" i="2"/>
  <c r="T230" i="2"/>
  <c r="Z228" i="2" l="1"/>
  <c r="G230" i="2"/>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G230" i="2" s="1"/>
  <c r="E232" i="2"/>
  <c r="F232" i="2" s="1"/>
  <c r="T232" i="2"/>
  <c r="W231" i="2"/>
  <c r="V231" i="2"/>
  <c r="U231" i="2"/>
  <c r="C233" i="2"/>
  <c r="B233" i="2"/>
  <c r="D233" i="2"/>
  <c r="A234" i="2"/>
  <c r="AE231" i="2"/>
  <c r="AD231" i="2"/>
  <c r="AC231" i="2"/>
  <c r="AB232" i="2"/>
  <c r="O231" i="2"/>
  <c r="N231" i="2"/>
  <c r="M231" i="2"/>
  <c r="L232" i="2"/>
  <c r="AH230" i="2" l="1"/>
  <c r="Y230" i="2"/>
  <c r="G232" i="2"/>
  <c r="R230" i="2"/>
  <c r="E233" i="2"/>
  <c r="F233" i="2" s="1"/>
  <c r="X231" i="2"/>
  <c r="Z231" i="2" s="1"/>
  <c r="P231" i="2"/>
  <c r="Q231" i="2" s="1"/>
  <c r="AF231" i="2"/>
  <c r="AG231" i="2" s="1"/>
  <c r="D234" i="2"/>
  <c r="C234" i="2"/>
  <c r="A235" i="2"/>
  <c r="B234" i="2"/>
  <c r="O232" i="2"/>
  <c r="N232" i="2"/>
  <c r="M232" i="2"/>
  <c r="L233" i="2"/>
  <c r="AB233" i="2"/>
  <c r="AE232" i="2"/>
  <c r="AD232" i="2"/>
  <c r="AC232" i="2"/>
  <c r="W232" i="2"/>
  <c r="T233" i="2"/>
  <c r="V232" i="2"/>
  <c r="U232" i="2"/>
  <c r="G233" i="2" l="1"/>
  <c r="R231" i="2"/>
  <c r="AH231" i="2"/>
  <c r="Y231" i="2"/>
  <c r="X232" i="2"/>
  <c r="Z232" i="2" s="1"/>
  <c r="P232" i="2"/>
  <c r="R232" i="2" s="1"/>
  <c r="AF232" i="2"/>
  <c r="AH232" i="2" s="1"/>
  <c r="E234" i="2"/>
  <c r="F234" i="2" s="1"/>
  <c r="W233" i="2"/>
  <c r="V233" i="2"/>
  <c r="U233" i="2"/>
  <c r="T234" i="2"/>
  <c r="A236" i="2"/>
  <c r="D235" i="2"/>
  <c r="C235" i="2"/>
  <c r="B235" i="2"/>
  <c r="AC233" i="2"/>
  <c r="AB234" i="2"/>
  <c r="AE233" i="2"/>
  <c r="AD233" i="2"/>
  <c r="O233" i="2"/>
  <c r="L234" i="2"/>
  <c r="N233" i="2"/>
  <c r="M233" i="2"/>
  <c r="Y232" i="2" l="1"/>
  <c r="G234" i="2"/>
  <c r="AG232" i="2"/>
  <c r="Q232" i="2"/>
  <c r="X233" i="2"/>
  <c r="Z233" i="2" s="1"/>
  <c r="AF233" i="2"/>
  <c r="AG233" i="2" s="1"/>
  <c r="E235" i="2"/>
  <c r="G235" i="2" s="1"/>
  <c r="P233" i="2"/>
  <c r="R233" i="2" s="1"/>
  <c r="O234" i="2"/>
  <c r="N234" i="2"/>
  <c r="L235" i="2"/>
  <c r="M234" i="2"/>
  <c r="T235" i="2"/>
  <c r="W234" i="2"/>
  <c r="V234" i="2"/>
  <c r="U234" i="2"/>
  <c r="C236" i="2"/>
  <c r="B236" i="2"/>
  <c r="A237" i="2"/>
  <c r="D236" i="2"/>
  <c r="AC234" i="2"/>
  <c r="AB235" i="2"/>
  <c r="AE234" i="2"/>
  <c r="AD234" i="2"/>
  <c r="Y233" i="2" l="1"/>
  <c r="AH233" i="2"/>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Z235" i="2" s="1"/>
  <c r="E237" i="2"/>
  <c r="G237" i="2" s="1"/>
  <c r="AF235" i="2"/>
  <c r="AG235" i="2" s="1"/>
  <c r="AB237" i="2"/>
  <c r="AE236" i="2"/>
  <c r="AD236" i="2"/>
  <c r="AC236" i="2"/>
  <c r="O236" i="2"/>
  <c r="N236" i="2"/>
  <c r="M236" i="2"/>
  <c r="L237" i="2"/>
  <c r="D238" i="2"/>
  <c r="A239" i="2"/>
  <c r="C238" i="2"/>
  <c r="B238" i="2"/>
  <c r="W236" i="2"/>
  <c r="V236" i="2"/>
  <c r="T237" i="2"/>
  <c r="U236" i="2"/>
  <c r="Y235" i="2" l="1"/>
  <c r="F237" i="2"/>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AG239" i="2" s="1"/>
  <c r="P239" i="2"/>
  <c r="R239" i="2" s="1"/>
  <c r="X239" i="2"/>
  <c r="Y239" i="2" s="1"/>
  <c r="E241" i="2"/>
  <c r="G241" i="2" s="1"/>
  <c r="D242" i="2"/>
  <c r="B242" i="2"/>
  <c r="C242" i="2"/>
  <c r="A243" i="2"/>
  <c r="W240" i="2"/>
  <c r="V240" i="2"/>
  <c r="U240" i="2"/>
  <c r="T241" i="2"/>
  <c r="N240" i="2"/>
  <c r="O240" i="2"/>
  <c r="M240" i="2"/>
  <c r="L241" i="2"/>
  <c r="AB241" i="2"/>
  <c r="AE240" i="2"/>
  <c r="AD240" i="2"/>
  <c r="AC240" i="2"/>
  <c r="AH239" i="2" l="1"/>
  <c r="Q239" i="2"/>
  <c r="F241" i="2"/>
  <c r="Z239" i="2"/>
  <c r="E242" i="2"/>
  <c r="F242" i="2" s="1"/>
  <c r="P240" i="2"/>
  <c r="R240" i="2" s="1"/>
  <c r="AF240" i="2"/>
  <c r="AG240" i="2" s="1"/>
  <c r="X240" i="2"/>
  <c r="Z240" i="2" s="1"/>
  <c r="Y240" i="2"/>
  <c r="A244" i="2"/>
  <c r="D243" i="2"/>
  <c r="C243" i="2"/>
  <c r="B243" i="2"/>
  <c r="W241" i="2"/>
  <c r="V241" i="2"/>
  <c r="U241" i="2"/>
  <c r="T242" i="2"/>
  <c r="AH240" i="2"/>
  <c r="AC241" i="2"/>
  <c r="AB242" i="2"/>
  <c r="AE241" i="2"/>
  <c r="AD241" i="2"/>
  <c r="L242" i="2"/>
  <c r="O241" i="2"/>
  <c r="N241" i="2"/>
  <c r="M241" i="2"/>
  <c r="Q240" i="2" l="1"/>
  <c r="G242" i="2"/>
  <c r="AF241" i="2"/>
  <c r="P241" i="2"/>
  <c r="Q241" i="2" s="1"/>
  <c r="X241" i="2"/>
  <c r="Z241" i="2" s="1"/>
  <c r="E243" i="2"/>
  <c r="F243" i="2" s="1"/>
  <c r="O242" i="2"/>
  <c r="N242" i="2"/>
  <c r="M242" i="2"/>
  <c r="L243" i="2"/>
  <c r="T243" i="2"/>
  <c r="W242" i="2"/>
  <c r="V242" i="2"/>
  <c r="U242" i="2"/>
  <c r="C244" i="2"/>
  <c r="B244" i="2"/>
  <c r="A245" i="2"/>
  <c r="D244" i="2"/>
  <c r="AE242" i="2"/>
  <c r="AC242" i="2"/>
  <c r="AB243" i="2"/>
  <c r="AD242" i="2"/>
  <c r="AH241" i="2"/>
  <c r="AG241" i="2"/>
  <c r="R241" i="2" l="1"/>
  <c r="E244" i="2"/>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Y244" i="2" s="1"/>
  <c r="E246" i="2"/>
  <c r="G246" i="2" s="1"/>
  <c r="AF244" i="2"/>
  <c r="AH244" i="2" s="1"/>
  <c r="P244" i="2"/>
  <c r="R244" i="2" s="1"/>
  <c r="W245" i="2"/>
  <c r="V245" i="2"/>
  <c r="U245" i="2"/>
  <c r="T246" i="2"/>
  <c r="A248" i="2"/>
  <c r="D247" i="2"/>
  <c r="C247" i="2"/>
  <c r="B247" i="2"/>
  <c r="O245" i="2"/>
  <c r="N245" i="2"/>
  <c r="M245" i="2"/>
  <c r="L246" i="2"/>
  <c r="AC245" i="2"/>
  <c r="AB246" i="2"/>
  <c r="AE245" i="2"/>
  <c r="AD245" i="2"/>
  <c r="Z244" i="2" l="1"/>
  <c r="Q244" i="2"/>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F248" i="2" s="1"/>
  <c r="P246" i="2"/>
  <c r="Q246" i="2" s="1"/>
  <c r="AF246" i="2"/>
  <c r="AG246" i="2" s="1"/>
  <c r="X246" i="2"/>
  <c r="Z246" i="2" s="1"/>
  <c r="T248" i="2"/>
  <c r="W247" i="2"/>
  <c r="V247" i="2"/>
  <c r="U247" i="2"/>
  <c r="AE247" i="2"/>
  <c r="AD247" i="2"/>
  <c r="AC247" i="2"/>
  <c r="AB248" i="2"/>
  <c r="O247" i="2"/>
  <c r="N247" i="2"/>
  <c r="M247" i="2"/>
  <c r="L248" i="2"/>
  <c r="C249" i="2"/>
  <c r="B249" i="2"/>
  <c r="A250" i="2"/>
  <c r="D249" i="2"/>
  <c r="G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c r="Q248" i="2" l="1"/>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R251" i="2" s="1"/>
  <c r="G252" i="2"/>
  <c r="E253" i="2"/>
  <c r="G253" i="2" s="1"/>
  <c r="Y250" i="2"/>
  <c r="X251" i="2"/>
  <c r="Y251" i="2" s="1"/>
  <c r="AF251" i="2"/>
  <c r="AH251" i="2" s="1"/>
  <c r="AB253" i="2"/>
  <c r="AE252" i="2"/>
  <c r="AD252" i="2"/>
  <c r="AC252" i="2"/>
  <c r="W252" i="2"/>
  <c r="V252" i="2"/>
  <c r="U252" i="2"/>
  <c r="T253" i="2"/>
  <c r="N252" i="2"/>
  <c r="M252" i="2"/>
  <c r="L253" i="2"/>
  <c r="O252" i="2"/>
  <c r="D254" i="2"/>
  <c r="B254" i="2"/>
  <c r="C254" i="2"/>
  <c r="A255" i="2"/>
  <c r="Q251" i="2" l="1"/>
  <c r="Z251" i="2"/>
  <c r="F253" i="2"/>
  <c r="AG251" i="2"/>
  <c r="E254" i="2"/>
  <c r="F254" i="2" s="1"/>
  <c r="P252" i="2"/>
  <c r="R252" i="2" s="1"/>
  <c r="AF252" i="2"/>
  <c r="AG252" i="2" s="1"/>
  <c r="X252" i="2"/>
  <c r="Y252" i="2" s="1"/>
  <c r="W253" i="2"/>
  <c r="V253" i="2"/>
  <c r="U253" i="2"/>
  <c r="T254" i="2"/>
  <c r="A256" i="2"/>
  <c r="D255" i="2"/>
  <c r="C255" i="2"/>
  <c r="B255" i="2"/>
  <c r="AC253" i="2"/>
  <c r="AB254" i="2"/>
  <c r="AE253" i="2"/>
  <c r="AD253" i="2"/>
  <c r="L254" i="2"/>
  <c r="O253" i="2"/>
  <c r="N253" i="2"/>
  <c r="M253" i="2"/>
  <c r="G254" i="2" l="1"/>
  <c r="Z252" i="2"/>
  <c r="Q252" i="2"/>
  <c r="AH252" i="2"/>
  <c r="X253" i="2"/>
  <c r="Z253" i="2" s="1"/>
  <c r="P253" i="2"/>
  <c r="R253" i="2" s="1"/>
  <c r="AF253" i="2"/>
  <c r="AG253" i="2" s="1"/>
  <c r="E255" i="2"/>
  <c r="F255" i="2" s="1"/>
  <c r="O254" i="2"/>
  <c r="N254" i="2"/>
  <c r="M254" i="2"/>
  <c r="L255" i="2"/>
  <c r="C256" i="2"/>
  <c r="B256" i="2"/>
  <c r="A257" i="2"/>
  <c r="D256" i="2"/>
  <c r="T255" i="2"/>
  <c r="W254" i="2"/>
  <c r="V254" i="2"/>
  <c r="U254" i="2"/>
  <c r="AE254" i="2"/>
  <c r="AD254" i="2"/>
  <c r="AC254" i="2"/>
  <c r="AB255" i="2"/>
  <c r="AH253" i="2" l="1"/>
  <c r="Y253" i="2"/>
  <c r="G255" i="2"/>
  <c r="Q253" i="2"/>
  <c r="P254" i="2"/>
  <c r="R254" i="2" s="1"/>
  <c r="X254" i="2"/>
  <c r="AF254" i="2"/>
  <c r="E256" i="2"/>
  <c r="G256" i="2" s="1"/>
  <c r="T256" i="2"/>
  <c r="W255" i="2"/>
  <c r="V255" i="2"/>
  <c r="U255" i="2"/>
  <c r="D257" i="2"/>
  <c r="C257" i="2"/>
  <c r="B257" i="2"/>
  <c r="A258" i="2"/>
  <c r="AE255" i="2"/>
  <c r="AD255" i="2"/>
  <c r="AC255" i="2"/>
  <c r="AB256" i="2"/>
  <c r="O255" i="2"/>
  <c r="N255" i="2"/>
  <c r="M255" i="2"/>
  <c r="L256" i="2"/>
  <c r="AG254" i="2"/>
  <c r="AH254" i="2"/>
  <c r="Z254" i="2"/>
  <c r="Y254" i="2"/>
  <c r="Q254" i="2" l="1"/>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l="1"/>
  <c r="G259" i="2"/>
  <c r="Q257" i="2"/>
  <c r="Y257" i="2"/>
  <c r="AF258" i="2"/>
  <c r="AH258" i="2" s="1"/>
  <c r="E260" i="2"/>
  <c r="G260" i="2" s="1"/>
  <c r="P258" i="2"/>
  <c r="Q258" i="2" s="1"/>
  <c r="X258" i="2"/>
  <c r="Z258" i="2" s="1"/>
  <c r="D261" i="2"/>
  <c r="C261" i="2"/>
  <c r="B261" i="2"/>
  <c r="A262" i="2"/>
  <c r="AE259" i="2"/>
  <c r="AD259" i="2"/>
  <c r="AB260" i="2"/>
  <c r="AC259" i="2"/>
  <c r="T260" i="2"/>
  <c r="W259" i="2"/>
  <c r="V259" i="2"/>
  <c r="U259" i="2"/>
  <c r="O259" i="2"/>
  <c r="N259" i="2"/>
  <c r="M259" i="2"/>
  <c r="L260" i="2"/>
  <c r="R258" i="2" l="1"/>
  <c r="F260" i="2"/>
  <c r="Y258" i="2"/>
  <c r="AG258" i="2"/>
  <c r="E261" i="2"/>
  <c r="AF259" i="2"/>
  <c r="AH259" i="2" s="1"/>
  <c r="P259" i="2"/>
  <c r="Q259" i="2" s="1"/>
  <c r="X259" i="2"/>
  <c r="Z259" i="2" s="1"/>
  <c r="AB261" i="2"/>
  <c r="AE260" i="2"/>
  <c r="AC260" i="2"/>
  <c r="AD260" i="2"/>
  <c r="O260" i="2"/>
  <c r="N260" i="2"/>
  <c r="M260" i="2"/>
  <c r="L261" i="2"/>
  <c r="D262" i="2"/>
  <c r="C262" i="2"/>
  <c r="B262" i="2"/>
  <c r="A263" i="2"/>
  <c r="G261" i="2"/>
  <c r="F261" i="2"/>
  <c r="W260" i="2"/>
  <c r="V260" i="2"/>
  <c r="U260" i="2"/>
  <c r="T261" i="2"/>
  <c r="Y259" i="2" l="1"/>
  <c r="AG259" i="2"/>
  <c r="P260" i="2"/>
  <c r="R260" i="2" s="1"/>
  <c r="AF260" i="2"/>
  <c r="AG260" i="2" s="1"/>
  <c r="R259" i="2"/>
  <c r="X260" i="2"/>
  <c r="Y260" i="2" s="1"/>
  <c r="E262" i="2"/>
  <c r="G262" i="2" s="1"/>
  <c r="L262" i="2"/>
  <c r="O261" i="2"/>
  <c r="N261" i="2"/>
  <c r="M261" i="2"/>
  <c r="W261" i="2"/>
  <c r="V261" i="2"/>
  <c r="U261" i="2"/>
  <c r="T262" i="2"/>
  <c r="AH260" i="2"/>
  <c r="A264" i="2"/>
  <c r="D263" i="2"/>
  <c r="C263" i="2"/>
  <c r="B263" i="2"/>
  <c r="AC261" i="2"/>
  <c r="AB262" i="2"/>
  <c r="AE261" i="2"/>
  <c r="AD261" i="2"/>
  <c r="F262" i="2" l="1"/>
  <c r="Q260" i="2"/>
  <c r="P261" i="2"/>
  <c r="R261" i="2" s="1"/>
  <c r="Z260" i="2"/>
  <c r="E263" i="2"/>
  <c r="G263" i="2" s="1"/>
  <c r="X261" i="2"/>
  <c r="Z261" i="2" s="1"/>
  <c r="AF261" i="2"/>
  <c r="AH261" i="2" s="1"/>
  <c r="T263" i="2"/>
  <c r="W262" i="2"/>
  <c r="V262" i="2"/>
  <c r="U262" i="2"/>
  <c r="AE262" i="2"/>
  <c r="AD262" i="2"/>
  <c r="AC262" i="2"/>
  <c r="AB263" i="2"/>
  <c r="C264" i="2"/>
  <c r="B264" i="2"/>
  <c r="A265" i="2"/>
  <c r="D264" i="2"/>
  <c r="O262" i="2"/>
  <c r="N262" i="2"/>
  <c r="M262" i="2"/>
  <c r="L263" i="2"/>
  <c r="Y261" i="2" l="1"/>
  <c r="Q261" i="2"/>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Z264" i="2" s="1"/>
  <c r="AF264" i="2"/>
  <c r="AH264" i="2" s="1"/>
  <c r="P264" i="2"/>
  <c r="R264" i="2" s="1"/>
  <c r="L266" i="2"/>
  <c r="O265" i="2"/>
  <c r="N265" i="2"/>
  <c r="M265" i="2"/>
  <c r="AC265" i="2"/>
  <c r="AB266" i="2"/>
  <c r="AE265" i="2"/>
  <c r="AD265" i="2"/>
  <c r="A268" i="2"/>
  <c r="D267" i="2"/>
  <c r="C267" i="2"/>
  <c r="B267" i="2"/>
  <c r="W265" i="2"/>
  <c r="V265" i="2"/>
  <c r="U265" i="2"/>
  <c r="T266" i="2"/>
  <c r="Y264" i="2" l="1"/>
  <c r="F266" i="2"/>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F270" i="2" s="1"/>
  <c r="X268" i="2"/>
  <c r="P268" i="2"/>
  <c r="R268" i="2" s="1"/>
  <c r="AF268" i="2"/>
  <c r="AH268" i="2" s="1"/>
  <c r="W269" i="2"/>
  <c r="V269" i="2"/>
  <c r="U269" i="2"/>
  <c r="T270" i="2"/>
  <c r="Z268" i="2"/>
  <c r="Y268" i="2"/>
  <c r="Q268" i="2"/>
  <c r="L270" i="2"/>
  <c r="O269" i="2"/>
  <c r="N269" i="2"/>
  <c r="M269" i="2"/>
  <c r="A272" i="2"/>
  <c r="D271" i="2"/>
  <c r="C271" i="2"/>
  <c r="B271" i="2"/>
  <c r="AC269" i="2"/>
  <c r="AB270" i="2"/>
  <c r="AE269" i="2"/>
  <c r="AD269" i="2"/>
  <c r="G270" i="2" l="1"/>
  <c r="AG268" i="2"/>
  <c r="E271" i="2"/>
  <c r="F271" i="2" s="1"/>
  <c r="AF269" i="2"/>
  <c r="AG269" i="2" s="1"/>
  <c r="X269" i="2"/>
  <c r="Z269" i="2" s="1"/>
  <c r="P269" i="2"/>
  <c r="O270" i="2"/>
  <c r="N270" i="2"/>
  <c r="M270" i="2"/>
  <c r="L271" i="2"/>
  <c r="AE270" i="2"/>
  <c r="AD270" i="2"/>
  <c r="AC270" i="2"/>
  <c r="AB271" i="2"/>
  <c r="R269" i="2"/>
  <c r="Q269" i="2"/>
  <c r="T271" i="2"/>
  <c r="W270" i="2"/>
  <c r="V270" i="2"/>
  <c r="U270" i="2"/>
  <c r="C272" i="2"/>
  <c r="B272" i="2"/>
  <c r="A273" i="2"/>
  <c r="D272" i="2"/>
  <c r="G271" i="2" l="1"/>
  <c r="Y269" i="2"/>
  <c r="AH269" i="2"/>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AH271" i="2" s="1"/>
  <c r="P271" i="2"/>
  <c r="R271" i="2" s="1"/>
  <c r="E273" i="2"/>
  <c r="G273" i="2" s="1"/>
  <c r="X271" i="2"/>
  <c r="Z271" i="2" s="1"/>
  <c r="D274" i="2"/>
  <c r="C274" i="2"/>
  <c r="B274" i="2"/>
  <c r="A275" i="2"/>
  <c r="W272" i="2"/>
  <c r="V272" i="2"/>
  <c r="U272" i="2"/>
  <c r="T273" i="2"/>
  <c r="O272" i="2"/>
  <c r="N272" i="2"/>
  <c r="M272" i="2"/>
  <c r="L273" i="2"/>
  <c r="AB273" i="2"/>
  <c r="AE272" i="2"/>
  <c r="AD272" i="2"/>
  <c r="AC272" i="2"/>
  <c r="AG271" i="2" l="1"/>
  <c r="Y271" i="2"/>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F276" i="2" s="1"/>
  <c r="AG273" i="2"/>
  <c r="X274" i="2"/>
  <c r="Y274" i="2" s="1"/>
  <c r="P274" i="2"/>
  <c r="R274" i="2" s="1"/>
  <c r="AF274" i="2"/>
  <c r="AG274" i="2" s="1"/>
  <c r="T276" i="2"/>
  <c r="W275" i="2"/>
  <c r="V275" i="2"/>
  <c r="U275" i="2"/>
  <c r="AE275" i="2"/>
  <c r="AD275" i="2"/>
  <c r="AC275" i="2"/>
  <c r="AB276" i="2"/>
  <c r="O275" i="2"/>
  <c r="N275" i="2"/>
  <c r="M275" i="2"/>
  <c r="L276" i="2"/>
  <c r="D277" i="2"/>
  <c r="C277" i="2"/>
  <c r="B277" i="2"/>
  <c r="A278" i="2"/>
  <c r="G276" i="2" l="1"/>
  <c r="Z274" i="2"/>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Z275" i="2"/>
  <c r="Y275" i="2"/>
  <c r="G277" i="2" l="1"/>
  <c r="AG275" i="2"/>
  <c r="Q275" i="2"/>
  <c r="E278" i="2"/>
  <c r="G278" i="2" s="1"/>
  <c r="AF276" i="2"/>
  <c r="AG276" i="2" s="1"/>
  <c r="P276" i="2"/>
  <c r="Q276" i="2" s="1"/>
  <c r="X276" i="2"/>
  <c r="Z276" i="2" s="1"/>
  <c r="R276" i="2"/>
  <c r="W277" i="2"/>
  <c r="V277" i="2"/>
  <c r="U277" i="2"/>
  <c r="T278" i="2"/>
  <c r="L278" i="2"/>
  <c r="N277" i="2"/>
  <c r="O277" i="2"/>
  <c r="M277" i="2"/>
  <c r="AC277" i="2"/>
  <c r="AB278" i="2"/>
  <c r="AE277" i="2"/>
  <c r="AD277" i="2"/>
  <c r="A280" i="2"/>
  <c r="B279" i="2"/>
  <c r="D279" i="2"/>
  <c r="C279" i="2"/>
  <c r="Y276" i="2" l="1"/>
  <c r="AH276" i="2"/>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F280" i="2" s="1"/>
  <c r="Y277" i="2"/>
  <c r="G279" i="2"/>
  <c r="X278" i="2"/>
  <c r="Z278" i="2" s="1"/>
  <c r="P278" i="2"/>
  <c r="R278" i="2" s="1"/>
  <c r="AF278" i="2"/>
  <c r="AG278" i="2" s="1"/>
  <c r="O279" i="2"/>
  <c r="N279" i="2"/>
  <c r="M279" i="2"/>
  <c r="L280" i="2"/>
  <c r="D281" i="2"/>
  <c r="C281" i="2"/>
  <c r="B281" i="2"/>
  <c r="A282" i="2"/>
  <c r="AE279" i="2"/>
  <c r="AD279" i="2"/>
  <c r="AC279" i="2"/>
  <c r="AB280" i="2"/>
  <c r="T280" i="2"/>
  <c r="W279" i="2"/>
  <c r="V279" i="2"/>
  <c r="U279" i="2"/>
  <c r="G280" i="2" l="1"/>
  <c r="Y278" i="2"/>
  <c r="AH278" i="2"/>
  <c r="Q278" i="2"/>
  <c r="E281" i="2"/>
  <c r="G281" i="2" s="1"/>
  <c r="AF279" i="2"/>
  <c r="AH279" i="2" s="1"/>
  <c r="X279" i="2"/>
  <c r="Z279" i="2" s="1"/>
  <c r="P279" i="2"/>
  <c r="R279" i="2" s="1"/>
  <c r="W280" i="2"/>
  <c r="V280" i="2"/>
  <c r="U280" i="2"/>
  <c r="T281" i="2"/>
  <c r="L281" i="2"/>
  <c r="O280" i="2"/>
  <c r="N280" i="2"/>
  <c r="M280" i="2"/>
  <c r="A283" i="2"/>
  <c r="C282" i="2"/>
  <c r="D282" i="2"/>
  <c r="B282" i="2"/>
  <c r="AB281" i="2"/>
  <c r="AC280" i="2"/>
  <c r="AE280" i="2"/>
  <c r="AD280" i="2"/>
  <c r="AG279" i="2" l="1"/>
  <c r="F281" i="2"/>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X282" i="2"/>
  <c r="Y282" i="2" s="1"/>
  <c r="AG282" i="2"/>
  <c r="V283" i="2"/>
  <c r="U283" i="2"/>
  <c r="T284" i="2"/>
  <c r="W283" i="2"/>
  <c r="L284" i="2"/>
  <c r="O283" i="2"/>
  <c r="N283" i="2"/>
  <c r="M283" i="2"/>
  <c r="AD283" i="2"/>
  <c r="AC283" i="2"/>
  <c r="AB284" i="2"/>
  <c r="AE283" i="2"/>
  <c r="C285" i="2"/>
  <c r="B285" i="2"/>
  <c r="A286" i="2"/>
  <c r="D285" i="2"/>
  <c r="Q282" i="2"/>
  <c r="R282" i="2"/>
  <c r="Z282" i="2" l="1"/>
  <c r="E285" i="2"/>
  <c r="G285" i="2" s="1"/>
  <c r="F284" i="2"/>
  <c r="P283" i="2"/>
  <c r="Q283" i="2" s="1"/>
  <c r="AF283" i="2"/>
  <c r="AH283" i="2" s="1"/>
  <c r="X283" i="2"/>
  <c r="D286" i="2"/>
  <c r="C286" i="2"/>
  <c r="A287" i="2"/>
  <c r="B286" i="2"/>
  <c r="Y283" i="2"/>
  <c r="Z283" i="2"/>
  <c r="O284" i="2"/>
  <c r="L285" i="2"/>
  <c r="N284" i="2"/>
  <c r="M284" i="2"/>
  <c r="T285" i="2"/>
  <c r="W284" i="2"/>
  <c r="V284" i="2"/>
  <c r="U284" i="2"/>
  <c r="AD284" i="2"/>
  <c r="AC284" i="2"/>
  <c r="AB285" i="2"/>
  <c r="AE284" i="2"/>
  <c r="AG283" i="2" l="1"/>
  <c r="F285" i="2"/>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Q287" i="2" s="1"/>
  <c r="X287" i="2"/>
  <c r="Y287" i="2" s="1"/>
  <c r="O288" i="2"/>
  <c r="N288" i="2"/>
  <c r="M288" i="2"/>
  <c r="L289" i="2"/>
  <c r="T289" i="2"/>
  <c r="W288" i="2"/>
  <c r="V288" i="2"/>
  <c r="U288" i="2"/>
  <c r="D290" i="2"/>
  <c r="C290" i="2"/>
  <c r="A291" i="2"/>
  <c r="B290" i="2"/>
  <c r="AD288" i="2"/>
  <c r="AC288" i="2"/>
  <c r="AB289" i="2"/>
  <c r="AE288" i="2"/>
  <c r="R287" i="2" l="1"/>
  <c r="G289" i="2"/>
  <c r="AG287" i="2"/>
  <c r="Z287" i="2"/>
  <c r="AF288" i="2"/>
  <c r="AH288" i="2" s="1"/>
  <c r="X288" i="2"/>
  <c r="Z288" i="2" s="1"/>
  <c r="P288" i="2"/>
  <c r="Q288" i="2" s="1"/>
  <c r="E290" i="2"/>
  <c r="U289" i="2"/>
  <c r="T290" i="2"/>
  <c r="W289" i="2"/>
  <c r="V289" i="2"/>
  <c r="AE289" i="2"/>
  <c r="AD289" i="2"/>
  <c r="AC289" i="2"/>
  <c r="AB290" i="2"/>
  <c r="D291" i="2"/>
  <c r="C291" i="2"/>
  <c r="B291" i="2"/>
  <c r="A292" i="2"/>
  <c r="O289" i="2"/>
  <c r="N289" i="2"/>
  <c r="M289" i="2"/>
  <c r="L290" i="2"/>
  <c r="G290" i="2"/>
  <c r="F290" i="2"/>
  <c r="AG288" i="2" l="1"/>
  <c r="R288" i="2"/>
  <c r="Y288" i="2"/>
  <c r="AF289" i="2"/>
  <c r="AH289" i="2" s="1"/>
  <c r="E291" i="2"/>
  <c r="G291" i="2" s="1"/>
  <c r="X289" i="2"/>
  <c r="Z289" i="2" s="1"/>
  <c r="P289" i="2"/>
  <c r="AE290" i="2"/>
  <c r="AB291" i="2"/>
  <c r="AD290" i="2"/>
  <c r="AC290" i="2"/>
  <c r="L291" i="2"/>
  <c r="O290" i="2"/>
  <c r="N290" i="2"/>
  <c r="M290" i="2"/>
  <c r="R289" i="2"/>
  <c r="Q289" i="2"/>
  <c r="U290" i="2"/>
  <c r="T291" i="2"/>
  <c r="W290" i="2"/>
  <c r="V290" i="2"/>
  <c r="A293" i="2"/>
  <c r="D292" i="2"/>
  <c r="C292" i="2"/>
  <c r="B292" i="2"/>
  <c r="Y289" i="2" l="1"/>
  <c r="AG289" i="2"/>
  <c r="AF290" i="2"/>
  <c r="F291" i="2"/>
  <c r="X290" i="2"/>
  <c r="Z290" i="2" s="1"/>
  <c r="P290" i="2"/>
  <c r="R290" i="2" s="1"/>
  <c r="E292" i="2"/>
  <c r="G292" i="2" s="1"/>
  <c r="L292" i="2"/>
  <c r="O291" i="2"/>
  <c r="N291" i="2"/>
  <c r="M291" i="2"/>
  <c r="AH290" i="2"/>
  <c r="AG290" i="2"/>
  <c r="D293" i="2"/>
  <c r="A294" i="2"/>
  <c r="C293" i="2"/>
  <c r="B293" i="2"/>
  <c r="AD291" i="2"/>
  <c r="AC291" i="2"/>
  <c r="AB292" i="2"/>
  <c r="AE291" i="2"/>
  <c r="W291" i="2"/>
  <c r="V291" i="2"/>
  <c r="U291" i="2"/>
  <c r="T292" i="2"/>
  <c r="Y290" i="2" l="1"/>
  <c r="Q290" i="2"/>
  <c r="AF291" i="2"/>
  <c r="AH291" i="2" s="1"/>
  <c r="F292" i="2"/>
  <c r="P291" i="2"/>
  <c r="Q291" i="2" s="1"/>
  <c r="E293" i="2"/>
  <c r="F293" i="2" s="1"/>
  <c r="X291" i="2"/>
  <c r="Y291" i="2" s="1"/>
  <c r="D294" i="2"/>
  <c r="C294" i="2"/>
  <c r="A295" i="2"/>
  <c r="B294" i="2"/>
  <c r="Z291" i="2"/>
  <c r="T293" i="2"/>
  <c r="W292" i="2"/>
  <c r="V292" i="2"/>
  <c r="U292" i="2"/>
  <c r="AD292" i="2"/>
  <c r="AC292" i="2"/>
  <c r="AB293" i="2"/>
  <c r="AE292" i="2"/>
  <c r="O292" i="2"/>
  <c r="L293" i="2"/>
  <c r="N292" i="2"/>
  <c r="M292" i="2"/>
  <c r="G293" i="2" l="1"/>
  <c r="AG291" i="2"/>
  <c r="R291" i="2"/>
  <c r="P292" i="2"/>
  <c r="E294" i="2"/>
  <c r="G294" i="2" s="1"/>
  <c r="X292" i="2"/>
  <c r="Y292" i="2" s="1"/>
  <c r="AF292" i="2"/>
  <c r="AH292" i="2" s="1"/>
  <c r="U293" i="2"/>
  <c r="T294" i="2"/>
  <c r="W293" i="2"/>
  <c r="V293" i="2"/>
  <c r="O293" i="2"/>
  <c r="N293" i="2"/>
  <c r="M293" i="2"/>
  <c r="L294" i="2"/>
  <c r="R292" i="2"/>
  <c r="Q292" i="2"/>
  <c r="AE293" i="2"/>
  <c r="AC293" i="2"/>
  <c r="AB294" i="2"/>
  <c r="AD293" i="2"/>
  <c r="D295" i="2"/>
  <c r="C295" i="2"/>
  <c r="B295" i="2"/>
  <c r="A296" i="2"/>
  <c r="AG292" i="2" l="1"/>
  <c r="Z292" i="2"/>
  <c r="E295" i="2"/>
  <c r="F295" i="2" s="1"/>
  <c r="F294" i="2"/>
  <c r="AF293" i="2"/>
  <c r="AH293" i="2" s="1"/>
  <c r="X293" i="2"/>
  <c r="Z293" i="2" s="1"/>
  <c r="P293" i="2"/>
  <c r="R293" i="2" s="1"/>
  <c r="L295" i="2"/>
  <c r="O294" i="2"/>
  <c r="N294" i="2"/>
  <c r="M294" i="2"/>
  <c r="U294" i="2"/>
  <c r="T295" i="2"/>
  <c r="W294" i="2"/>
  <c r="V294" i="2"/>
  <c r="D296" i="2"/>
  <c r="C296" i="2"/>
  <c r="B296" i="2"/>
  <c r="A297" i="2"/>
  <c r="G295" i="2"/>
  <c r="AC294" i="2"/>
  <c r="AB295" i="2"/>
  <c r="AE294" i="2"/>
  <c r="AD294" i="2"/>
  <c r="Y293" i="2" l="1"/>
  <c r="Q293" i="2"/>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Q295" i="2" s="1"/>
  <c r="AF295" i="2"/>
  <c r="AG295" i="2" s="1"/>
  <c r="X295" i="2"/>
  <c r="Z295" i="2" s="1"/>
  <c r="AD296" i="2"/>
  <c r="AC296" i="2"/>
  <c r="AE296" i="2"/>
  <c r="AB297" i="2"/>
  <c r="T297" i="2"/>
  <c r="V296" i="2"/>
  <c r="U296" i="2"/>
  <c r="W296" i="2"/>
  <c r="O296" i="2"/>
  <c r="L297" i="2"/>
  <c r="N296" i="2"/>
  <c r="M296" i="2"/>
  <c r="D298" i="2"/>
  <c r="C298" i="2"/>
  <c r="B298" i="2"/>
  <c r="A299" i="2"/>
  <c r="R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AG296" i="2" l="1"/>
  <c r="Q296" i="2"/>
  <c r="Y296" i="2"/>
  <c r="F298" i="2"/>
  <c r="AF297" i="2"/>
  <c r="AG297" i="2" s="1"/>
  <c r="E299" i="2"/>
  <c r="F299" i="2" s="1"/>
  <c r="P297" i="2"/>
  <c r="R297" i="2" s="1"/>
  <c r="X297" i="2"/>
  <c r="Z297" i="2" s="1"/>
  <c r="AH297" i="2"/>
  <c r="W298" i="2"/>
  <c r="U298" i="2"/>
  <c r="T299" i="2"/>
  <c r="V298" i="2"/>
  <c r="L299" i="2"/>
  <c r="O298" i="2"/>
  <c r="N298" i="2"/>
  <c r="M298" i="2"/>
  <c r="AB299" i="2"/>
  <c r="AE298" i="2"/>
  <c r="AD298" i="2"/>
  <c r="AC298" i="2"/>
  <c r="D300" i="2"/>
  <c r="C300" i="2"/>
  <c r="B300" i="2"/>
  <c r="A301" i="2"/>
  <c r="G299" i="2" l="1"/>
  <c r="Q297" i="2"/>
  <c r="Y297" i="2"/>
  <c r="X298" i="2"/>
  <c r="Y298" i="2" s="1"/>
  <c r="E300" i="2"/>
  <c r="G300" i="2" s="1"/>
  <c r="P298" i="2"/>
  <c r="Q298" i="2" s="1"/>
  <c r="AF298" i="2"/>
  <c r="AH298" i="2" s="1"/>
  <c r="L300" i="2"/>
  <c r="O299" i="2"/>
  <c r="N299" i="2"/>
  <c r="M299" i="2"/>
  <c r="D301" i="2"/>
  <c r="C301" i="2"/>
  <c r="A302" i="2"/>
  <c r="B301" i="2"/>
  <c r="W299" i="2"/>
  <c r="V299" i="2"/>
  <c r="U299" i="2"/>
  <c r="T300" i="2"/>
  <c r="AD299" i="2"/>
  <c r="AC299" i="2"/>
  <c r="AB300" i="2"/>
  <c r="AE299" i="2"/>
  <c r="F300" i="2" l="1"/>
  <c r="AG298" i="2"/>
  <c r="R298" i="2"/>
  <c r="Z298" i="2"/>
  <c r="AF299" i="2"/>
  <c r="AG299" i="2" s="1"/>
  <c r="X299" i="2"/>
  <c r="Y299" i="2" s="1"/>
  <c r="E301" i="2"/>
  <c r="G301" i="2" s="1"/>
  <c r="P299" i="2"/>
  <c r="R299" i="2" s="1"/>
  <c r="AH299" i="2"/>
  <c r="D302" i="2"/>
  <c r="C302" i="2"/>
  <c r="B302" i="2"/>
  <c r="A303" i="2"/>
  <c r="T301" i="2"/>
  <c r="W300" i="2"/>
  <c r="V300" i="2"/>
  <c r="U300" i="2"/>
  <c r="AD300" i="2"/>
  <c r="AC300" i="2"/>
  <c r="AE300" i="2"/>
  <c r="AB301" i="2"/>
  <c r="O300" i="2"/>
  <c r="N300" i="2"/>
  <c r="L301" i="2"/>
  <c r="M300" i="2"/>
  <c r="Z299" i="2" l="1"/>
  <c r="Q299" i="2"/>
  <c r="E302" i="2"/>
  <c r="G302" i="2" s="1"/>
  <c r="AF300" i="2"/>
  <c r="AH300" i="2" s="1"/>
  <c r="F301" i="2"/>
  <c r="P300" i="2"/>
  <c r="R300" i="2" s="1"/>
  <c r="X300" i="2"/>
  <c r="Z300" i="2" s="1"/>
  <c r="O301" i="2"/>
  <c r="N301" i="2"/>
  <c r="M301" i="2"/>
  <c r="L302" i="2"/>
  <c r="D303" i="2"/>
  <c r="C303" i="2"/>
  <c r="B303" i="2"/>
  <c r="A304" i="2"/>
  <c r="U301" i="2"/>
  <c r="T302" i="2"/>
  <c r="W301" i="2"/>
  <c r="V301" i="2"/>
  <c r="AE301" i="2"/>
  <c r="AB302" i="2"/>
  <c r="AD301" i="2"/>
  <c r="AC301" i="2"/>
  <c r="F302" i="2" l="1"/>
  <c r="AG300" i="2"/>
  <c r="Q300" i="2"/>
  <c r="E303" i="2"/>
  <c r="F303" i="2" s="1"/>
  <c r="AF301" i="2"/>
  <c r="AH301" i="2" s="1"/>
  <c r="Y300" i="2"/>
  <c r="P301" i="2"/>
  <c r="R301" i="2" s="1"/>
  <c r="X301" i="2"/>
  <c r="Z301" i="2" s="1"/>
  <c r="W302" i="2"/>
  <c r="U302" i="2"/>
  <c r="T303" i="2"/>
  <c r="V302" i="2"/>
  <c r="D304" i="2"/>
  <c r="C304" i="2"/>
  <c r="B304" i="2"/>
  <c r="A305" i="2"/>
  <c r="AB303" i="2"/>
  <c r="AE302" i="2"/>
  <c r="AD302" i="2"/>
  <c r="AC302" i="2"/>
  <c r="L303" i="2"/>
  <c r="O302" i="2"/>
  <c r="N302" i="2"/>
  <c r="M302" i="2"/>
  <c r="G303" i="2" l="1"/>
  <c r="AG301" i="2"/>
  <c r="Y301" i="2"/>
  <c r="Q301" i="2"/>
  <c r="X302" i="2"/>
  <c r="Z302" i="2" s="1"/>
  <c r="P302" i="2"/>
  <c r="R302" i="2" s="1"/>
  <c r="AF302" i="2"/>
  <c r="AH302" i="2" s="1"/>
  <c r="E304" i="2"/>
  <c r="F304" i="2" s="1"/>
  <c r="L304" i="2"/>
  <c r="O303" i="2"/>
  <c r="N303" i="2"/>
  <c r="M303" i="2"/>
  <c r="AD303" i="2"/>
  <c r="AC303" i="2"/>
  <c r="AB304" i="2"/>
  <c r="AE303" i="2"/>
  <c r="D305" i="2"/>
  <c r="C305" i="2"/>
  <c r="A306" i="2"/>
  <c r="B305" i="2"/>
  <c r="W303" i="2"/>
  <c r="V303" i="2"/>
  <c r="U303" i="2"/>
  <c r="T304" i="2"/>
  <c r="Y302" i="2" l="1"/>
  <c r="AG302" i="2"/>
  <c r="G304" i="2"/>
  <c r="Q302" i="2"/>
  <c r="P303" i="2"/>
  <c r="R303" i="2" s="1"/>
  <c r="AF303" i="2"/>
  <c r="AG303" i="2" s="1"/>
  <c r="X303" i="2"/>
  <c r="Y303" i="2" s="1"/>
  <c r="E305" i="2"/>
  <c r="G305" i="2" s="1"/>
  <c r="AD304" i="2"/>
  <c r="AC304" i="2"/>
  <c r="AE304" i="2"/>
  <c r="AB305" i="2"/>
  <c r="T305" i="2"/>
  <c r="W304" i="2"/>
  <c r="V304" i="2"/>
  <c r="U304" i="2"/>
  <c r="D306" i="2"/>
  <c r="C306" i="2"/>
  <c r="B306" i="2"/>
  <c r="A307" i="2"/>
  <c r="O304" i="2"/>
  <c r="N304" i="2"/>
  <c r="L305" i="2"/>
  <c r="M304" i="2"/>
  <c r="F305" i="2" l="1"/>
  <c r="AH303" i="2"/>
  <c r="Q303" i="2"/>
  <c r="Z303" i="2"/>
  <c r="P304" i="2"/>
  <c r="R304" i="2" s="1"/>
  <c r="E306" i="2"/>
  <c r="G306" i="2" s="1"/>
  <c r="X304" i="2"/>
  <c r="Y304" i="2" s="1"/>
  <c r="AF304" i="2"/>
  <c r="AH304" i="2" s="1"/>
  <c r="O305" i="2"/>
  <c r="N305" i="2"/>
  <c r="M305" i="2"/>
  <c r="L306" i="2"/>
  <c r="U305" i="2"/>
  <c r="T306" i="2"/>
  <c r="W305" i="2"/>
  <c r="V305" i="2"/>
  <c r="AE305" i="2"/>
  <c r="AB306" i="2"/>
  <c r="AD305" i="2"/>
  <c r="AC305" i="2"/>
  <c r="D307" i="2"/>
  <c r="C307" i="2"/>
  <c r="B307" i="2"/>
  <c r="A308" i="2"/>
  <c r="AG304" i="2"/>
  <c r="F306" i="2" l="1"/>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Z308" i="2" s="1"/>
  <c r="P308" i="2"/>
  <c r="R308" i="2" s="1"/>
  <c r="AF308" i="2"/>
  <c r="AH308" i="2" s="1"/>
  <c r="O309" i="2"/>
  <c r="N309" i="2"/>
  <c r="M309" i="2"/>
  <c r="L310" i="2"/>
  <c r="D311" i="2"/>
  <c r="C311" i="2"/>
  <c r="B311" i="2"/>
  <c r="A312" i="2"/>
  <c r="AE309" i="2"/>
  <c r="AC309" i="2"/>
  <c r="AD309" i="2"/>
  <c r="AB310" i="2"/>
  <c r="U309" i="2"/>
  <c r="T310" i="2"/>
  <c r="W309" i="2"/>
  <c r="V309" i="2"/>
  <c r="Y308" i="2" l="1"/>
  <c r="AG308" i="2"/>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L312" i="2"/>
  <c r="O311" i="2"/>
  <c r="N311" i="2"/>
  <c r="M311" i="2"/>
  <c r="W311" i="2"/>
  <c r="V311" i="2"/>
  <c r="U311" i="2"/>
  <c r="T312" i="2"/>
  <c r="AD311" i="2"/>
  <c r="AC311" i="2"/>
  <c r="AB312" i="2"/>
  <c r="AE311" i="2"/>
  <c r="D313" i="2"/>
  <c r="C313" i="2"/>
  <c r="B313" i="2"/>
  <c r="A314" i="2"/>
  <c r="Q310" i="2" l="1"/>
  <c r="AF311" i="2"/>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Y314" i="2" s="1"/>
  <c r="P314" i="2"/>
  <c r="R314" i="2" s="1"/>
  <c r="AF314" i="2"/>
  <c r="AG314" i="2" s="1"/>
  <c r="E316" i="2"/>
  <c r="G316" i="2" s="1"/>
  <c r="W315" i="2"/>
  <c r="V315" i="2"/>
  <c r="U315" i="2"/>
  <c r="T316" i="2"/>
  <c r="L316" i="2"/>
  <c r="O315" i="2"/>
  <c r="N315" i="2"/>
  <c r="M315" i="2"/>
  <c r="AD315" i="2"/>
  <c r="AC315" i="2"/>
  <c r="AB316" i="2"/>
  <c r="AE315" i="2"/>
  <c r="A318" i="2"/>
  <c r="B317" i="2"/>
  <c r="D317" i="2"/>
  <c r="C317" i="2"/>
  <c r="Z314" i="2" l="1"/>
  <c r="AH314" i="2"/>
  <c r="AF315" i="2"/>
  <c r="AG315" i="2" s="1"/>
  <c r="Q314" i="2"/>
  <c r="X315" i="2"/>
  <c r="Y315" i="2" s="1"/>
  <c r="E317" i="2"/>
  <c r="G317" i="2" s="1"/>
  <c r="P315" i="2"/>
  <c r="R315" i="2" s="1"/>
  <c r="F316" i="2"/>
  <c r="T317" i="2"/>
  <c r="W316" i="2"/>
  <c r="V316" i="2"/>
  <c r="U316" i="2"/>
  <c r="D318" i="2"/>
  <c r="C318" i="2"/>
  <c r="B318" i="2"/>
  <c r="A319" i="2"/>
  <c r="O316" i="2"/>
  <c r="N316" i="2"/>
  <c r="L317" i="2"/>
  <c r="M316" i="2"/>
  <c r="AD316" i="2"/>
  <c r="AC316" i="2"/>
  <c r="AB317" i="2"/>
  <c r="AE316" i="2"/>
  <c r="AH315" i="2" l="1"/>
  <c r="F317" i="2"/>
  <c r="Q315" i="2"/>
  <c r="Z315" i="2"/>
  <c r="X316" i="2"/>
  <c r="Y316" i="2" s="1"/>
  <c r="E318" i="2"/>
  <c r="G318" i="2" s="1"/>
  <c r="AF316" i="2"/>
  <c r="AH316" i="2" s="1"/>
  <c r="P316" i="2"/>
  <c r="R316" i="2" s="1"/>
  <c r="D319" i="2"/>
  <c r="C319" i="2"/>
  <c r="B319" i="2"/>
  <c r="A320" i="2"/>
  <c r="O317" i="2"/>
  <c r="N317" i="2"/>
  <c r="M317" i="2"/>
  <c r="L318" i="2"/>
  <c r="AE317" i="2"/>
  <c r="AD317" i="2"/>
  <c r="AC317" i="2"/>
  <c r="AB318" i="2"/>
  <c r="U317" i="2"/>
  <c r="T318" i="2"/>
  <c r="W317" i="2"/>
  <c r="V317" i="2"/>
  <c r="AG316" i="2" l="1"/>
  <c r="Q316" i="2"/>
  <c r="F318" i="2"/>
  <c r="Z316" i="2"/>
  <c r="E319" i="2"/>
  <c r="G319" i="2" s="1"/>
  <c r="P317" i="2"/>
  <c r="R317" i="2" s="1"/>
  <c r="AF317" i="2"/>
  <c r="AG317" i="2" s="1"/>
  <c r="X317" i="2"/>
  <c r="Z317" i="2" s="1"/>
  <c r="Y317" i="2"/>
  <c r="AB319" i="2"/>
  <c r="AE318" i="2"/>
  <c r="AD318" i="2"/>
  <c r="AC318" i="2"/>
  <c r="L319" i="2"/>
  <c r="O318" i="2"/>
  <c r="N318" i="2"/>
  <c r="M318" i="2"/>
  <c r="W318" i="2"/>
  <c r="V318" i="2"/>
  <c r="U318" i="2"/>
  <c r="T319" i="2"/>
  <c r="D320" i="2"/>
  <c r="C320" i="2"/>
  <c r="B320" i="2"/>
  <c r="A321" i="2"/>
  <c r="F319" i="2" l="1"/>
  <c r="Q317" i="2"/>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Y318" i="2"/>
  <c r="Z318" i="2"/>
  <c r="F320" i="2" l="1"/>
  <c r="AH318" i="2"/>
  <c r="Q318" i="2"/>
  <c r="AF319" i="2"/>
  <c r="AG319" i="2" s="1"/>
  <c r="P319" i="2"/>
  <c r="R319" i="2" s="1"/>
  <c r="E321" i="2"/>
  <c r="G321" i="2" s="1"/>
  <c r="X319" i="2"/>
  <c r="Z319" i="2" s="1"/>
  <c r="D322" i="2"/>
  <c r="C322" i="2"/>
  <c r="B322" i="2"/>
  <c r="A323" i="2"/>
  <c r="AE320" i="2"/>
  <c r="AD320" i="2"/>
  <c r="AC320" i="2"/>
  <c r="AB321" i="2"/>
  <c r="AH319" i="2"/>
  <c r="O320" i="2"/>
  <c r="N320" i="2"/>
  <c r="M320" i="2"/>
  <c r="L321" i="2"/>
  <c r="T321" i="2"/>
  <c r="W320" i="2"/>
  <c r="V320" i="2"/>
  <c r="U320" i="2"/>
  <c r="Y319" i="2" l="1"/>
  <c r="Q319" i="2"/>
  <c r="F321" i="2"/>
  <c r="E322" i="2"/>
  <c r="F322" i="2" s="1"/>
  <c r="P320" i="2"/>
  <c r="R320" i="2" s="1"/>
  <c r="AF320" i="2"/>
  <c r="AH320" i="2" s="1"/>
  <c r="X320" i="2"/>
  <c r="Z320" i="2" s="1"/>
  <c r="U321" i="2"/>
  <c r="T322" i="2"/>
  <c r="W321" i="2"/>
  <c r="V321" i="2"/>
  <c r="O321" i="2"/>
  <c r="N321" i="2"/>
  <c r="M321" i="2"/>
  <c r="L322" i="2"/>
  <c r="AE321" i="2"/>
  <c r="AD321" i="2"/>
  <c r="AC321" i="2"/>
  <c r="AB322" i="2"/>
  <c r="D323" i="2"/>
  <c r="C323" i="2"/>
  <c r="B323" i="2"/>
  <c r="A324" i="2"/>
  <c r="G322" i="2"/>
  <c r="AG320" i="2" l="1"/>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AG323" i="2" s="1"/>
  <c r="E325" i="2"/>
  <c r="G325" i="2" s="1"/>
  <c r="P323" i="2"/>
  <c r="R323" i="2" s="1"/>
  <c r="X323" i="2"/>
  <c r="Z323" i="2" s="1"/>
  <c r="AH323" i="2"/>
  <c r="O324" i="2"/>
  <c r="N324" i="2"/>
  <c r="M324" i="2"/>
  <c r="L325" i="2"/>
  <c r="D326" i="2"/>
  <c r="C326" i="2"/>
  <c r="B326" i="2"/>
  <c r="A327" i="2"/>
  <c r="AE324" i="2"/>
  <c r="AD324" i="2"/>
  <c r="AC324" i="2"/>
  <c r="AB325" i="2"/>
  <c r="T325" i="2"/>
  <c r="W324" i="2"/>
  <c r="V324" i="2"/>
  <c r="U324" i="2"/>
  <c r="F325" i="2"/>
  <c r="Y323" i="2" l="1"/>
  <c r="AF324" i="2"/>
  <c r="Q323" i="2"/>
  <c r="E326" i="2"/>
  <c r="F326" i="2" s="1"/>
  <c r="X324" i="2"/>
  <c r="Z324" i="2" s="1"/>
  <c r="P324" i="2"/>
  <c r="D327" i="2"/>
  <c r="C327" i="2"/>
  <c r="B327" i="2"/>
  <c r="A328" i="2"/>
  <c r="O325" i="2"/>
  <c r="N325" i="2"/>
  <c r="M325" i="2"/>
  <c r="L326" i="2"/>
  <c r="Y324" i="2"/>
  <c r="U325" i="2"/>
  <c r="T326" i="2"/>
  <c r="W325" i="2"/>
  <c r="V325" i="2"/>
  <c r="AE325" i="2"/>
  <c r="AD325" i="2"/>
  <c r="AC325" i="2"/>
  <c r="AB326" i="2"/>
  <c r="R324" i="2"/>
  <c r="Q324" i="2"/>
  <c r="AH324" i="2"/>
  <c r="AG324" i="2"/>
  <c r="G326" i="2" l="1"/>
  <c r="E327" i="2"/>
  <c r="G327" i="2" s="1"/>
  <c r="X325" i="2"/>
  <c r="Z325" i="2" s="1"/>
  <c r="P325" i="2"/>
  <c r="R325" i="2" s="1"/>
  <c r="AF325" i="2"/>
  <c r="AH325" i="2" s="1"/>
  <c r="W326" i="2"/>
  <c r="V326" i="2"/>
  <c r="U326" i="2"/>
  <c r="T327" i="2"/>
  <c r="Y325" i="2"/>
  <c r="L327" i="2"/>
  <c r="O326" i="2"/>
  <c r="N326" i="2"/>
  <c r="M326" i="2"/>
  <c r="AB327" i="2"/>
  <c r="AE326" i="2"/>
  <c r="AD326" i="2"/>
  <c r="AC326" i="2"/>
  <c r="D328" i="2"/>
  <c r="C328" i="2"/>
  <c r="B328" i="2"/>
  <c r="A329" i="2"/>
  <c r="F327" i="2" l="1"/>
  <c r="AG325" i="2"/>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Z326" i="2"/>
  <c r="Q326" i="2" l="1"/>
  <c r="G328"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Q328" i="2" s="1"/>
  <c r="AF328" i="2"/>
  <c r="AH328" i="2" s="1"/>
  <c r="AE329" i="2"/>
  <c r="AD329" i="2"/>
  <c r="AC329" i="2"/>
  <c r="AB330" i="2"/>
  <c r="D331" i="2"/>
  <c r="C331" i="2"/>
  <c r="B331" i="2"/>
  <c r="A332" i="2"/>
  <c r="O329" i="2"/>
  <c r="N329" i="2"/>
  <c r="M329" i="2"/>
  <c r="L330" i="2"/>
  <c r="U329" i="2"/>
  <c r="T330" i="2"/>
  <c r="W329" i="2"/>
  <c r="V329" i="2"/>
  <c r="AG328" i="2" l="1"/>
  <c r="R328" i="2"/>
  <c r="G330" i="2"/>
  <c r="X329" i="2"/>
  <c r="Y329" i="2" s="1"/>
  <c r="Y328" i="2"/>
  <c r="E331" i="2"/>
  <c r="G331" i="2" s="1"/>
  <c r="P329" i="2"/>
  <c r="R329" i="2" s="1"/>
  <c r="AF329" i="2"/>
  <c r="AH329" i="2" s="1"/>
  <c r="D332" i="2"/>
  <c r="C332" i="2"/>
  <c r="B332" i="2"/>
  <c r="A333" i="2"/>
  <c r="L331" i="2"/>
  <c r="O330" i="2"/>
  <c r="N330" i="2"/>
  <c r="M330" i="2"/>
  <c r="W330" i="2"/>
  <c r="V330" i="2"/>
  <c r="U330" i="2"/>
  <c r="T331" i="2"/>
  <c r="AB331" i="2"/>
  <c r="AE330" i="2"/>
  <c r="AD330" i="2"/>
  <c r="AC330" i="2"/>
  <c r="Z329" i="2" l="1"/>
  <c r="Q329" i="2"/>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Y331" i="2" s="1"/>
  <c r="P331" i="2"/>
  <c r="Q331" i="2" s="1"/>
  <c r="AF331" i="2"/>
  <c r="AG331" i="2" s="1"/>
  <c r="E333" i="2"/>
  <c r="G333" i="2" s="1"/>
  <c r="Z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T337" i="2"/>
  <c r="W336" i="2"/>
  <c r="V336" i="2"/>
  <c r="U336" i="2"/>
  <c r="D338" i="2"/>
  <c r="C338" i="2"/>
  <c r="B338" i="2"/>
  <c r="A339" i="2"/>
  <c r="AG335" i="2" l="1"/>
  <c r="Q335" i="2"/>
  <c r="AF336" i="2"/>
  <c r="AG336" i="2" s="1"/>
  <c r="G337" i="2"/>
  <c r="E338" i="2"/>
  <c r="F338" i="2" s="1"/>
  <c r="Z335" i="2"/>
  <c r="X336" i="2"/>
  <c r="Z336" i="2" s="1"/>
  <c r="P336" i="2"/>
  <c r="R336" i="2" s="1"/>
  <c r="O337" i="2"/>
  <c r="N337" i="2"/>
  <c r="M337" i="2"/>
  <c r="L338" i="2"/>
  <c r="D339" i="2"/>
  <c r="C339" i="2"/>
  <c r="B339" i="2"/>
  <c r="A340" i="2"/>
  <c r="AE337" i="2"/>
  <c r="AD337" i="2"/>
  <c r="AC337" i="2"/>
  <c r="AB338" i="2"/>
  <c r="U337" i="2"/>
  <c r="T338" i="2"/>
  <c r="W337" i="2"/>
  <c r="V337" i="2"/>
  <c r="G338" i="2" l="1"/>
  <c r="AH336" i="2"/>
  <c r="AF337" i="2"/>
  <c r="AG337" i="2" s="1"/>
  <c r="Q336" i="2"/>
  <c r="P337" i="2"/>
  <c r="R337" i="2" s="1"/>
  <c r="Y336" i="2"/>
  <c r="X337" i="2"/>
  <c r="Z337" i="2" s="1"/>
  <c r="E339" i="2"/>
  <c r="G339" i="2" s="1"/>
  <c r="D340" i="2"/>
  <c r="C340" i="2"/>
  <c r="B340" i="2"/>
  <c r="A341" i="2"/>
  <c r="W338" i="2"/>
  <c r="V338" i="2"/>
  <c r="U338" i="2"/>
  <c r="T339" i="2"/>
  <c r="AB339" i="2"/>
  <c r="AC338" i="2"/>
  <c r="AE338" i="2"/>
  <c r="AD338" i="2"/>
  <c r="L339" i="2"/>
  <c r="O338" i="2"/>
  <c r="N338" i="2"/>
  <c r="M338" i="2"/>
  <c r="AH337" i="2" l="1"/>
  <c r="Q337" i="2"/>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R340" i="2" s="1"/>
  <c r="O341" i="2"/>
  <c r="N341" i="2"/>
  <c r="M341" i="2"/>
  <c r="L342" i="2"/>
  <c r="AE341" i="2"/>
  <c r="AD341" i="2"/>
  <c r="AC341" i="2"/>
  <c r="AB342" i="2"/>
  <c r="D343" i="2"/>
  <c r="C343" i="2"/>
  <c r="B343" i="2"/>
  <c r="A344" i="2"/>
  <c r="U341" i="2"/>
  <c r="T342" i="2"/>
  <c r="W341" i="2"/>
  <c r="V341" i="2"/>
  <c r="Q340" i="2" l="1"/>
  <c r="AG340" i="2"/>
  <c r="F342" i="2"/>
  <c r="Y340" i="2"/>
  <c r="E343" i="2"/>
  <c r="G343" i="2" s="1"/>
  <c r="AF341" i="2"/>
  <c r="AG341" i="2" s="1"/>
  <c r="X341" i="2"/>
  <c r="Y341" i="2" s="1"/>
  <c r="P341" i="2"/>
  <c r="Q341" i="2" s="1"/>
  <c r="L343" i="2"/>
  <c r="O342" i="2"/>
  <c r="N342" i="2"/>
  <c r="M342" i="2"/>
  <c r="W342" i="2"/>
  <c r="V342" i="2"/>
  <c r="U342" i="2"/>
  <c r="T343" i="2"/>
  <c r="AB343" i="2"/>
  <c r="AC342" i="2"/>
  <c r="AE342" i="2"/>
  <c r="AD342" i="2"/>
  <c r="D344" i="2"/>
  <c r="C344" i="2"/>
  <c r="B344" i="2"/>
  <c r="A345" i="2"/>
  <c r="AH341" i="2" l="1"/>
  <c r="Z341" i="2"/>
  <c r="F343" i="2"/>
  <c r="P342" i="2"/>
  <c r="R342" i="2" s="1"/>
  <c r="E344" i="2"/>
  <c r="F344" i="2" s="1"/>
  <c r="R341" i="2"/>
  <c r="AF342" i="2"/>
  <c r="AH342" i="2" s="1"/>
  <c r="X342" i="2"/>
  <c r="Y342" i="2" s="1"/>
  <c r="G344" i="2"/>
  <c r="W343" i="2"/>
  <c r="V343" i="2"/>
  <c r="U343" i="2"/>
  <c r="T344" i="2"/>
  <c r="A346" i="2"/>
  <c r="C345" i="2"/>
  <c r="D345" i="2"/>
  <c r="B345" i="2"/>
  <c r="AD343" i="2"/>
  <c r="AC343" i="2"/>
  <c r="AB344" i="2"/>
  <c r="AE343" i="2"/>
  <c r="L344" i="2"/>
  <c r="O343" i="2"/>
  <c r="N343" i="2"/>
  <c r="M343" i="2"/>
  <c r="AF343" i="2" l="1"/>
  <c r="AG343" i="2" s="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H343" i="2"/>
  <c r="Y343" i="2" l="1"/>
  <c r="R343" i="2"/>
  <c r="AF344" i="2"/>
  <c r="AG344" i="2" s="1"/>
  <c r="E346" i="2"/>
  <c r="G346" i="2" s="1"/>
  <c r="P344" i="2"/>
  <c r="R344" i="2" s="1"/>
  <c r="X344" i="2"/>
  <c r="Z344" i="2" s="1"/>
  <c r="U345" i="2"/>
  <c r="T346" i="2"/>
  <c r="W345" i="2"/>
  <c r="V345" i="2"/>
  <c r="O345" i="2"/>
  <c r="N345" i="2"/>
  <c r="M345" i="2"/>
  <c r="L346" i="2"/>
  <c r="D347" i="2"/>
  <c r="C347" i="2"/>
  <c r="B347" i="2"/>
  <c r="A348" i="2"/>
  <c r="AE345" i="2"/>
  <c r="AD345" i="2"/>
  <c r="AC345" i="2"/>
  <c r="AB346" i="2"/>
  <c r="F346" i="2"/>
  <c r="Q344" i="2"/>
  <c r="AH344" i="2" l="1"/>
  <c r="Y344" i="2"/>
  <c r="AF345" i="2"/>
  <c r="AG345" i="2" s="1"/>
  <c r="E347" i="2"/>
  <c r="F347" i="2" s="1"/>
  <c r="X345" i="2"/>
  <c r="Z345" i="2" s="1"/>
  <c r="P345" i="2"/>
  <c r="R345" i="2" s="1"/>
  <c r="AH345" i="2"/>
  <c r="Q345" i="2"/>
  <c r="AB347" i="2"/>
  <c r="AE346" i="2"/>
  <c r="AC346" i="2"/>
  <c r="AD346" i="2"/>
  <c r="L347" i="2"/>
  <c r="O346" i="2"/>
  <c r="N346" i="2"/>
  <c r="M346" i="2"/>
  <c r="W346" i="2"/>
  <c r="V346" i="2"/>
  <c r="U346" i="2"/>
  <c r="T347" i="2"/>
  <c r="A349" i="2"/>
  <c r="D348" i="2"/>
  <c r="B348" i="2"/>
  <c r="C348" i="2"/>
  <c r="G347" i="2" l="1"/>
  <c r="Y345" i="2"/>
  <c r="AF346" i="2"/>
  <c r="AG346" i="2" s="1"/>
  <c r="E348" i="2"/>
  <c r="G348" i="2" s="1"/>
  <c r="P346" i="2"/>
  <c r="R346" i="2" s="1"/>
  <c r="X346" i="2"/>
  <c r="Y346" i="2" s="1"/>
  <c r="AH346" i="2"/>
  <c r="L348" i="2"/>
  <c r="O347" i="2"/>
  <c r="N347" i="2"/>
  <c r="M347" i="2"/>
  <c r="A350" i="2"/>
  <c r="D349" i="2"/>
  <c r="C349" i="2"/>
  <c r="B349" i="2"/>
  <c r="AE347" i="2"/>
  <c r="AD347" i="2"/>
  <c r="AC347" i="2"/>
  <c r="AB348" i="2"/>
  <c r="T348" i="2"/>
  <c r="W347" i="2"/>
  <c r="V347" i="2"/>
  <c r="U347" i="2"/>
  <c r="F348" i="2" l="1"/>
  <c r="Q346" i="2"/>
  <c r="Z346" i="2"/>
  <c r="P347" i="2"/>
  <c r="Q347" i="2" s="1"/>
  <c r="E349" i="2"/>
  <c r="F349" i="2" s="1"/>
  <c r="AF347" i="2"/>
  <c r="AG347" i="2" s="1"/>
  <c r="X347" i="2"/>
  <c r="Z347" i="2" s="1"/>
  <c r="C350" i="2"/>
  <c r="B350" i="2"/>
  <c r="A351" i="2"/>
  <c r="D350" i="2"/>
  <c r="T349" i="2"/>
  <c r="W348" i="2"/>
  <c r="V348" i="2"/>
  <c r="U348" i="2"/>
  <c r="N348" i="2"/>
  <c r="L349" i="2"/>
  <c r="O348" i="2"/>
  <c r="M348" i="2"/>
  <c r="AD348" i="2"/>
  <c r="AB349" i="2"/>
  <c r="AE348" i="2"/>
  <c r="AC348" i="2"/>
  <c r="G349" i="2" l="1"/>
  <c r="R347"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Z349" i="2" s="1"/>
  <c r="Y348" i="2"/>
  <c r="E351" i="2"/>
  <c r="G351" i="2" s="1"/>
  <c r="AF349" i="2"/>
  <c r="AH349" i="2" s="1"/>
  <c r="P349" i="2"/>
  <c r="R349" i="2" s="1"/>
  <c r="W350" i="2"/>
  <c r="U350" i="2"/>
  <c r="V350" i="2"/>
  <c r="T351" i="2"/>
  <c r="M350" i="2"/>
  <c r="L351" i="2"/>
  <c r="O350" i="2"/>
  <c r="N350" i="2"/>
  <c r="AC350" i="2"/>
  <c r="AB351" i="2"/>
  <c r="AE350" i="2"/>
  <c r="AD350" i="2"/>
  <c r="A353" i="2"/>
  <c r="C352" i="2"/>
  <c r="B352" i="2"/>
  <c r="D352" i="2"/>
  <c r="Y349" i="2" l="1"/>
  <c r="Q349" i="2"/>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Y351" i="2" s="1"/>
  <c r="AF351" i="2"/>
  <c r="AG351" i="2" s="1"/>
  <c r="AD352" i="2"/>
  <c r="AE352" i="2"/>
  <c r="AC352" i="2"/>
  <c r="AB353" i="2"/>
  <c r="T353" i="2"/>
  <c r="W352" i="2"/>
  <c r="V352" i="2"/>
  <c r="U352" i="2"/>
  <c r="C354" i="2"/>
  <c r="B354" i="2"/>
  <c r="A355" i="2"/>
  <c r="D354" i="2"/>
  <c r="O352" i="2"/>
  <c r="N352" i="2"/>
  <c r="L353" i="2"/>
  <c r="M352" i="2"/>
  <c r="Z351" i="2" l="1"/>
  <c r="F353" i="2"/>
  <c r="R351" i="2"/>
  <c r="P352" i="2"/>
  <c r="R352" i="2" s="1"/>
  <c r="AH351" i="2"/>
  <c r="X352" i="2"/>
  <c r="Z352" i="2" s="1"/>
  <c r="AF352" i="2"/>
  <c r="AH352" i="2" s="1"/>
  <c r="E354" i="2"/>
  <c r="G354" i="2" s="1"/>
  <c r="O353" i="2"/>
  <c r="N353" i="2"/>
  <c r="M353" i="2"/>
  <c r="L354" i="2"/>
  <c r="W353" i="2"/>
  <c r="V353" i="2"/>
  <c r="T354" i="2"/>
  <c r="U353" i="2"/>
  <c r="D355" i="2"/>
  <c r="C355" i="2"/>
  <c r="B355" i="2"/>
  <c r="A356" i="2"/>
  <c r="AB354" i="2"/>
  <c r="AE353" i="2"/>
  <c r="AD353" i="2"/>
  <c r="AC353" i="2"/>
  <c r="Q352" i="2" l="1"/>
  <c r="AG352" i="2"/>
  <c r="Y352" i="2"/>
  <c r="F354" i="2"/>
  <c r="AF353" i="2"/>
  <c r="AG353" i="2" s="1"/>
  <c r="E355" i="2"/>
  <c r="G355" i="2" s="1"/>
  <c r="X353" i="2"/>
  <c r="Z353" i="2" s="1"/>
  <c r="P353" i="2"/>
  <c r="R353" i="2" s="1"/>
  <c r="AC354" i="2"/>
  <c r="AB355" i="2"/>
  <c r="AE354" i="2"/>
  <c r="AD354" i="2"/>
  <c r="W354" i="2"/>
  <c r="U354" i="2"/>
  <c r="V354" i="2"/>
  <c r="T355" i="2"/>
  <c r="AH353" i="2"/>
  <c r="L355" i="2"/>
  <c r="O354" i="2"/>
  <c r="N354" i="2"/>
  <c r="M354" i="2"/>
  <c r="A357" i="2"/>
  <c r="D356" i="2"/>
  <c r="C356" i="2"/>
  <c r="B356" i="2"/>
  <c r="F355" i="2" l="1"/>
  <c r="Q353" i="2"/>
  <c r="Y353" i="2"/>
  <c r="E356" i="2"/>
  <c r="G356" i="2" s="1"/>
  <c r="X354" i="2"/>
  <c r="Z354" i="2" s="1"/>
  <c r="AF354" i="2"/>
  <c r="AH354" i="2" s="1"/>
  <c r="P354" i="2"/>
  <c r="R354" i="2" s="1"/>
  <c r="T356" i="2"/>
  <c r="W355" i="2"/>
  <c r="V355" i="2"/>
  <c r="U355" i="2"/>
  <c r="C357" i="2"/>
  <c r="B357" i="2"/>
  <c r="A358" i="2"/>
  <c r="D357" i="2"/>
  <c r="O355" i="2"/>
  <c r="N355" i="2"/>
  <c r="M355" i="2"/>
  <c r="L356" i="2"/>
  <c r="AE355" i="2"/>
  <c r="AC355" i="2"/>
  <c r="AB356" i="2"/>
  <c r="AD355" i="2"/>
  <c r="Y354" i="2" l="1"/>
  <c r="AG354" i="2"/>
  <c r="F356" i="2"/>
  <c r="Q354" i="2"/>
  <c r="AF355" i="2"/>
  <c r="AG355" i="2" s="1"/>
  <c r="X355" i="2"/>
  <c r="Z355" i="2" s="1"/>
  <c r="P355" i="2"/>
  <c r="Q355" i="2" s="1"/>
  <c r="E357" i="2"/>
  <c r="G357" i="2" s="1"/>
  <c r="AD356" i="2"/>
  <c r="AE356" i="2"/>
  <c r="AC356" i="2"/>
  <c r="AB357" i="2"/>
  <c r="C358" i="2"/>
  <c r="B358" i="2"/>
  <c r="D358" i="2"/>
  <c r="A359" i="2"/>
  <c r="O356" i="2"/>
  <c r="N356" i="2"/>
  <c r="L357" i="2"/>
  <c r="M356" i="2"/>
  <c r="T357" i="2"/>
  <c r="W356" i="2"/>
  <c r="V356" i="2"/>
  <c r="U356" i="2"/>
  <c r="AH355" i="2" l="1"/>
  <c r="Y355" i="2"/>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Z359" i="2" s="1"/>
  <c r="AF359" i="2"/>
  <c r="P359" i="2"/>
  <c r="R359" i="2" s="1"/>
  <c r="AE360" i="2"/>
  <c r="AD360" i="2"/>
  <c r="AC360" i="2"/>
  <c r="AB361" i="2"/>
  <c r="AG359" i="2"/>
  <c r="AH359" i="2"/>
  <c r="O360" i="2"/>
  <c r="N360" i="2"/>
  <c r="M360" i="2"/>
  <c r="L361" i="2"/>
  <c r="C362" i="2"/>
  <c r="B362" i="2"/>
  <c r="D362" i="2"/>
  <c r="A363" i="2"/>
  <c r="T361" i="2"/>
  <c r="V360" i="2"/>
  <c r="U360" i="2"/>
  <c r="W360" i="2"/>
  <c r="Q359" i="2" l="1"/>
  <c r="Y359" i="2"/>
  <c r="G361" i="2"/>
  <c r="X360" i="2"/>
  <c r="Y360" i="2" s="1"/>
  <c r="AF360" i="2"/>
  <c r="AG360" i="2" s="1"/>
  <c r="P360" i="2"/>
  <c r="R360" i="2" s="1"/>
  <c r="E362" i="2"/>
  <c r="F362" i="2" s="1"/>
  <c r="Z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T365" i="2"/>
  <c r="W364" i="2"/>
  <c r="V364" i="2"/>
  <c r="U364" i="2"/>
  <c r="O364" i="2"/>
  <c r="N364" i="2"/>
  <c r="M364" i="2"/>
  <c r="L365" i="2"/>
  <c r="AE364" i="2"/>
  <c r="AD364" i="2"/>
  <c r="AC364" i="2"/>
  <c r="AB365" i="2"/>
  <c r="AH363" i="2" l="1"/>
  <c r="Z363" i="2"/>
  <c r="G365" i="2"/>
  <c r="Q363" i="2"/>
  <c r="AF364" i="2"/>
  <c r="AH364" i="2" s="1"/>
  <c r="X364" i="2"/>
  <c r="Z364" i="2" s="1"/>
  <c r="P364" i="2"/>
  <c r="R364" i="2" s="1"/>
  <c r="E366" i="2"/>
  <c r="F366" i="2" s="1"/>
  <c r="AB366" i="2"/>
  <c r="AE365" i="2"/>
  <c r="AD365" i="2"/>
  <c r="AC365" i="2"/>
  <c r="W365" i="2"/>
  <c r="V365" i="2"/>
  <c r="T366" i="2"/>
  <c r="U365" i="2"/>
  <c r="D367" i="2"/>
  <c r="C367" i="2"/>
  <c r="B367" i="2"/>
  <c r="A368" i="2"/>
  <c r="O365" i="2"/>
  <c r="N365" i="2"/>
  <c r="M365" i="2"/>
  <c r="L366" i="2"/>
  <c r="G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Y366" i="2" s="1"/>
  <c r="AF366" i="2"/>
  <c r="E368" i="2"/>
  <c r="F368" i="2" s="1"/>
  <c r="P366" i="2"/>
  <c r="R366" i="2" s="1"/>
  <c r="O367" i="2"/>
  <c r="N367" i="2"/>
  <c r="M367" i="2"/>
  <c r="L368" i="2"/>
  <c r="Z366" i="2"/>
  <c r="T368" i="2"/>
  <c r="W367" i="2"/>
  <c r="V367" i="2"/>
  <c r="U367" i="2"/>
  <c r="C369" i="2"/>
  <c r="B369" i="2"/>
  <c r="A370" i="2"/>
  <c r="D369" i="2"/>
  <c r="AE367" i="2"/>
  <c r="AD367" i="2"/>
  <c r="AC367" i="2"/>
  <c r="AB368" i="2"/>
  <c r="AH366" i="2"/>
  <c r="AG366" i="2"/>
  <c r="Q366" i="2" l="1"/>
  <c r="G368" i="2"/>
  <c r="P367" i="2"/>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AH370" i="2" s="1"/>
  <c r="E372" i="2"/>
  <c r="F372" i="2" s="1"/>
  <c r="X370" i="2"/>
  <c r="Y370" i="2" s="1"/>
  <c r="T372" i="2"/>
  <c r="W371" i="2"/>
  <c r="V371" i="2"/>
  <c r="U371" i="2"/>
  <c r="AE371" i="2"/>
  <c r="AD371" i="2"/>
  <c r="AC371" i="2"/>
  <c r="AB372" i="2"/>
  <c r="C373" i="2"/>
  <c r="B373" i="2"/>
  <c r="A374" i="2"/>
  <c r="D373" i="2"/>
  <c r="O371" i="2"/>
  <c r="N371" i="2"/>
  <c r="M371" i="2"/>
  <c r="L372" i="2"/>
  <c r="AG370" i="2" l="1"/>
  <c r="G372" i="2"/>
  <c r="Q370" i="2"/>
  <c r="E373" i="2"/>
  <c r="G373" i="2" s="1"/>
  <c r="P371" i="2"/>
  <c r="Q371" i="2" s="1"/>
  <c r="Z370" i="2"/>
  <c r="X371" i="2"/>
  <c r="Z371" i="2" s="1"/>
  <c r="AF371" i="2"/>
  <c r="AG371" i="2" s="1"/>
  <c r="O372" i="2"/>
  <c r="N372" i="2"/>
  <c r="M372" i="2"/>
  <c r="L373" i="2"/>
  <c r="AE372" i="2"/>
  <c r="AD372" i="2"/>
  <c r="AC372" i="2"/>
  <c r="AB373" i="2"/>
  <c r="R371" i="2"/>
  <c r="D374" i="2"/>
  <c r="C374" i="2"/>
  <c r="B374" i="2"/>
  <c r="A375" i="2"/>
  <c r="F373" i="2"/>
  <c r="T373" i="2"/>
  <c r="W372" i="2"/>
  <c r="V372" i="2"/>
  <c r="U372" i="2"/>
  <c r="Y371" i="2" l="1"/>
  <c r="AH371" i="2"/>
  <c r="P372" i="2"/>
  <c r="Q372" i="2" s="1"/>
  <c r="AF372" i="2"/>
  <c r="AH372" i="2" s="1"/>
  <c r="X372" i="2"/>
  <c r="Y372" i="2" s="1"/>
  <c r="E374" i="2"/>
  <c r="G374" i="2" s="1"/>
  <c r="N373" i="2"/>
  <c r="M373" i="2"/>
  <c r="L374" i="2"/>
  <c r="O373" i="2"/>
  <c r="R372" i="2"/>
  <c r="AB374" i="2"/>
  <c r="AE373" i="2"/>
  <c r="AD373" i="2"/>
  <c r="AC373" i="2"/>
  <c r="W373" i="2"/>
  <c r="V373" i="2"/>
  <c r="U373" i="2"/>
  <c r="T374" i="2"/>
  <c r="D375" i="2"/>
  <c r="C375" i="2"/>
  <c r="B375" i="2"/>
  <c r="A376" i="2"/>
  <c r="F374" i="2"/>
  <c r="Z372" i="2" l="1"/>
  <c r="AG372" i="2"/>
  <c r="AF373" i="2"/>
  <c r="AG373" i="2" s="1"/>
  <c r="E375" i="2"/>
  <c r="G375" i="2" s="1"/>
  <c r="X373" i="2"/>
  <c r="Z373" i="2" s="1"/>
  <c r="P373" i="2"/>
  <c r="AC374" i="2"/>
  <c r="AB375" i="2"/>
  <c r="AE374" i="2"/>
  <c r="AD374" i="2"/>
  <c r="AH373" i="2"/>
  <c r="W374" i="2"/>
  <c r="V374" i="2"/>
  <c r="U374" i="2"/>
  <c r="T375" i="2"/>
  <c r="L375" i="2"/>
  <c r="O374" i="2"/>
  <c r="N374" i="2"/>
  <c r="M374" i="2"/>
  <c r="A377" i="2"/>
  <c r="D376" i="2"/>
  <c r="C376" i="2"/>
  <c r="B376" i="2"/>
  <c r="R373" i="2"/>
  <c r="Q373" i="2"/>
  <c r="F375" i="2" l="1"/>
  <c r="Y373" i="2"/>
  <c r="E376" i="2"/>
  <c r="F376" i="2" s="1"/>
  <c r="AF374" i="2"/>
  <c r="X374" i="2"/>
  <c r="Y374" i="2" s="1"/>
  <c r="P374" i="2"/>
  <c r="R374" i="2" s="1"/>
  <c r="T376" i="2"/>
  <c r="W375" i="2"/>
  <c r="V375" i="2"/>
  <c r="U375" i="2"/>
  <c r="C377" i="2"/>
  <c r="B377" i="2"/>
  <c r="A378" i="2"/>
  <c r="D377" i="2"/>
  <c r="Q374" i="2"/>
  <c r="AE375" i="2"/>
  <c r="AD375" i="2"/>
  <c r="AC375" i="2"/>
  <c r="AB376" i="2"/>
  <c r="O375" i="2"/>
  <c r="N375" i="2"/>
  <c r="M375" i="2"/>
  <c r="L376" i="2"/>
  <c r="AH374" i="2"/>
  <c r="AG374" i="2"/>
  <c r="Z374" i="2" l="1"/>
  <c r="E377" i="2"/>
  <c r="G377" i="2" s="1"/>
  <c r="X375" i="2"/>
  <c r="Z375" i="2" s="1"/>
  <c r="P375" i="2"/>
  <c r="R375" i="2" s="1"/>
  <c r="G376" i="2"/>
  <c r="AF375" i="2"/>
  <c r="AG375" i="2" s="1"/>
  <c r="D378" i="2"/>
  <c r="C378" i="2"/>
  <c r="B378" i="2"/>
  <c r="A379" i="2"/>
  <c r="AH375" i="2"/>
  <c r="O376" i="2"/>
  <c r="N376" i="2"/>
  <c r="M376" i="2"/>
  <c r="L377" i="2"/>
  <c r="AE376" i="2"/>
  <c r="AD376" i="2"/>
  <c r="AB377" i="2"/>
  <c r="AC376" i="2"/>
  <c r="T377" i="2"/>
  <c r="W376" i="2"/>
  <c r="V376" i="2"/>
  <c r="U376" i="2"/>
  <c r="Q375" i="2" l="1"/>
  <c r="F377" i="2"/>
  <c r="Y375" i="2"/>
  <c r="X376" i="2"/>
  <c r="Z376" i="2" s="1"/>
  <c r="E378" i="2"/>
  <c r="G378" i="2" s="1"/>
  <c r="P376" i="2"/>
  <c r="R376" i="2" s="1"/>
  <c r="AF376" i="2"/>
  <c r="AG376" i="2" s="1"/>
  <c r="O377" i="2"/>
  <c r="N377" i="2"/>
  <c r="M377" i="2"/>
  <c r="L378" i="2"/>
  <c r="W377" i="2"/>
  <c r="V377" i="2"/>
  <c r="U377" i="2"/>
  <c r="T378" i="2"/>
  <c r="D379" i="2"/>
  <c r="C379" i="2"/>
  <c r="B379" i="2"/>
  <c r="A380" i="2"/>
  <c r="AB378" i="2"/>
  <c r="AE377" i="2"/>
  <c r="AD377" i="2"/>
  <c r="AC377" i="2"/>
  <c r="Q376" i="2"/>
  <c r="Y376" i="2" l="1"/>
  <c r="F378"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l="1"/>
  <c r="F382" i="2"/>
  <c r="Y380" i="2"/>
  <c r="AH380" i="2"/>
  <c r="X381" i="2"/>
  <c r="Y381" i="2" s="1"/>
  <c r="P381" i="2"/>
  <c r="Q381" i="2" s="1"/>
  <c r="AF381" i="2"/>
  <c r="AH381" i="2" s="1"/>
  <c r="E383" i="2"/>
  <c r="G383" i="2" s="1"/>
  <c r="Z381" i="2"/>
  <c r="A385" i="2"/>
  <c r="C384" i="2"/>
  <c r="B384" i="2"/>
  <c r="D384" i="2"/>
  <c r="L383" i="2"/>
  <c r="O382" i="2"/>
  <c r="N382" i="2"/>
  <c r="M382" i="2"/>
  <c r="W382" i="2"/>
  <c r="V382" i="2"/>
  <c r="U382" i="2"/>
  <c r="T383" i="2"/>
  <c r="AC382" i="2"/>
  <c r="AB383" i="2"/>
  <c r="AE382" i="2"/>
  <c r="AD382" i="2"/>
  <c r="F383" i="2" l="1"/>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Z382" i="2" l="1"/>
  <c r="G384" i="2"/>
  <c r="E385" i="2"/>
  <c r="G385" i="2" s="1"/>
  <c r="AG382" i="2"/>
  <c r="Q382" i="2"/>
  <c r="AF383" i="2"/>
  <c r="AH383" i="2" s="1"/>
  <c r="X383" i="2"/>
  <c r="Z383" i="2" s="1"/>
  <c r="P383" i="2"/>
  <c r="R383" i="2" s="1"/>
  <c r="D386" i="2"/>
  <c r="C386" i="2"/>
  <c r="B386" i="2"/>
  <c r="A387" i="2"/>
  <c r="AE384" i="2"/>
  <c r="AD384" i="2"/>
  <c r="AC384" i="2"/>
  <c r="AB385" i="2"/>
  <c r="T385" i="2"/>
  <c r="W384" i="2"/>
  <c r="V384" i="2"/>
  <c r="U384" i="2"/>
  <c r="O384" i="2"/>
  <c r="N384" i="2"/>
  <c r="M384" i="2"/>
  <c r="L385" i="2"/>
  <c r="AG383" i="2" l="1"/>
  <c r="F385" i="2"/>
  <c r="Y383" i="2"/>
  <c r="Q383" i="2"/>
  <c r="E386" i="2"/>
  <c r="F386" i="2" s="1"/>
  <c r="X384" i="2"/>
  <c r="Z384" i="2" s="1"/>
  <c r="AF384" i="2"/>
  <c r="AG384" i="2" s="1"/>
  <c r="P384" i="2"/>
  <c r="R384" i="2" s="1"/>
  <c r="W385" i="2"/>
  <c r="V385" i="2"/>
  <c r="U385" i="2"/>
  <c r="T386" i="2"/>
  <c r="AB386" i="2"/>
  <c r="AE385" i="2"/>
  <c r="AD385" i="2"/>
  <c r="AC385" i="2"/>
  <c r="D387" i="2"/>
  <c r="C387" i="2"/>
  <c r="B387" i="2"/>
  <c r="A388" i="2"/>
  <c r="O385" i="2"/>
  <c r="N385" i="2"/>
  <c r="M385" i="2"/>
  <c r="L386" i="2"/>
  <c r="AH384" i="2" l="1"/>
  <c r="Y384" i="2"/>
  <c r="Q384" i="2"/>
  <c r="G386" i="2"/>
  <c r="P385" i="2"/>
  <c r="R385" i="2" s="1"/>
  <c r="X385" i="2"/>
  <c r="Y385" i="2" s="1"/>
  <c r="AF385" i="2"/>
  <c r="AH385" i="2" s="1"/>
  <c r="E387" i="2"/>
  <c r="G387" i="2" s="1"/>
  <c r="AC386" i="2"/>
  <c r="AB387" i="2"/>
  <c r="AE386" i="2"/>
  <c r="AD386" i="2"/>
  <c r="L387" i="2"/>
  <c r="O386" i="2"/>
  <c r="N386" i="2"/>
  <c r="M386" i="2"/>
  <c r="W386" i="2"/>
  <c r="V386" i="2"/>
  <c r="U386" i="2"/>
  <c r="T387" i="2"/>
  <c r="A389" i="2"/>
  <c r="D388" i="2"/>
  <c r="C388" i="2"/>
  <c r="B388" i="2"/>
  <c r="Q385" i="2" l="1"/>
  <c r="Z385" i="2"/>
  <c r="F387" i="2"/>
  <c r="AG385" i="2"/>
  <c r="E388" i="2"/>
  <c r="F388" i="2" s="1"/>
  <c r="X386" i="2"/>
  <c r="Z386" i="2" s="1"/>
  <c r="AF386" i="2"/>
  <c r="AG386" i="2" s="1"/>
  <c r="P386" i="2"/>
  <c r="R386" i="2" s="1"/>
  <c r="O387" i="2"/>
  <c r="N387" i="2"/>
  <c r="M387" i="2"/>
  <c r="L388" i="2"/>
  <c r="C389" i="2"/>
  <c r="B389" i="2"/>
  <c r="A390" i="2"/>
  <c r="D389" i="2"/>
  <c r="AE387" i="2"/>
  <c r="AD387" i="2"/>
  <c r="AC387" i="2"/>
  <c r="AB388" i="2"/>
  <c r="T388" i="2"/>
  <c r="W387" i="2"/>
  <c r="V387" i="2"/>
  <c r="U387" i="2"/>
  <c r="G388" i="2" l="1"/>
  <c r="AH386" i="2"/>
  <c r="Q386" i="2"/>
  <c r="Y386" i="2"/>
  <c r="P387" i="2"/>
  <c r="Q387" i="2" s="1"/>
  <c r="E389" i="2"/>
  <c r="G389" i="2" s="1"/>
  <c r="X387" i="2"/>
  <c r="AF387" i="2"/>
  <c r="AG387" i="2" s="1"/>
  <c r="D390" i="2"/>
  <c r="C390" i="2"/>
  <c r="B390" i="2"/>
  <c r="A391" i="2"/>
  <c r="R387" i="2"/>
  <c r="Z387" i="2"/>
  <c r="Y387" i="2"/>
  <c r="AE388" i="2"/>
  <c r="AD388" i="2"/>
  <c r="AC388" i="2"/>
  <c r="AB389" i="2"/>
  <c r="O388" i="2"/>
  <c r="N388" i="2"/>
  <c r="M388" i="2"/>
  <c r="L389" i="2"/>
  <c r="T389" i="2"/>
  <c r="W388" i="2"/>
  <c r="V388" i="2"/>
  <c r="U388" i="2"/>
  <c r="F389" i="2" l="1"/>
  <c r="AH387" i="2"/>
  <c r="P388" i="2"/>
  <c r="Q388" i="2" s="1"/>
  <c r="E390" i="2"/>
  <c r="F390" i="2" s="1"/>
  <c r="AF388" i="2"/>
  <c r="AG388" i="2" s="1"/>
  <c r="X388" i="2"/>
  <c r="Z388" i="2" s="1"/>
  <c r="AH388" i="2"/>
  <c r="AB390" i="2"/>
  <c r="AE389" i="2"/>
  <c r="AD389" i="2"/>
  <c r="AC389" i="2"/>
  <c r="W389" i="2"/>
  <c r="V389" i="2"/>
  <c r="U389" i="2"/>
  <c r="T390" i="2"/>
  <c r="O389" i="2"/>
  <c r="N389" i="2"/>
  <c r="M389" i="2"/>
  <c r="L390" i="2"/>
  <c r="A392" i="2"/>
  <c r="D391" i="2"/>
  <c r="C391" i="2"/>
  <c r="B391" i="2"/>
  <c r="G390" i="2"/>
  <c r="R388" i="2" l="1"/>
  <c r="Y388" i="2"/>
  <c r="AF389" i="2"/>
  <c r="AG389" i="2" s="1"/>
  <c r="X389" i="2"/>
  <c r="Z389" i="2" s="1"/>
  <c r="P389" i="2"/>
  <c r="R389" i="2" s="1"/>
  <c r="E391" i="2"/>
  <c r="F391" i="2" s="1"/>
  <c r="W390" i="2"/>
  <c r="V390" i="2"/>
  <c r="U390" i="2"/>
  <c r="T391" i="2"/>
  <c r="AB391" i="2"/>
  <c r="AC390" i="2"/>
  <c r="AE390" i="2"/>
  <c r="AD390" i="2"/>
  <c r="A393" i="2"/>
  <c r="D392" i="2"/>
  <c r="C392" i="2"/>
  <c r="B392" i="2"/>
  <c r="L391" i="2"/>
  <c r="O390" i="2"/>
  <c r="N390" i="2"/>
  <c r="M390" i="2"/>
  <c r="G391" i="2" l="1"/>
  <c r="Y389" i="2"/>
  <c r="Q389" i="2"/>
  <c r="AH389" i="2"/>
  <c r="X390" i="2"/>
  <c r="Y390" i="2" s="1"/>
  <c r="E392" i="2"/>
  <c r="F392" i="2" s="1"/>
  <c r="AF390" i="2"/>
  <c r="AH390" i="2" s="1"/>
  <c r="P390" i="2"/>
  <c r="Q390" i="2" s="1"/>
  <c r="AE391" i="2"/>
  <c r="AD391" i="2"/>
  <c r="AC391" i="2"/>
  <c r="AB392" i="2"/>
  <c r="O391" i="2"/>
  <c r="N391" i="2"/>
  <c r="M391" i="2"/>
  <c r="L392" i="2"/>
  <c r="T392" i="2"/>
  <c r="W391" i="2"/>
  <c r="V391" i="2"/>
  <c r="U391" i="2"/>
  <c r="D393" i="2"/>
  <c r="C393" i="2"/>
  <c r="B393" i="2"/>
  <c r="A394" i="2"/>
  <c r="Z390" i="2" l="1"/>
  <c r="G392" i="2"/>
  <c r="R390" i="2"/>
  <c r="AG390" i="2"/>
  <c r="P391" i="2"/>
  <c r="R391" i="2" s="1"/>
  <c r="E393" i="2"/>
  <c r="G393" i="2" s="1"/>
  <c r="X391" i="2"/>
  <c r="Z391" i="2" s="1"/>
  <c r="AF391" i="2"/>
  <c r="AH391" i="2" s="1"/>
  <c r="N392" i="2"/>
  <c r="O392" i="2"/>
  <c r="M392" i="2"/>
  <c r="L393" i="2"/>
  <c r="B394" i="2"/>
  <c r="A395" i="2"/>
  <c r="D394" i="2"/>
  <c r="C394" i="2"/>
  <c r="AB393" i="2"/>
  <c r="AE392" i="2"/>
  <c r="AD392" i="2"/>
  <c r="AC392" i="2"/>
  <c r="W392" i="2"/>
  <c r="V392" i="2"/>
  <c r="U392" i="2"/>
  <c r="T393" i="2"/>
  <c r="Q391" i="2" l="1"/>
  <c r="AG391" i="2"/>
  <c r="X392" i="2"/>
  <c r="Z392" i="2" s="1"/>
  <c r="Y391" i="2"/>
  <c r="F393" i="2"/>
  <c r="AF392" i="2"/>
  <c r="AH392" i="2" s="1"/>
  <c r="E394" i="2"/>
  <c r="G394" i="2" s="1"/>
  <c r="P392" i="2"/>
  <c r="R392" i="2" s="1"/>
  <c r="B395" i="2"/>
  <c r="A396" i="2"/>
  <c r="D395" i="2"/>
  <c r="C395" i="2"/>
  <c r="AD393" i="2"/>
  <c r="AC393" i="2"/>
  <c r="AB394" i="2"/>
  <c r="AE393" i="2"/>
  <c r="L394" i="2"/>
  <c r="O393" i="2"/>
  <c r="N393" i="2"/>
  <c r="M393" i="2"/>
  <c r="W393" i="2"/>
  <c r="V393" i="2"/>
  <c r="U393" i="2"/>
  <c r="T394" i="2"/>
  <c r="Y392" i="2" l="1"/>
  <c r="Q392" i="2"/>
  <c r="AG392" i="2"/>
  <c r="F394" i="2"/>
  <c r="X393" i="2"/>
  <c r="Y393" i="2" s="1"/>
  <c r="P393" i="2"/>
  <c r="R393" i="2" s="1"/>
  <c r="AF393" i="2"/>
  <c r="AH393" i="2" s="1"/>
  <c r="E395" i="2"/>
  <c r="F395" i="2" s="1"/>
  <c r="O394" i="2"/>
  <c r="N394" i="2"/>
  <c r="M394" i="2"/>
  <c r="L395" i="2"/>
  <c r="AB395" i="2"/>
  <c r="AE394" i="2"/>
  <c r="AD394" i="2"/>
  <c r="AC394" i="2"/>
  <c r="W394" i="2"/>
  <c r="T395" i="2"/>
  <c r="V394" i="2"/>
  <c r="U394" i="2"/>
  <c r="D396" i="2"/>
  <c r="C396" i="2"/>
  <c r="B396" i="2"/>
  <c r="A397" i="2"/>
  <c r="Q393" i="2" l="1"/>
  <c r="G395" i="2"/>
  <c r="Z393" i="2"/>
  <c r="AG393" i="2"/>
  <c r="E396" i="2"/>
  <c r="F396" i="2" s="1"/>
  <c r="AF394" i="2"/>
  <c r="AH394" i="2" s="1"/>
  <c r="P394" i="2"/>
  <c r="Q394" i="2" s="1"/>
  <c r="X394" i="2"/>
  <c r="Y394" i="2" s="1"/>
  <c r="A398" i="2"/>
  <c r="D397" i="2"/>
  <c r="C397" i="2"/>
  <c r="B397" i="2"/>
  <c r="L396" i="2"/>
  <c r="O395" i="2"/>
  <c r="N395" i="2"/>
  <c r="M395" i="2"/>
  <c r="W395" i="2"/>
  <c r="V395" i="2"/>
  <c r="U395" i="2"/>
  <c r="T396" i="2"/>
  <c r="AB396" i="2"/>
  <c r="AE395" i="2"/>
  <c r="AD395" i="2"/>
  <c r="AC395" i="2"/>
  <c r="Z394" i="2"/>
  <c r="R394" i="2" l="1"/>
  <c r="AG394" i="2"/>
  <c r="G396" i="2"/>
  <c r="P395" i="2"/>
  <c r="R395" i="2" s="1"/>
  <c r="AF395" i="2"/>
  <c r="AH395" i="2" s="1"/>
  <c r="E397" i="2"/>
  <c r="G397" i="2" s="1"/>
  <c r="X395" i="2"/>
  <c r="Z395" i="2" s="1"/>
  <c r="T397" i="2"/>
  <c r="W396" i="2"/>
  <c r="V396" i="2"/>
  <c r="U396" i="2"/>
  <c r="AG395" i="2"/>
  <c r="N396" i="2"/>
  <c r="L397" i="2"/>
  <c r="O396" i="2"/>
  <c r="M396" i="2"/>
  <c r="AE396" i="2"/>
  <c r="AD396" i="2"/>
  <c r="AC396" i="2"/>
  <c r="AB397" i="2"/>
  <c r="B398" i="2"/>
  <c r="D398" i="2"/>
  <c r="C398" i="2"/>
  <c r="A399" i="2"/>
  <c r="Y395" i="2" l="1"/>
  <c r="F397" i="2"/>
  <c r="Q395" i="2"/>
  <c r="P396" i="2"/>
  <c r="Q396" i="2" s="1"/>
  <c r="X396" i="2"/>
  <c r="Z396" i="2" s="1"/>
  <c r="E398" i="2"/>
  <c r="F398" i="2" s="1"/>
  <c r="AF396" i="2"/>
  <c r="AH396" i="2" s="1"/>
  <c r="O397" i="2"/>
  <c r="N397" i="2"/>
  <c r="M397" i="2"/>
  <c r="L398" i="2"/>
  <c r="AE397" i="2"/>
  <c r="AD397" i="2"/>
  <c r="AC397" i="2"/>
  <c r="AB398" i="2"/>
  <c r="R396" i="2"/>
  <c r="D399" i="2"/>
  <c r="C399" i="2"/>
  <c r="B399" i="2"/>
  <c r="A400" i="2"/>
  <c r="T398" i="2"/>
  <c r="W397" i="2"/>
  <c r="V397" i="2"/>
  <c r="U397" i="2"/>
  <c r="AG396" i="2" l="1"/>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AH398" i="2" s="1"/>
  <c r="G399" i="2"/>
  <c r="P398" i="2"/>
  <c r="R398" i="2" s="1"/>
  <c r="X398" i="2"/>
  <c r="Y398" i="2" s="1"/>
  <c r="E400" i="2"/>
  <c r="G400" i="2" s="1"/>
  <c r="D401" i="2"/>
  <c r="C401" i="2"/>
  <c r="B401" i="2"/>
  <c r="A402" i="2"/>
  <c r="T400" i="2"/>
  <c r="W399" i="2"/>
  <c r="V399" i="2"/>
  <c r="U399" i="2"/>
  <c r="N399" i="2"/>
  <c r="M399" i="2"/>
  <c r="L400" i="2"/>
  <c r="O399" i="2"/>
  <c r="AE399" i="2"/>
  <c r="AD399" i="2"/>
  <c r="AC399" i="2"/>
  <c r="AB400" i="2"/>
  <c r="AG398" i="2" l="1"/>
  <c r="Z398" i="2"/>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Q400" i="2" s="1"/>
  <c r="X400" i="2"/>
  <c r="Y400" i="2" s="1"/>
  <c r="Q399" i="2"/>
  <c r="AF400" i="2"/>
  <c r="AH400" i="2" s="1"/>
  <c r="E402" i="2"/>
  <c r="G402" i="2" s="1"/>
  <c r="A404" i="2"/>
  <c r="D403" i="2"/>
  <c r="C403" i="2"/>
  <c r="B403" i="2"/>
  <c r="W401" i="2"/>
  <c r="V401" i="2"/>
  <c r="U401" i="2"/>
  <c r="T402" i="2"/>
  <c r="AB402" i="2"/>
  <c r="AE401" i="2"/>
  <c r="AD401" i="2"/>
  <c r="AC401" i="2"/>
  <c r="L402" i="2"/>
  <c r="O401" i="2"/>
  <c r="M401" i="2"/>
  <c r="N401" i="2"/>
  <c r="R400" i="2" l="1"/>
  <c r="AG400" i="2"/>
  <c r="Z400" i="2"/>
  <c r="F402" i="2"/>
  <c r="X401" i="2"/>
  <c r="Y401" i="2" s="1"/>
  <c r="E403" i="2"/>
  <c r="F403" i="2" s="1"/>
  <c r="P401" i="2"/>
  <c r="R401" i="2" s="1"/>
  <c r="AF401" i="2"/>
  <c r="AH401" i="2" s="1"/>
  <c r="AG401" i="2"/>
  <c r="AB403" i="2"/>
  <c r="AE402" i="2"/>
  <c r="AD402" i="2"/>
  <c r="AC402" i="2"/>
  <c r="W402" i="2"/>
  <c r="T403" i="2"/>
  <c r="V402" i="2"/>
  <c r="U402" i="2"/>
  <c r="O402" i="2"/>
  <c r="N402" i="2"/>
  <c r="M402" i="2"/>
  <c r="L403" i="2"/>
  <c r="D404" i="2"/>
  <c r="C404" i="2"/>
  <c r="B404" i="2"/>
  <c r="A405" i="2"/>
  <c r="Z401" i="2" l="1"/>
  <c r="G403" i="2"/>
  <c r="Q401" i="2"/>
  <c r="P402" i="2"/>
  <c r="R402" i="2" s="1"/>
  <c r="X402" i="2"/>
  <c r="Z402" i="2" s="1"/>
  <c r="E404" i="2"/>
  <c r="F404" i="2" s="1"/>
  <c r="AF402" i="2"/>
  <c r="AH402" i="2" s="1"/>
  <c r="A406" i="2"/>
  <c r="D405" i="2"/>
  <c r="C405" i="2"/>
  <c r="B405" i="2"/>
  <c r="V403" i="2"/>
  <c r="U403" i="2"/>
  <c r="T404" i="2"/>
  <c r="W403" i="2"/>
  <c r="O403" i="2"/>
  <c r="N403" i="2"/>
  <c r="M403" i="2"/>
  <c r="L404" i="2"/>
  <c r="AB404" i="2"/>
  <c r="AE403" i="2"/>
  <c r="AD403" i="2"/>
  <c r="AC403" i="2"/>
  <c r="Y402" i="2" l="1"/>
  <c r="AG402" i="2"/>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G406" i="2" s="1"/>
  <c r="AF404" i="2"/>
  <c r="AH404" i="2" s="1"/>
  <c r="X404" i="2"/>
  <c r="Z404" i="2" s="1"/>
  <c r="P404" i="2"/>
  <c r="R404" i="2" s="1"/>
  <c r="O405" i="2"/>
  <c r="N405" i="2"/>
  <c r="M405" i="2"/>
  <c r="L406" i="2"/>
  <c r="T406" i="2"/>
  <c r="V405" i="2"/>
  <c r="U405" i="2"/>
  <c r="W405" i="2"/>
  <c r="AE405" i="2"/>
  <c r="AD405" i="2"/>
  <c r="AC405" i="2"/>
  <c r="AB406" i="2"/>
  <c r="D407" i="2"/>
  <c r="C407" i="2"/>
  <c r="B407" i="2"/>
  <c r="A408" i="2"/>
  <c r="F406" i="2" l="1"/>
  <c r="Q404" i="2"/>
  <c r="Y404" i="2"/>
  <c r="AG404" i="2"/>
  <c r="E407" i="2"/>
  <c r="G407" i="2" s="1"/>
  <c r="P405" i="2"/>
  <c r="Q405" i="2" s="1"/>
  <c r="X405" i="2"/>
  <c r="Y405" i="2" s="1"/>
  <c r="AF405" i="2"/>
  <c r="AH405" i="2" s="1"/>
  <c r="A409" i="2"/>
  <c r="D408" i="2"/>
  <c r="C408" i="2"/>
  <c r="B408" i="2"/>
  <c r="W406" i="2"/>
  <c r="V406" i="2"/>
  <c r="U406" i="2"/>
  <c r="T407" i="2"/>
  <c r="AB407" i="2"/>
  <c r="AE406" i="2"/>
  <c r="AC406" i="2"/>
  <c r="AD406" i="2"/>
  <c r="L407" i="2"/>
  <c r="O406" i="2"/>
  <c r="N406" i="2"/>
  <c r="M406" i="2"/>
  <c r="F407" i="2" l="1"/>
  <c r="AG405" i="2"/>
  <c r="Z405" i="2"/>
  <c r="R405" i="2"/>
  <c r="AF406" i="2"/>
  <c r="AG406" i="2" s="1"/>
  <c r="P406" i="2"/>
  <c r="R406" i="2" s="1"/>
  <c r="E408" i="2"/>
  <c r="G408" i="2" s="1"/>
  <c r="X406" i="2"/>
  <c r="Z406" i="2" s="1"/>
  <c r="AE407" i="2"/>
  <c r="AD407" i="2"/>
  <c r="AC407" i="2"/>
  <c r="AB408" i="2"/>
  <c r="L408" i="2"/>
  <c r="O407" i="2"/>
  <c r="N407" i="2"/>
  <c r="M407" i="2"/>
  <c r="W407" i="2"/>
  <c r="V407" i="2"/>
  <c r="U407" i="2"/>
  <c r="T408" i="2"/>
  <c r="AH406" i="2"/>
  <c r="C409" i="2"/>
  <c r="B409" i="2"/>
  <c r="A410" i="2"/>
  <c r="D409" i="2"/>
  <c r="Q406" i="2" l="1"/>
  <c r="F408" i="2"/>
  <c r="Y406" i="2"/>
  <c r="E409" i="2"/>
  <c r="F409" i="2" s="1"/>
  <c r="AF407" i="2"/>
  <c r="AH407" i="2" s="1"/>
  <c r="X407" i="2"/>
  <c r="Y407" i="2" s="1"/>
  <c r="P407" i="2"/>
  <c r="R407" i="2" s="1"/>
  <c r="N408" i="2"/>
  <c r="O408" i="2"/>
  <c r="M408" i="2"/>
  <c r="L409" i="2"/>
  <c r="G409" i="2"/>
  <c r="AB409" i="2"/>
  <c r="AE408" i="2"/>
  <c r="AD408" i="2"/>
  <c r="AC408" i="2"/>
  <c r="D410" i="2"/>
  <c r="C410" i="2"/>
  <c r="B410" i="2"/>
  <c r="A411" i="2"/>
  <c r="T409" i="2"/>
  <c r="W408" i="2"/>
  <c r="V408" i="2"/>
  <c r="U408" i="2"/>
  <c r="Z407" i="2" l="1"/>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Q410" i="2" s="1"/>
  <c r="E412" i="2"/>
  <c r="F412" i="2" s="1"/>
  <c r="AF410" i="2"/>
  <c r="AH410" i="2" s="1"/>
  <c r="X410" i="2"/>
  <c r="Z410" i="2" s="1"/>
  <c r="W411" i="2"/>
  <c r="T412" i="2"/>
  <c r="V411" i="2"/>
  <c r="U411" i="2"/>
  <c r="R410" i="2"/>
  <c r="A414" i="2"/>
  <c r="D413" i="2"/>
  <c r="C413" i="2"/>
  <c r="B413" i="2"/>
  <c r="L412" i="2"/>
  <c r="O411" i="2"/>
  <c r="N411" i="2"/>
  <c r="M411" i="2"/>
  <c r="AD411" i="2"/>
  <c r="AC411" i="2"/>
  <c r="AB412" i="2"/>
  <c r="AE411" i="2"/>
  <c r="G412" i="2" l="1"/>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Z413" i="2" s="1"/>
  <c r="E415" i="2"/>
  <c r="F415" i="2" s="1"/>
  <c r="AF413" i="2"/>
  <c r="AG413" i="2" s="1"/>
  <c r="AH412" i="2"/>
  <c r="AB415" i="2"/>
  <c r="AE414" i="2"/>
  <c r="AD414" i="2"/>
  <c r="AC414" i="2"/>
  <c r="D416" i="2"/>
  <c r="B416" i="2"/>
  <c r="A417" i="2"/>
  <c r="C416" i="2"/>
  <c r="L415" i="2"/>
  <c r="O414" i="2"/>
  <c r="N414" i="2"/>
  <c r="M414" i="2"/>
  <c r="W414" i="2"/>
  <c r="V414" i="2"/>
  <c r="U414" i="2"/>
  <c r="T415" i="2"/>
  <c r="Y413" i="2" l="1"/>
  <c r="R413" i="2"/>
  <c r="G415" i="2"/>
  <c r="AH413" i="2"/>
  <c r="AF414" i="2"/>
  <c r="AH414" i="2" s="1"/>
  <c r="X414" i="2"/>
  <c r="Y414" i="2" s="1"/>
  <c r="E416" i="2"/>
  <c r="G416" i="2" s="1"/>
  <c r="P414" i="2"/>
  <c r="R414" i="2" s="1"/>
  <c r="A418" i="2"/>
  <c r="D417" i="2"/>
  <c r="B417" i="2"/>
  <c r="C417" i="2"/>
  <c r="F416" i="2"/>
  <c r="W415" i="2"/>
  <c r="V415" i="2"/>
  <c r="U415" i="2"/>
  <c r="T416" i="2"/>
  <c r="L416" i="2"/>
  <c r="O415" i="2"/>
  <c r="N415" i="2"/>
  <c r="M415" i="2"/>
  <c r="AD415" i="2"/>
  <c r="AC415" i="2"/>
  <c r="AE415" i="2"/>
  <c r="AB416" i="2"/>
  <c r="Z414" i="2" l="1"/>
  <c r="Q414" i="2"/>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G418" i="2" s="1"/>
  <c r="AF416" i="2"/>
  <c r="AH416" i="2" s="1"/>
  <c r="P416" i="2"/>
  <c r="X416" i="2"/>
  <c r="Y416" i="2" s="1"/>
  <c r="D419" i="2"/>
  <c r="C419" i="2"/>
  <c r="B419" i="2"/>
  <c r="A420" i="2"/>
  <c r="F418" i="2"/>
  <c r="U417" i="2"/>
  <c r="T418" i="2"/>
  <c r="W417" i="2"/>
  <c r="V417" i="2"/>
  <c r="AD417" i="2"/>
  <c r="AC417" i="2"/>
  <c r="AB418" i="2"/>
  <c r="AE417" i="2"/>
  <c r="AG416" i="2"/>
  <c r="O417" i="2"/>
  <c r="N417" i="2"/>
  <c r="M417" i="2"/>
  <c r="L418" i="2"/>
  <c r="R416" i="2"/>
  <c r="Q416" i="2"/>
  <c r="Z416" i="2" l="1"/>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Y422" i="2" s="1"/>
  <c r="AF422" i="2"/>
  <c r="AG422" i="2" s="1"/>
  <c r="E424" i="2"/>
  <c r="G424" i="2" s="1"/>
  <c r="R422" i="2"/>
  <c r="L424" i="2"/>
  <c r="O423" i="2"/>
  <c r="N423" i="2"/>
  <c r="M423" i="2"/>
  <c r="W423" i="2"/>
  <c r="V423" i="2"/>
  <c r="U423" i="2"/>
  <c r="T424" i="2"/>
  <c r="AD423" i="2"/>
  <c r="AC423" i="2"/>
  <c r="AB424" i="2"/>
  <c r="AE423" i="2"/>
  <c r="A426" i="2"/>
  <c r="C425" i="2"/>
  <c r="B425" i="2"/>
  <c r="D425" i="2"/>
  <c r="Z422" i="2"/>
  <c r="AH422" i="2" l="1"/>
  <c r="F424" i="2"/>
  <c r="AF423" i="2"/>
  <c r="AG423" i="2" s="1"/>
  <c r="E425" i="2"/>
  <c r="G425" i="2" s="1"/>
  <c r="X423" i="2"/>
  <c r="P423" i="2"/>
  <c r="R423" i="2" s="1"/>
  <c r="AE424" i="2"/>
  <c r="AD424" i="2"/>
  <c r="AC424" i="2"/>
  <c r="AB425" i="2"/>
  <c r="Z423" i="2"/>
  <c r="Y423" i="2"/>
  <c r="T425" i="2"/>
  <c r="W424" i="2"/>
  <c r="V424" i="2"/>
  <c r="U424" i="2"/>
  <c r="D426" i="2"/>
  <c r="C426" i="2"/>
  <c r="B426" i="2"/>
  <c r="A427" i="2"/>
  <c r="O424" i="2"/>
  <c r="N424" i="2"/>
  <c r="M424" i="2"/>
  <c r="L425" i="2"/>
  <c r="AH423" i="2" l="1"/>
  <c r="Q423" i="2"/>
  <c r="F425" i="2"/>
  <c r="E426" i="2"/>
  <c r="F426" i="2" s="1"/>
  <c r="AF424" i="2"/>
  <c r="AG424" i="2" s="1"/>
  <c r="P424" i="2"/>
  <c r="R424" i="2" s="1"/>
  <c r="X424" i="2"/>
  <c r="Z424" i="2" s="1"/>
  <c r="U425" i="2"/>
  <c r="T426" i="2"/>
  <c r="W425" i="2"/>
  <c r="V425" i="2"/>
  <c r="O425" i="2"/>
  <c r="N425" i="2"/>
  <c r="M425" i="2"/>
  <c r="L426" i="2"/>
  <c r="D427" i="2"/>
  <c r="C427" i="2"/>
  <c r="B427" i="2"/>
  <c r="A428" i="2"/>
  <c r="AE425" i="2"/>
  <c r="AD425" i="2"/>
  <c r="AC425" i="2"/>
  <c r="AB426" i="2"/>
  <c r="AH424" i="2" l="1"/>
  <c r="G426" i="2"/>
  <c r="Q424" i="2"/>
  <c r="P425" i="2"/>
  <c r="R425" i="2" s="1"/>
  <c r="Y424" i="2"/>
  <c r="AF425" i="2"/>
  <c r="AH425" i="2" s="1"/>
  <c r="E427" i="2"/>
  <c r="F427" i="2" s="1"/>
  <c r="X425" i="2"/>
  <c r="Z425" i="2" s="1"/>
  <c r="W426" i="2"/>
  <c r="V426" i="2"/>
  <c r="U426" i="2"/>
  <c r="T427" i="2"/>
  <c r="L427" i="2"/>
  <c r="O426" i="2"/>
  <c r="N426" i="2"/>
  <c r="M426" i="2"/>
  <c r="AB427" i="2"/>
  <c r="AE426" i="2"/>
  <c r="AD426" i="2"/>
  <c r="AC426" i="2"/>
  <c r="D428" i="2"/>
  <c r="C428" i="2"/>
  <c r="B428" i="2"/>
  <c r="A429" i="2"/>
  <c r="G427" i="2" l="1"/>
  <c r="Y425" i="2"/>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AE428" i="2"/>
  <c r="AD428" i="2"/>
  <c r="AC428" i="2"/>
  <c r="AB429" i="2"/>
  <c r="D430" i="2"/>
  <c r="C430" i="2"/>
  <c r="B430" i="2"/>
  <c r="A431" i="2"/>
  <c r="T429" i="2"/>
  <c r="W428" i="2"/>
  <c r="U428" i="2"/>
  <c r="V428" i="2"/>
  <c r="O428" i="2"/>
  <c r="N428" i="2"/>
  <c r="M428" i="2"/>
  <c r="L429" i="2"/>
  <c r="F429" i="2" l="1"/>
  <c r="AG427" i="2"/>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Z429" i="2" s="1"/>
  <c r="AF429" i="2"/>
  <c r="AH429" i="2" s="1"/>
  <c r="P429" i="2"/>
  <c r="R429" i="2" s="1"/>
  <c r="E431" i="2"/>
  <c r="G431" i="2" s="1"/>
  <c r="L431" i="2"/>
  <c r="O430" i="2"/>
  <c r="N430" i="2"/>
  <c r="M430" i="2"/>
  <c r="A433" i="2"/>
  <c r="C432" i="2"/>
  <c r="B432" i="2"/>
  <c r="D432" i="2"/>
  <c r="W430" i="2"/>
  <c r="V430" i="2"/>
  <c r="U430" i="2"/>
  <c r="T431" i="2"/>
  <c r="AB431" i="2"/>
  <c r="AC430" i="2"/>
  <c r="AD430" i="2"/>
  <c r="AE430" i="2"/>
  <c r="Y429" i="2"/>
  <c r="Q429" i="2" l="1"/>
  <c r="AG429" i="2"/>
  <c r="F431" i="2"/>
  <c r="X430" i="2"/>
  <c r="Z430" i="2" s="1"/>
  <c r="E432" i="2"/>
  <c r="G432" i="2" s="1"/>
  <c r="AF430" i="2"/>
  <c r="AG430" i="2" s="1"/>
  <c r="P430" i="2"/>
  <c r="Q430" i="2" s="1"/>
  <c r="W431" i="2"/>
  <c r="V431" i="2"/>
  <c r="U431" i="2"/>
  <c r="T432" i="2"/>
  <c r="AD431" i="2"/>
  <c r="AC431" i="2"/>
  <c r="AB432" i="2"/>
  <c r="AE431" i="2"/>
  <c r="R430" i="2"/>
  <c r="A434" i="2"/>
  <c r="C433" i="2"/>
  <c r="B433" i="2"/>
  <c r="D433" i="2"/>
  <c r="L432" i="2"/>
  <c r="O431" i="2"/>
  <c r="N431" i="2"/>
  <c r="M431" i="2"/>
  <c r="Y430" i="2" l="1"/>
  <c r="AH430" i="2"/>
  <c r="AF431" i="2"/>
  <c r="AH431" i="2" s="1"/>
  <c r="F432" i="2"/>
  <c r="X431" i="2"/>
  <c r="Z431" i="2" s="1"/>
  <c r="P431" i="2"/>
  <c r="R431" i="2" s="1"/>
  <c r="E433" i="2"/>
  <c r="G433" i="2" s="1"/>
  <c r="AE432" i="2"/>
  <c r="AD432" i="2"/>
  <c r="AC432" i="2"/>
  <c r="AB433" i="2"/>
  <c r="O432" i="2"/>
  <c r="N432" i="2"/>
  <c r="M432" i="2"/>
  <c r="L433" i="2"/>
  <c r="T433" i="2"/>
  <c r="W432" i="2"/>
  <c r="V432" i="2"/>
  <c r="U432" i="2"/>
  <c r="D434" i="2"/>
  <c r="C434" i="2"/>
  <c r="B434" i="2"/>
  <c r="A435" i="2"/>
  <c r="AG431" i="2" l="1"/>
  <c r="F433" i="2"/>
  <c r="Y431" i="2"/>
  <c r="Q431" i="2"/>
  <c r="E434" i="2"/>
  <c r="F434" i="2" s="1"/>
  <c r="AF432" i="2"/>
  <c r="AH432" i="2" s="1"/>
  <c r="X432" i="2"/>
  <c r="Z432" i="2" s="1"/>
  <c r="P432" i="2"/>
  <c r="R432" i="2" s="1"/>
  <c r="D435" i="2"/>
  <c r="C435" i="2"/>
  <c r="B435" i="2"/>
  <c r="A436" i="2"/>
  <c r="O433" i="2"/>
  <c r="N433" i="2"/>
  <c r="M433" i="2"/>
  <c r="L434" i="2"/>
  <c r="AE433" i="2"/>
  <c r="AD433" i="2"/>
  <c r="AC433" i="2"/>
  <c r="AB434" i="2"/>
  <c r="U433" i="2"/>
  <c r="T434" i="2"/>
  <c r="W433" i="2"/>
  <c r="V433" i="2"/>
  <c r="AG432" i="2" l="1"/>
  <c r="G434" i="2"/>
  <c r="Y432" i="2"/>
  <c r="Q432" i="2"/>
  <c r="X433" i="2"/>
  <c r="Y433" i="2" s="1"/>
  <c r="E435" i="2"/>
  <c r="G435" i="2" s="1"/>
  <c r="P433" i="2"/>
  <c r="Q433" i="2" s="1"/>
  <c r="AF433" i="2"/>
  <c r="AH433" i="2" s="1"/>
  <c r="L435" i="2"/>
  <c r="O434" i="2"/>
  <c r="N434" i="2"/>
  <c r="M434" i="2"/>
  <c r="W434" i="2"/>
  <c r="V434" i="2"/>
  <c r="U434" i="2"/>
  <c r="T435" i="2"/>
  <c r="Z433" i="2"/>
  <c r="AB435" i="2"/>
  <c r="AE434" i="2"/>
  <c r="AD434" i="2"/>
  <c r="AC434" i="2"/>
  <c r="D436" i="2"/>
  <c r="C436" i="2"/>
  <c r="B436" i="2"/>
  <c r="A437" i="2"/>
  <c r="AG433" i="2" l="1"/>
  <c r="F435" i="2"/>
  <c r="AF434" i="2"/>
  <c r="AH434" i="2" s="1"/>
  <c r="E436" i="2"/>
  <c r="G436" i="2" s="1"/>
  <c r="R433" i="2"/>
  <c r="P434" i="2"/>
  <c r="Q434" i="2" s="1"/>
  <c r="X434" i="2"/>
  <c r="Y434" i="2" s="1"/>
  <c r="W435" i="2"/>
  <c r="V435" i="2"/>
  <c r="T436" i="2"/>
  <c r="U435" i="2"/>
  <c r="A438" i="2"/>
  <c r="D437" i="2"/>
  <c r="C437" i="2"/>
  <c r="B437" i="2"/>
  <c r="L436" i="2"/>
  <c r="O435" i="2"/>
  <c r="N435" i="2"/>
  <c r="M435" i="2"/>
  <c r="AD435" i="2"/>
  <c r="AC435" i="2"/>
  <c r="AB436" i="2"/>
  <c r="AE435" i="2"/>
  <c r="F436" i="2" l="1"/>
  <c r="AG434" i="2"/>
  <c r="AF435" i="2"/>
  <c r="AH435" i="2" s="1"/>
  <c r="P435" i="2"/>
  <c r="Q435" i="2" s="1"/>
  <c r="R434" i="2"/>
  <c r="Z434" i="2"/>
  <c r="X435" i="2"/>
  <c r="Y435" i="2" s="1"/>
  <c r="E437" i="2"/>
  <c r="G437" i="2" s="1"/>
  <c r="AE436" i="2"/>
  <c r="AD436" i="2"/>
  <c r="AC436" i="2"/>
  <c r="AB437" i="2"/>
  <c r="D438" i="2"/>
  <c r="C438" i="2"/>
  <c r="B438" i="2"/>
  <c r="A439" i="2"/>
  <c r="O436" i="2"/>
  <c r="N436" i="2"/>
  <c r="M436" i="2"/>
  <c r="L437" i="2"/>
  <c r="T437" i="2"/>
  <c r="W436" i="2"/>
  <c r="U436" i="2"/>
  <c r="V436" i="2"/>
  <c r="R435" i="2" l="1"/>
  <c r="AG435" i="2"/>
  <c r="F437" i="2"/>
  <c r="Z435" i="2"/>
  <c r="E438" i="2"/>
  <c r="G438" i="2" s="1"/>
  <c r="P436" i="2"/>
  <c r="R436" i="2" s="1"/>
  <c r="X436" i="2"/>
  <c r="Z436" i="2" s="1"/>
  <c r="AF436" i="2"/>
  <c r="D439" i="2"/>
  <c r="C439" i="2"/>
  <c r="B439" i="2"/>
  <c r="A440" i="2"/>
  <c r="AE437" i="2"/>
  <c r="AD437" i="2"/>
  <c r="AB438" i="2"/>
  <c r="AC437" i="2"/>
  <c r="AH436" i="2"/>
  <c r="AG436" i="2"/>
  <c r="O437" i="2"/>
  <c r="N437" i="2"/>
  <c r="M437" i="2"/>
  <c r="L438" i="2"/>
  <c r="U437" i="2"/>
  <c r="T438" i="2"/>
  <c r="W437" i="2"/>
  <c r="V437" i="2"/>
  <c r="F438" i="2" l="1"/>
  <c r="Y436" i="2"/>
  <c r="Q436" i="2"/>
  <c r="E439" i="2"/>
  <c r="F439" i="2" s="1"/>
  <c r="AF437" i="2"/>
  <c r="AH437" i="2" s="1"/>
  <c r="X437" i="2"/>
  <c r="Y437" i="2" s="1"/>
  <c r="P437" i="2"/>
  <c r="R437" i="2" s="1"/>
  <c r="W438" i="2"/>
  <c r="V438" i="2"/>
  <c r="U438" i="2"/>
  <c r="T439" i="2"/>
  <c r="AB439" i="2"/>
  <c r="AE438" i="2"/>
  <c r="AD438" i="2"/>
  <c r="AC438" i="2"/>
  <c r="D440" i="2"/>
  <c r="C440" i="2"/>
  <c r="B440" i="2"/>
  <c r="A441" i="2"/>
  <c r="G439" i="2"/>
  <c r="L439" i="2"/>
  <c r="O438" i="2"/>
  <c r="N438" i="2"/>
  <c r="M438" i="2"/>
  <c r="Z437" i="2" l="1"/>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H439" i="2" s="1"/>
  <c r="AG438" i="2"/>
  <c r="F440" i="2"/>
  <c r="Z438" i="2"/>
  <c r="X439" i="2"/>
  <c r="Z439" i="2" s="1"/>
  <c r="P439" i="2"/>
  <c r="Q439" i="2" s="1"/>
  <c r="E441" i="2"/>
  <c r="G441" i="2" s="1"/>
  <c r="T441" i="2"/>
  <c r="V440" i="2"/>
  <c r="U440" i="2"/>
  <c r="W440" i="2"/>
  <c r="AE440" i="2"/>
  <c r="AD440" i="2"/>
  <c r="AC440" i="2"/>
  <c r="AB441" i="2"/>
  <c r="O440" i="2"/>
  <c r="N440" i="2"/>
  <c r="M440" i="2"/>
  <c r="L441" i="2"/>
  <c r="D442" i="2"/>
  <c r="C442" i="2"/>
  <c r="B442" i="2"/>
  <c r="A443" i="2"/>
  <c r="AG439" i="2" l="1"/>
  <c r="R439" i="2"/>
  <c r="F441" i="2"/>
  <c r="Y439" i="2"/>
  <c r="E442" i="2"/>
  <c r="F442" i="2" s="1"/>
  <c r="AF440" i="2"/>
  <c r="AH440" i="2" s="1"/>
  <c r="X440" i="2"/>
  <c r="Z440" i="2" s="1"/>
  <c r="P440" i="2"/>
  <c r="R440" i="2" s="1"/>
  <c r="D443" i="2"/>
  <c r="C443" i="2"/>
  <c r="B443" i="2"/>
  <c r="A444" i="2"/>
  <c r="U441" i="2"/>
  <c r="T442" i="2"/>
  <c r="W441" i="2"/>
  <c r="V441" i="2"/>
  <c r="AE441" i="2"/>
  <c r="AD441" i="2"/>
  <c r="AC441" i="2"/>
  <c r="AB442" i="2"/>
  <c r="O441" i="2"/>
  <c r="N441" i="2"/>
  <c r="M441" i="2"/>
  <c r="L442" i="2"/>
  <c r="G442" i="2" l="1"/>
  <c r="AG440" i="2"/>
  <c r="Y440" i="2"/>
  <c r="Q440" i="2"/>
  <c r="E443" i="2"/>
  <c r="F443" i="2" s="1"/>
  <c r="AF441" i="2"/>
  <c r="AH441" i="2" s="1"/>
  <c r="P441" i="2"/>
  <c r="R441" i="2" s="1"/>
  <c r="X441" i="2"/>
  <c r="Z441" i="2" s="1"/>
  <c r="D444" i="2"/>
  <c r="C444" i="2"/>
  <c r="A445" i="2"/>
  <c r="B444" i="2"/>
  <c r="AB443" i="2"/>
  <c r="AE442" i="2"/>
  <c r="AD442" i="2"/>
  <c r="AC442" i="2"/>
  <c r="G443" i="2"/>
  <c r="W442" i="2"/>
  <c r="V442" i="2"/>
  <c r="U442" i="2"/>
  <c r="T443" i="2"/>
  <c r="L443" i="2"/>
  <c r="O442" i="2"/>
  <c r="N442" i="2"/>
  <c r="M442" i="2"/>
  <c r="AG441" i="2" l="1"/>
  <c r="Q441" i="2"/>
  <c r="Y441" i="2"/>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Y443" i="2" s="1"/>
  <c r="AF443" i="2"/>
  <c r="AH443" i="2" s="1"/>
  <c r="P443" i="2"/>
  <c r="R443" i="2" s="1"/>
  <c r="AE444" i="2"/>
  <c r="AD444" i="2"/>
  <c r="AC444" i="2"/>
  <c r="AB445" i="2"/>
  <c r="O444" i="2"/>
  <c r="N444" i="2"/>
  <c r="M444" i="2"/>
  <c r="L445" i="2"/>
  <c r="D446" i="2"/>
  <c r="C446" i="2"/>
  <c r="B446" i="2"/>
  <c r="A447" i="2"/>
  <c r="T445" i="2"/>
  <c r="W444" i="2"/>
  <c r="V444" i="2"/>
  <c r="U444" i="2"/>
  <c r="Z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U445" i="2"/>
  <c r="T446" i="2"/>
  <c r="W445" i="2"/>
  <c r="V445" i="2"/>
  <c r="G446" i="2" l="1"/>
  <c r="Z444" i="2"/>
  <c r="Q444" i="2"/>
  <c r="AG444" i="2"/>
  <c r="AF445" i="2"/>
  <c r="AG445" i="2" s="1"/>
  <c r="P445" i="2"/>
  <c r="R445" i="2" s="1"/>
  <c r="X445" i="2"/>
  <c r="Z445" i="2" s="1"/>
  <c r="E447" i="2"/>
  <c r="G447" i="2" s="1"/>
  <c r="AB447" i="2"/>
  <c r="AC446" i="2"/>
  <c r="AD446" i="2"/>
  <c r="AE446" i="2"/>
  <c r="W446" i="2"/>
  <c r="V446" i="2"/>
  <c r="U446" i="2"/>
  <c r="T447" i="2"/>
  <c r="D448" i="2"/>
  <c r="C448" i="2"/>
  <c r="B448" i="2"/>
  <c r="A449" i="2"/>
  <c r="L447" i="2"/>
  <c r="O446" i="2"/>
  <c r="N446" i="2"/>
  <c r="M446" i="2"/>
  <c r="Q445" i="2" l="1"/>
  <c r="AH445" i="2"/>
  <c r="Y445" i="2"/>
  <c r="F447" i="2"/>
  <c r="P446" i="2"/>
  <c r="Q446" i="2" s="1"/>
  <c r="X446" i="2"/>
  <c r="Y446" i="2" s="1"/>
  <c r="AF446" i="2"/>
  <c r="AG446" i="2" s="1"/>
  <c r="E448" i="2"/>
  <c r="F448" i="2" s="1"/>
  <c r="W447" i="2"/>
  <c r="V447" i="2"/>
  <c r="U447" i="2"/>
  <c r="T448" i="2"/>
  <c r="L448" i="2"/>
  <c r="O447" i="2"/>
  <c r="M447" i="2"/>
  <c r="N447" i="2"/>
  <c r="R446" i="2"/>
  <c r="A450" i="2"/>
  <c r="D449" i="2"/>
  <c r="C449" i="2"/>
  <c r="B449" i="2"/>
  <c r="AD447" i="2"/>
  <c r="AC447" i="2"/>
  <c r="AB448" i="2"/>
  <c r="AE447" i="2"/>
  <c r="AH446" i="2" l="1"/>
  <c r="Z446" i="2"/>
  <c r="AF447" i="2"/>
  <c r="AH447" i="2" s="1"/>
  <c r="G448" i="2"/>
  <c r="E449" i="2"/>
  <c r="G449" i="2" s="1"/>
  <c r="P447" i="2"/>
  <c r="Q447" i="2" s="1"/>
  <c r="X447" i="2"/>
  <c r="Z447" i="2" s="1"/>
  <c r="AE448" i="2"/>
  <c r="AD448" i="2"/>
  <c r="AC448" i="2"/>
  <c r="AB449" i="2"/>
  <c r="T449" i="2"/>
  <c r="V448" i="2"/>
  <c r="U448" i="2"/>
  <c r="W448" i="2"/>
  <c r="O448" i="2"/>
  <c r="N448" i="2"/>
  <c r="M448" i="2"/>
  <c r="L449" i="2"/>
  <c r="D450" i="2"/>
  <c r="C450" i="2"/>
  <c r="B450" i="2"/>
  <c r="A451" i="2"/>
  <c r="AG447" i="2" l="1"/>
  <c r="R447" i="2"/>
  <c r="Y447" i="2"/>
  <c r="F449" i="2"/>
  <c r="E450" i="2"/>
  <c r="F450" i="2" s="1"/>
  <c r="AF448" i="2"/>
  <c r="AH448" i="2" s="1"/>
  <c r="P448" i="2"/>
  <c r="R448" i="2" s="1"/>
  <c r="X448" i="2"/>
  <c r="Z448" i="2" s="1"/>
  <c r="U449" i="2"/>
  <c r="T450" i="2"/>
  <c r="W449" i="2"/>
  <c r="V449" i="2"/>
  <c r="D451" i="2"/>
  <c r="C451" i="2"/>
  <c r="B451" i="2"/>
  <c r="A452" i="2"/>
  <c r="O449" i="2"/>
  <c r="N449" i="2"/>
  <c r="M449" i="2"/>
  <c r="L450" i="2"/>
  <c r="AE449" i="2"/>
  <c r="AD449" i="2"/>
  <c r="AC449" i="2"/>
  <c r="AB450" i="2"/>
  <c r="G450" i="2" l="1"/>
  <c r="Y448" i="2"/>
  <c r="Q448" i="2"/>
  <c r="P449" i="2"/>
  <c r="R449" i="2" s="1"/>
  <c r="AG448" i="2"/>
  <c r="X449" i="2"/>
  <c r="Z449" i="2" s="1"/>
  <c r="AF449" i="2"/>
  <c r="AH449" i="2" s="1"/>
  <c r="E451" i="2"/>
  <c r="F451" i="2" s="1"/>
  <c r="AB451" i="2"/>
  <c r="AC450" i="2"/>
  <c r="AE450" i="2"/>
  <c r="AD450" i="2"/>
  <c r="L451" i="2"/>
  <c r="O450" i="2"/>
  <c r="N450" i="2"/>
  <c r="M450" i="2"/>
  <c r="D452" i="2"/>
  <c r="C452" i="2"/>
  <c r="A453" i="2"/>
  <c r="B452" i="2"/>
  <c r="W450" i="2"/>
  <c r="V450" i="2"/>
  <c r="U450" i="2"/>
  <c r="T451" i="2"/>
  <c r="G451" i="2" l="1"/>
  <c r="AG449" i="2"/>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Z454" i="2" s="1"/>
  <c r="AF454" i="2"/>
  <c r="AG454" i="2" s="1"/>
  <c r="L456" i="2"/>
  <c r="M455" i="2"/>
  <c r="O455" i="2"/>
  <c r="N455" i="2"/>
  <c r="AD455" i="2"/>
  <c r="AC455" i="2"/>
  <c r="AB456" i="2"/>
  <c r="AE455" i="2"/>
  <c r="A458" i="2"/>
  <c r="D457" i="2"/>
  <c r="B457" i="2"/>
  <c r="C457" i="2"/>
  <c r="T456" i="2"/>
  <c r="W455" i="2"/>
  <c r="V455" i="2"/>
  <c r="U455" i="2"/>
  <c r="Y454" i="2" l="1"/>
  <c r="F456" i="2"/>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Q456" i="2" s="1"/>
  <c r="AF456" i="2"/>
  <c r="AH456" i="2" s="1"/>
  <c r="AE457" i="2"/>
  <c r="AB458" i="2"/>
  <c r="AC457" i="2"/>
  <c r="AD457" i="2"/>
  <c r="O457" i="2"/>
  <c r="L458" i="2"/>
  <c r="N457" i="2"/>
  <c r="M457" i="2"/>
  <c r="D459" i="2"/>
  <c r="C459" i="2"/>
  <c r="B459" i="2"/>
  <c r="A460" i="2"/>
  <c r="U457" i="2"/>
  <c r="T458" i="2"/>
  <c r="W457" i="2"/>
  <c r="V457" i="2"/>
  <c r="AG456" i="2" l="1"/>
  <c r="R456" i="2"/>
  <c r="G458" i="2"/>
  <c r="Y456" i="2"/>
  <c r="AF457" i="2"/>
  <c r="AH457" i="2" s="1"/>
  <c r="E459" i="2"/>
  <c r="G459" i="2" s="1"/>
  <c r="X457" i="2"/>
  <c r="Y457" i="2" s="1"/>
  <c r="P457" i="2"/>
  <c r="R457" i="2" s="1"/>
  <c r="L459" i="2"/>
  <c r="O458" i="2"/>
  <c r="N458" i="2"/>
  <c r="M458" i="2"/>
  <c r="W458" i="2"/>
  <c r="U458" i="2"/>
  <c r="T459" i="2"/>
  <c r="V458" i="2"/>
  <c r="D460" i="2"/>
  <c r="C460" i="2"/>
  <c r="B460" i="2"/>
  <c r="A461" i="2"/>
  <c r="AB459" i="2"/>
  <c r="AE458" i="2"/>
  <c r="AD458" i="2"/>
  <c r="AC458" i="2"/>
  <c r="Q457" i="2" l="1"/>
  <c r="Z457" i="2"/>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AH459" i="2" s="1"/>
  <c r="F460" i="2"/>
  <c r="P459" i="2"/>
  <c r="R459" i="2" s="1"/>
  <c r="E461" i="2"/>
  <c r="G461" i="2" s="1"/>
  <c r="X459" i="2"/>
  <c r="Z459" i="2" s="1"/>
  <c r="T461" i="2"/>
  <c r="W460" i="2"/>
  <c r="V460" i="2"/>
  <c r="U460" i="2"/>
  <c r="D462" i="2"/>
  <c r="C462" i="2"/>
  <c r="B462" i="2"/>
  <c r="A463" i="2"/>
  <c r="O460" i="2"/>
  <c r="N460" i="2"/>
  <c r="M460" i="2"/>
  <c r="L461" i="2"/>
  <c r="AE460" i="2"/>
  <c r="AD460" i="2"/>
  <c r="AC460" i="2"/>
  <c r="AB461" i="2"/>
  <c r="AG459" i="2" l="1"/>
  <c r="F461" i="2"/>
  <c r="Q459" i="2"/>
  <c r="Y459" i="2"/>
  <c r="P460" i="2"/>
  <c r="R460" i="2" s="1"/>
  <c r="AF460" i="2"/>
  <c r="AH460" i="2" s="1"/>
  <c r="E462" i="2"/>
  <c r="F462" i="2" s="1"/>
  <c r="X460" i="2"/>
  <c r="Y460" i="2" s="1"/>
  <c r="AE461" i="2"/>
  <c r="AD461" i="2"/>
  <c r="AC461" i="2"/>
  <c r="AB462" i="2"/>
  <c r="O461" i="2"/>
  <c r="N461" i="2"/>
  <c r="M461" i="2"/>
  <c r="L462" i="2"/>
  <c r="U461" i="2"/>
  <c r="T462" i="2"/>
  <c r="W461" i="2"/>
  <c r="V461" i="2"/>
  <c r="D463" i="2"/>
  <c r="C463" i="2"/>
  <c r="A464" i="2"/>
  <c r="B463" i="2"/>
  <c r="AG460" i="2" l="1"/>
  <c r="Q460" i="2"/>
  <c r="G462" i="2"/>
  <c r="Z460" i="2"/>
  <c r="P461" i="2"/>
  <c r="Q461" i="2" s="1"/>
  <c r="X461" i="2"/>
  <c r="Z461" i="2" s="1"/>
  <c r="AF461" i="2"/>
  <c r="AG461" i="2" s="1"/>
  <c r="E463" i="2"/>
  <c r="G463" i="2" s="1"/>
  <c r="D464" i="2"/>
  <c r="C464" i="2"/>
  <c r="A465" i="2"/>
  <c r="B464" i="2"/>
  <c r="AB463" i="2"/>
  <c r="AE462" i="2"/>
  <c r="AD462" i="2"/>
  <c r="AC462" i="2"/>
  <c r="L463" i="2"/>
  <c r="O462" i="2"/>
  <c r="N462" i="2"/>
  <c r="M462" i="2"/>
  <c r="W462" i="2"/>
  <c r="V462" i="2"/>
  <c r="U462" i="2"/>
  <c r="T463" i="2"/>
  <c r="Y461" i="2" l="1"/>
  <c r="AH461" i="2"/>
  <c r="R461" i="2"/>
  <c r="F463" i="2"/>
  <c r="P462" i="2"/>
  <c r="R462" i="2" s="1"/>
  <c r="E464" i="2"/>
  <c r="F464" i="2" s="1"/>
  <c r="X462" i="2"/>
  <c r="Y462" i="2" s="1"/>
  <c r="AF462" i="2"/>
  <c r="AH462" i="2" s="1"/>
  <c r="L464" i="2"/>
  <c r="O463" i="2"/>
  <c r="N463" i="2"/>
  <c r="M463" i="2"/>
  <c r="AD463" i="2"/>
  <c r="AC463" i="2"/>
  <c r="AB464" i="2"/>
  <c r="AE463" i="2"/>
  <c r="W463" i="2"/>
  <c r="V463" i="2"/>
  <c r="U463" i="2"/>
  <c r="T464" i="2"/>
  <c r="A466" i="2"/>
  <c r="D465" i="2"/>
  <c r="C465" i="2"/>
  <c r="B465" i="2"/>
  <c r="G464" i="2"/>
  <c r="Z462" i="2" l="1"/>
  <c r="Q462" i="2"/>
  <c r="AG462" i="2"/>
  <c r="AF463" i="2"/>
  <c r="AH463" i="2" s="1"/>
  <c r="X463" i="2"/>
  <c r="Z463" i="2" s="1"/>
  <c r="P463" i="2"/>
  <c r="Q463" i="2" s="1"/>
  <c r="E465" i="2"/>
  <c r="F465" i="2" s="1"/>
  <c r="D466" i="2"/>
  <c r="C466" i="2"/>
  <c r="B466" i="2"/>
  <c r="A467" i="2"/>
  <c r="T465" i="2"/>
  <c r="W464" i="2"/>
  <c r="V464" i="2"/>
  <c r="U464" i="2"/>
  <c r="AE464" i="2"/>
  <c r="AD464" i="2"/>
  <c r="AC464" i="2"/>
  <c r="AB465" i="2"/>
  <c r="AG463" i="2"/>
  <c r="O464" i="2"/>
  <c r="N464" i="2"/>
  <c r="M464" i="2"/>
  <c r="L465" i="2"/>
  <c r="Y463" i="2" l="1"/>
  <c r="R463" i="2"/>
  <c r="G465" i="2"/>
  <c r="E466" i="2"/>
  <c r="G466" i="2" s="1"/>
  <c r="AF464" i="2"/>
  <c r="X464" i="2"/>
  <c r="Z464" i="2" s="1"/>
  <c r="P464" i="2"/>
  <c r="R464" i="2" s="1"/>
  <c r="O465" i="2"/>
  <c r="M465" i="2"/>
  <c r="N465" i="2"/>
  <c r="L466" i="2"/>
  <c r="AE465" i="2"/>
  <c r="AC465" i="2"/>
  <c r="AB466" i="2"/>
  <c r="AD465" i="2"/>
  <c r="D467" i="2"/>
  <c r="C467" i="2"/>
  <c r="B467" i="2"/>
  <c r="A468" i="2"/>
  <c r="U465" i="2"/>
  <c r="T466" i="2"/>
  <c r="W465" i="2"/>
  <c r="V465" i="2"/>
  <c r="AH464" i="2"/>
  <c r="AG464" i="2"/>
  <c r="Y464" i="2" l="1"/>
  <c r="F466" i="2"/>
  <c r="Q464" i="2"/>
  <c r="X465" i="2"/>
  <c r="Y465" i="2" s="1"/>
  <c r="P465" i="2"/>
  <c r="R465" i="2" s="1"/>
  <c r="AF465" i="2"/>
  <c r="AG465" i="2" s="1"/>
  <c r="E467" i="2"/>
  <c r="G467" i="2" s="1"/>
  <c r="AB467" i="2"/>
  <c r="AE466" i="2"/>
  <c r="AD466" i="2"/>
  <c r="AC466" i="2"/>
  <c r="L467" i="2"/>
  <c r="O466" i="2"/>
  <c r="N466" i="2"/>
  <c r="M466" i="2"/>
  <c r="Z465" i="2"/>
  <c r="W466" i="2"/>
  <c r="V466" i="2"/>
  <c r="U466" i="2"/>
  <c r="T467" i="2"/>
  <c r="Q465" i="2"/>
  <c r="A469" i="2"/>
  <c r="D468" i="2"/>
  <c r="C468" i="2"/>
  <c r="B468" i="2"/>
  <c r="AH465" i="2" l="1"/>
  <c r="X466" i="2"/>
  <c r="Z466" i="2" s="1"/>
  <c r="P466" i="2"/>
  <c r="R466" i="2" s="1"/>
  <c r="AF466" i="2"/>
  <c r="AH466" i="2" s="1"/>
  <c r="F467" i="2"/>
  <c r="E468" i="2"/>
  <c r="G468" i="2" s="1"/>
  <c r="L468" i="2"/>
  <c r="O467" i="2"/>
  <c r="N467" i="2"/>
  <c r="M467" i="2"/>
  <c r="A470" i="2"/>
  <c r="D469" i="2"/>
  <c r="B469" i="2"/>
  <c r="C469" i="2"/>
  <c r="V467" i="2"/>
  <c r="W467" i="2"/>
  <c r="U467" i="2"/>
  <c r="T468" i="2"/>
  <c r="AD467" i="2"/>
  <c r="AC467" i="2"/>
  <c r="AB468" i="2"/>
  <c r="AE467" i="2"/>
  <c r="Y466" i="2" l="1"/>
  <c r="Q466" i="2"/>
  <c r="AG466" i="2"/>
  <c r="AF467" i="2"/>
  <c r="AH467" i="2" s="1"/>
  <c r="F468" i="2"/>
  <c r="X467" i="2"/>
  <c r="Y467" i="2" s="1"/>
  <c r="P467" i="2"/>
  <c r="R467" i="2" s="1"/>
  <c r="E469" i="2"/>
  <c r="G469" i="2" s="1"/>
  <c r="D470" i="2"/>
  <c r="C470" i="2"/>
  <c r="B470" i="2"/>
  <c r="A471" i="2"/>
  <c r="AE468" i="2"/>
  <c r="AD468" i="2"/>
  <c r="AC468" i="2"/>
  <c r="AB469" i="2"/>
  <c r="T469" i="2"/>
  <c r="W468" i="2"/>
  <c r="V468" i="2"/>
  <c r="U468" i="2"/>
  <c r="O468" i="2"/>
  <c r="N468" i="2"/>
  <c r="M468" i="2"/>
  <c r="L469" i="2"/>
  <c r="AG467" i="2" l="1"/>
  <c r="Z467" i="2"/>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G470" i="2"/>
  <c r="Q470" i="2"/>
  <c r="E473" i="2"/>
  <c r="F473" i="2" s="1"/>
  <c r="X471" i="2"/>
  <c r="Z471" i="2" s="1"/>
  <c r="P471" i="2"/>
  <c r="Q471" i="2" s="1"/>
  <c r="T473" i="2"/>
  <c r="W472" i="2"/>
  <c r="V472" i="2"/>
  <c r="U472" i="2"/>
  <c r="R471" i="2"/>
  <c r="AE472" i="2"/>
  <c r="AD472" i="2"/>
  <c r="AC472" i="2"/>
  <c r="AB473" i="2"/>
  <c r="AH471"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l="1"/>
  <c r="F475" i="2"/>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Y476" i="2" s="1"/>
  <c r="P476" i="2"/>
  <c r="R476" i="2" s="1"/>
  <c r="AE477" i="2"/>
  <c r="AD477" i="2"/>
  <c r="AC477" i="2"/>
  <c r="AB478" i="2"/>
  <c r="D479" i="2"/>
  <c r="C479" i="2"/>
  <c r="B479" i="2"/>
  <c r="A480" i="2"/>
  <c r="O477" i="2"/>
  <c r="N477" i="2"/>
  <c r="M477" i="2"/>
  <c r="L478" i="2"/>
  <c r="U477" i="2"/>
  <c r="T478" i="2"/>
  <c r="V477" i="2"/>
  <c r="W477" i="2"/>
  <c r="Z476" i="2" l="1"/>
  <c r="G478" i="2"/>
  <c r="Q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AG478" i="2" s="1"/>
  <c r="X478" i="2"/>
  <c r="E480" i="2"/>
  <c r="F480" i="2" s="1"/>
  <c r="P478" i="2"/>
  <c r="R478" i="2" s="1"/>
  <c r="Y478" i="2"/>
  <c r="Z478" i="2"/>
  <c r="L480" i="2"/>
  <c r="O479" i="2"/>
  <c r="N479" i="2"/>
  <c r="M479" i="2"/>
  <c r="AD479" i="2"/>
  <c r="AC479" i="2"/>
  <c r="AB480" i="2"/>
  <c r="AE479" i="2"/>
  <c r="A482" i="2"/>
  <c r="D481" i="2"/>
  <c r="C481" i="2"/>
  <c r="B481" i="2"/>
  <c r="W479" i="2"/>
  <c r="V479" i="2"/>
  <c r="U479" i="2"/>
  <c r="T480" i="2"/>
  <c r="AH478" i="2" l="1"/>
  <c r="Q478" i="2"/>
  <c r="G480" i="2"/>
  <c r="X479" i="2"/>
  <c r="Z479" i="2" s="1"/>
  <c r="E481" i="2"/>
  <c r="G481" i="2" s="1"/>
  <c r="P479" i="2"/>
  <c r="R479" i="2" s="1"/>
  <c r="AF479" i="2"/>
  <c r="AG479" i="2" s="1"/>
  <c r="AE480" i="2"/>
  <c r="AD480" i="2"/>
  <c r="AC480" i="2"/>
  <c r="AB481" i="2"/>
  <c r="T481" i="2"/>
  <c r="W480" i="2"/>
  <c r="V480" i="2"/>
  <c r="U480" i="2"/>
  <c r="AH479" i="2"/>
  <c r="O480" i="2"/>
  <c r="N480" i="2"/>
  <c r="M480" i="2"/>
  <c r="L481" i="2"/>
  <c r="D482" i="2"/>
  <c r="C482" i="2"/>
  <c r="B482" i="2"/>
  <c r="A483" i="2"/>
  <c r="Y479" i="2" l="1"/>
  <c r="F481" i="2"/>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AH483" i="2" s="1"/>
  <c r="F484" i="2"/>
  <c r="Z482" i="2"/>
  <c r="X483" i="2"/>
  <c r="Z483" i="2" s="1"/>
  <c r="AH482" i="2"/>
  <c r="E485" i="2"/>
  <c r="F485" i="2" s="1"/>
  <c r="P483" i="2"/>
  <c r="Q483" i="2" s="1"/>
  <c r="D486" i="2"/>
  <c r="C486" i="2"/>
  <c r="B486" i="2"/>
  <c r="A487" i="2"/>
  <c r="AE484" i="2"/>
  <c r="AD484" i="2"/>
  <c r="AC484" i="2"/>
  <c r="AB485" i="2"/>
  <c r="O484" i="2"/>
  <c r="N484" i="2"/>
  <c r="M484" i="2"/>
  <c r="L485" i="2"/>
  <c r="T485" i="2"/>
  <c r="W484" i="2"/>
  <c r="V484" i="2"/>
  <c r="U484" i="2"/>
  <c r="G485" i="2"/>
  <c r="AG483" i="2" l="1"/>
  <c r="R483" i="2"/>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G487" i="2" s="1"/>
  <c r="X485" i="2"/>
  <c r="Y485" i="2" s="1"/>
  <c r="A489" i="2"/>
  <c r="D488" i="2"/>
  <c r="C488" i="2"/>
  <c r="B488" i="2"/>
  <c r="W486" i="2"/>
  <c r="V486" i="2"/>
  <c r="U486" i="2"/>
  <c r="T487" i="2"/>
  <c r="L487" i="2"/>
  <c r="O486" i="2"/>
  <c r="N486" i="2"/>
  <c r="M486" i="2"/>
  <c r="AB487" i="2"/>
  <c r="AE486" i="2"/>
  <c r="AD486" i="2"/>
  <c r="AC486" i="2"/>
  <c r="F487" i="2" l="1"/>
  <c r="Z485" i="2"/>
  <c r="Q485" i="2"/>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D490" i="2"/>
  <c r="C490" i="2"/>
  <c r="B490" i="2"/>
  <c r="A491" i="2"/>
  <c r="AE488" i="2"/>
  <c r="AD488" i="2"/>
  <c r="AC488" i="2"/>
  <c r="AB489" i="2"/>
  <c r="O488" i="2"/>
  <c r="N488" i="2"/>
  <c r="M488" i="2"/>
  <c r="L489" i="2"/>
  <c r="Z487" i="2" l="1"/>
  <c r="AG487" i="2"/>
  <c r="F489" i="2"/>
  <c r="Q487" i="2"/>
  <c r="X488" i="2"/>
  <c r="Z488" i="2" s="1"/>
  <c r="P488" i="2"/>
  <c r="R488" i="2" s="1"/>
  <c r="E490" i="2"/>
  <c r="G490" i="2" s="1"/>
  <c r="AF488" i="2"/>
  <c r="AH488" i="2" s="1"/>
  <c r="D491" i="2"/>
  <c r="C491" i="2"/>
  <c r="B491" i="2"/>
  <c r="A492" i="2"/>
  <c r="U489" i="2"/>
  <c r="T490" i="2"/>
  <c r="W489" i="2"/>
  <c r="V489" i="2"/>
  <c r="O489" i="2"/>
  <c r="N489" i="2"/>
  <c r="M489" i="2"/>
  <c r="L490" i="2"/>
  <c r="AE489" i="2"/>
  <c r="AD489" i="2"/>
  <c r="AC489" i="2"/>
  <c r="AB490" i="2"/>
  <c r="AG488" i="2" l="1"/>
  <c r="Q488" i="2"/>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AE493" i="2"/>
  <c r="AB494" i="2"/>
  <c r="AD493" i="2"/>
  <c r="AC493" i="2"/>
  <c r="D495" i="2"/>
  <c r="C495" i="2"/>
  <c r="B495" i="2"/>
  <c r="A496" i="2"/>
  <c r="U493" i="2"/>
  <c r="T494" i="2"/>
  <c r="V493" i="2"/>
  <c r="W493" i="2"/>
  <c r="G494" i="2" l="1"/>
  <c r="AG492" i="2"/>
  <c r="Y492" i="2"/>
  <c r="R492" i="2"/>
  <c r="P493" i="2"/>
  <c r="R493" i="2" s="1"/>
  <c r="AF493" i="2"/>
  <c r="AH493" i="2" s="1"/>
  <c r="E495" i="2"/>
  <c r="F495" i="2" s="1"/>
  <c r="X493" i="2"/>
  <c r="Z493" i="2" s="1"/>
  <c r="AB495" i="2"/>
  <c r="AE494" i="2"/>
  <c r="AD494" i="2"/>
  <c r="AC494" i="2"/>
  <c r="AG493" i="2"/>
  <c r="L495" i="2"/>
  <c r="O494" i="2"/>
  <c r="N494" i="2"/>
  <c r="M494" i="2"/>
  <c r="W494" i="2"/>
  <c r="V494" i="2"/>
  <c r="U494" i="2"/>
  <c r="T495" i="2"/>
  <c r="D496" i="2"/>
  <c r="A497" i="2"/>
  <c r="C496" i="2"/>
  <c r="B496" i="2"/>
  <c r="G495" i="2" l="1"/>
  <c r="Y493" i="2"/>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R495" i="2" s="1"/>
  <c r="E497" i="2"/>
  <c r="G497" i="2" s="1"/>
  <c r="X495" i="2"/>
  <c r="Z495" i="2" s="1"/>
  <c r="D498" i="2"/>
  <c r="C498" i="2"/>
  <c r="B498" i="2"/>
  <c r="A499" i="2"/>
  <c r="AE496" i="2"/>
  <c r="AD496" i="2"/>
  <c r="AC496" i="2"/>
  <c r="AB497" i="2"/>
  <c r="T497" i="2"/>
  <c r="W496" i="2"/>
  <c r="V496" i="2"/>
  <c r="U496" i="2"/>
  <c r="O496" i="2"/>
  <c r="N496" i="2"/>
  <c r="M496" i="2"/>
  <c r="L497" i="2"/>
  <c r="Q495" i="2" l="1"/>
  <c r="F497" i="2"/>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Z498" i="2" s="1"/>
  <c r="AF498" i="2"/>
  <c r="AG498" i="2" s="1"/>
  <c r="P498" i="2"/>
  <c r="Q498" i="2" s="1"/>
  <c r="D501" i="2"/>
  <c r="C501" i="2"/>
  <c r="B501" i="2"/>
  <c r="A502" i="2"/>
  <c r="O499" i="2"/>
  <c r="N499" i="2"/>
  <c r="M499" i="2"/>
  <c r="L500" i="2"/>
  <c r="T500" i="2"/>
  <c r="W499" i="2"/>
  <c r="V499" i="2"/>
  <c r="U499" i="2"/>
  <c r="AE499" i="2"/>
  <c r="AD499" i="2"/>
  <c r="AC499" i="2"/>
  <c r="AB500" i="2"/>
  <c r="Y498" i="2" l="1"/>
  <c r="R498" i="2"/>
  <c r="F500" i="2"/>
  <c r="AH498" i="2"/>
  <c r="X499" i="2"/>
  <c r="Z499" i="2" s="1"/>
  <c r="AF499" i="2"/>
  <c r="AH499" i="2" s="1"/>
  <c r="E501" i="2"/>
  <c r="F501" i="2" s="1"/>
  <c r="P499" i="2"/>
  <c r="R499" i="2" s="1"/>
  <c r="O500" i="2"/>
  <c r="N500" i="2"/>
  <c r="M500" i="2"/>
  <c r="L501" i="2"/>
  <c r="Q499" i="2"/>
  <c r="AB501" i="2"/>
  <c r="AE500" i="2"/>
  <c r="AD500" i="2"/>
  <c r="AC500" i="2"/>
  <c r="A503" i="2"/>
  <c r="D502" i="2"/>
  <c r="C502" i="2"/>
  <c r="B502" i="2"/>
  <c r="V500" i="2"/>
  <c r="U500" i="2"/>
  <c r="T501" i="2"/>
  <c r="W500" i="2"/>
  <c r="G501" i="2" l="1"/>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AG501" i="2" s="1"/>
  <c r="P501" i="2"/>
  <c r="R501" i="2" s="1"/>
  <c r="X501" i="2"/>
  <c r="Y501" i="2" s="1"/>
  <c r="E503" i="2"/>
  <c r="G503" i="2" s="1"/>
  <c r="O502" i="2"/>
  <c r="N502" i="2"/>
  <c r="M502" i="2"/>
  <c r="L503" i="2"/>
  <c r="C504" i="2"/>
  <c r="D504" i="2"/>
  <c r="B504" i="2"/>
  <c r="A505" i="2"/>
  <c r="AE502" i="2"/>
  <c r="AD502" i="2"/>
  <c r="AC502" i="2"/>
  <c r="AB503" i="2"/>
  <c r="T503" i="2"/>
  <c r="W502" i="2"/>
  <c r="V502" i="2"/>
  <c r="U502" i="2"/>
  <c r="AH501" i="2" l="1"/>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G505" i="2" s="1"/>
  <c r="AE504" i="2"/>
  <c r="AD504" i="2"/>
  <c r="AC504" i="2"/>
  <c r="AB505" i="2"/>
  <c r="C506" i="2"/>
  <c r="B506" i="2"/>
  <c r="A507" i="2"/>
  <c r="D506" i="2"/>
  <c r="L505" i="2"/>
  <c r="O504" i="2"/>
  <c r="N504" i="2"/>
  <c r="M504" i="2"/>
  <c r="W504" i="2"/>
  <c r="V504" i="2"/>
  <c r="U504" i="2"/>
  <c r="T505" i="2"/>
  <c r="F505" i="2" l="1"/>
  <c r="R503" i="2"/>
  <c r="Y503" i="2"/>
  <c r="AF504" i="2"/>
  <c r="AG504" i="2" s="1"/>
  <c r="AG503" i="2"/>
  <c r="E506" i="2"/>
  <c r="F506" i="2" s="1"/>
  <c r="P504" i="2"/>
  <c r="Q504" i="2" s="1"/>
  <c r="X504" i="2"/>
  <c r="Z504" i="2" s="1"/>
  <c r="D507" i="2"/>
  <c r="C507" i="2"/>
  <c r="B507" i="2"/>
  <c r="A508" i="2"/>
  <c r="O505" i="2"/>
  <c r="N505" i="2"/>
  <c r="M505" i="2"/>
  <c r="L506" i="2"/>
  <c r="T506" i="2"/>
  <c r="V505" i="2"/>
  <c r="W505" i="2"/>
  <c r="U505" i="2"/>
  <c r="AC505" i="2"/>
  <c r="AE505" i="2"/>
  <c r="AD505" i="2"/>
  <c r="AB506" i="2"/>
  <c r="AH504" i="2" l="1"/>
  <c r="R504" i="2"/>
  <c r="G506" i="2"/>
  <c r="Y504" i="2"/>
  <c r="AF505" i="2"/>
  <c r="AH505" i="2" s="1"/>
  <c r="P505" i="2"/>
  <c r="R505" i="2" s="1"/>
  <c r="X505" i="2"/>
  <c r="Y505" i="2" s="1"/>
  <c r="E507" i="2"/>
  <c r="G507" i="2" s="1"/>
  <c r="T507" i="2"/>
  <c r="W506" i="2"/>
  <c r="V506" i="2"/>
  <c r="U506" i="2"/>
  <c r="O506" i="2"/>
  <c r="L507" i="2"/>
  <c r="N506" i="2"/>
  <c r="M506" i="2"/>
  <c r="AB507" i="2"/>
  <c r="AC506" i="2"/>
  <c r="AE506" i="2"/>
  <c r="AD506" i="2"/>
  <c r="C508" i="2"/>
  <c r="A509" i="2"/>
  <c r="D508" i="2"/>
  <c r="B508" i="2"/>
  <c r="Z505" i="2" l="1"/>
  <c r="F507" i="2"/>
  <c r="Q505" i="2"/>
  <c r="AG505" i="2"/>
  <c r="E508" i="2"/>
  <c r="G508" i="2" s="1"/>
  <c r="X506" i="2"/>
  <c r="Z506" i="2" s="1"/>
  <c r="AF506" i="2"/>
  <c r="AG506" i="2" s="1"/>
  <c r="P506" i="2"/>
  <c r="Q506" i="2" s="1"/>
  <c r="AH506" i="2"/>
  <c r="AE507" i="2"/>
  <c r="AD507" i="2"/>
  <c r="AC507" i="2"/>
  <c r="AB508" i="2"/>
  <c r="Y506" i="2"/>
  <c r="M507" i="2"/>
  <c r="L508" i="2"/>
  <c r="O507" i="2"/>
  <c r="N507" i="2"/>
  <c r="D509" i="2"/>
  <c r="C509" i="2"/>
  <c r="B509" i="2"/>
  <c r="A510" i="2"/>
  <c r="T508" i="2"/>
  <c r="W507" i="2"/>
  <c r="V507" i="2"/>
  <c r="U507" i="2"/>
  <c r="R506" i="2" l="1"/>
  <c r="F508" i="2"/>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P512" i="2"/>
  <c r="R512" i="2" s="1"/>
  <c r="X512" i="2"/>
  <c r="Z512" i="2" s="1"/>
  <c r="AF512" i="2"/>
  <c r="AG512" i="2" s="1"/>
  <c r="F514" i="2"/>
  <c r="G514" i="2"/>
  <c r="O513" i="2"/>
  <c r="N513" i="2"/>
  <c r="M513" i="2"/>
  <c r="L514" i="2"/>
  <c r="D515" i="2"/>
  <c r="C515" i="2"/>
  <c r="B515" i="2"/>
  <c r="A516" i="2"/>
  <c r="T514" i="2"/>
  <c r="V513" i="2"/>
  <c r="W513" i="2"/>
  <c r="U513" i="2"/>
  <c r="AC513" i="2"/>
  <c r="AE513" i="2"/>
  <c r="AD513" i="2"/>
  <c r="AB514" i="2"/>
  <c r="AH512" i="2" l="1"/>
  <c r="Q512" i="2"/>
  <c r="Y512" i="2"/>
  <c r="AF513" i="2"/>
  <c r="P513" i="2"/>
  <c r="Q513" i="2" s="1"/>
  <c r="E515" i="2"/>
  <c r="G515" i="2" s="1"/>
  <c r="X513" i="2"/>
  <c r="Z513" i="2" s="1"/>
  <c r="O514" i="2"/>
  <c r="N514" i="2"/>
  <c r="M514" i="2"/>
  <c r="L515" i="2"/>
  <c r="AB515" i="2"/>
  <c r="AE514" i="2"/>
  <c r="AD514" i="2"/>
  <c r="AC514" i="2"/>
  <c r="AH513" i="2"/>
  <c r="AG513" i="2"/>
  <c r="C516" i="2"/>
  <c r="A517" i="2"/>
  <c r="D516" i="2"/>
  <c r="B516" i="2"/>
  <c r="T515" i="2"/>
  <c r="W514" i="2"/>
  <c r="V514" i="2"/>
  <c r="U514" i="2"/>
  <c r="Y513" i="2" l="1"/>
  <c r="E516" i="2"/>
  <c r="G516" i="2" s="1"/>
  <c r="F515" i="2"/>
  <c r="R513" i="2"/>
  <c r="X514" i="2"/>
  <c r="P514" i="2"/>
  <c r="AF514" i="2"/>
  <c r="AG514" i="2" s="1"/>
  <c r="L516" i="2"/>
  <c r="O515" i="2"/>
  <c r="N515" i="2"/>
  <c r="M515" i="2"/>
  <c r="Z514" i="2"/>
  <c r="Y514" i="2"/>
  <c r="W515" i="2"/>
  <c r="V515" i="2"/>
  <c r="U515" i="2"/>
  <c r="T516" i="2"/>
  <c r="B517" i="2"/>
  <c r="A518" i="2"/>
  <c r="D517" i="2"/>
  <c r="C517" i="2"/>
  <c r="R514" i="2"/>
  <c r="Q514" i="2"/>
  <c r="AD515" i="2"/>
  <c r="AC515" i="2"/>
  <c r="AB516" i="2"/>
  <c r="AE515" i="2"/>
  <c r="F516" i="2"/>
  <c r="AF515" i="2" l="1"/>
  <c r="E517" i="2"/>
  <c r="F517" i="2" s="1"/>
  <c r="AH514" i="2"/>
  <c r="P515" i="2"/>
  <c r="R515" i="2" s="1"/>
  <c r="X515" i="2"/>
  <c r="Z515" i="2" s="1"/>
  <c r="AE516" i="2"/>
  <c r="AD516" i="2"/>
  <c r="AC516" i="2"/>
  <c r="AB517" i="2"/>
  <c r="A519" i="2"/>
  <c r="D518" i="2"/>
  <c r="C518" i="2"/>
  <c r="B518" i="2"/>
  <c r="T517" i="2"/>
  <c r="W516" i="2"/>
  <c r="V516" i="2"/>
  <c r="U516" i="2"/>
  <c r="AH515" i="2"/>
  <c r="AG515" i="2"/>
  <c r="O516" i="2"/>
  <c r="N516" i="2"/>
  <c r="M516" i="2"/>
  <c r="L517" i="2"/>
  <c r="Y515" i="2" l="1"/>
  <c r="G517" i="2"/>
  <c r="Q515" i="2"/>
  <c r="P516" i="2"/>
  <c r="R516" i="2" s="1"/>
  <c r="AF516" i="2"/>
  <c r="AH516" i="2" s="1"/>
  <c r="E518" i="2"/>
  <c r="F518" i="2" s="1"/>
  <c r="X516" i="2"/>
  <c r="Z516" i="2" s="1"/>
  <c r="A520" i="2"/>
  <c r="D519" i="2"/>
  <c r="C519" i="2"/>
  <c r="B519" i="2"/>
  <c r="Q516" i="2"/>
  <c r="AE517" i="2"/>
  <c r="AC517" i="2"/>
  <c r="AB518" i="2"/>
  <c r="AD517" i="2"/>
  <c r="L518" i="2"/>
  <c r="O517" i="2"/>
  <c r="N517" i="2"/>
  <c r="M517" i="2"/>
  <c r="T518" i="2"/>
  <c r="W517" i="2"/>
  <c r="V517" i="2"/>
  <c r="U517" i="2"/>
  <c r="AG516" i="2" l="1"/>
  <c r="Y516" i="2"/>
  <c r="G518" i="2"/>
  <c r="E519" i="2"/>
  <c r="G519" i="2" s="1"/>
  <c r="P517" i="2"/>
  <c r="R517" i="2" s="1"/>
  <c r="AF517" i="2"/>
  <c r="AH517" i="2" s="1"/>
  <c r="X517" i="2"/>
  <c r="Z517" i="2" s="1"/>
  <c r="AG517" i="2"/>
  <c r="T519" i="2"/>
  <c r="U518" i="2"/>
  <c r="W518" i="2"/>
  <c r="V518" i="2"/>
  <c r="AE518" i="2"/>
  <c r="AB519" i="2"/>
  <c r="AD518" i="2"/>
  <c r="AC518" i="2"/>
  <c r="O518" i="2"/>
  <c r="N518" i="2"/>
  <c r="M518" i="2"/>
  <c r="L519" i="2"/>
  <c r="D520" i="2"/>
  <c r="C520" i="2"/>
  <c r="B520" i="2"/>
  <c r="A521" i="2"/>
  <c r="F519" i="2" l="1"/>
  <c r="Y517" i="2"/>
  <c r="Q517" i="2"/>
  <c r="P518" i="2"/>
  <c r="Q518" i="2" s="1"/>
  <c r="X518" i="2"/>
  <c r="Y518" i="2" s="1"/>
  <c r="E520" i="2"/>
  <c r="G520" i="2" s="1"/>
  <c r="AF518" i="2"/>
  <c r="AG518" i="2" s="1"/>
  <c r="AE519" i="2"/>
  <c r="AB520" i="2"/>
  <c r="AD519" i="2"/>
  <c r="AC519" i="2"/>
  <c r="AH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W520" i="2"/>
  <c r="V520" i="2"/>
  <c r="T521" i="2"/>
  <c r="U520" i="2"/>
  <c r="A523" i="2"/>
  <c r="D522" i="2"/>
  <c r="C522" i="2"/>
  <c r="B522" i="2"/>
  <c r="L521" i="2"/>
  <c r="O520" i="2"/>
  <c r="N520" i="2"/>
  <c r="M520" i="2"/>
  <c r="AB521" i="2"/>
  <c r="AE520" i="2"/>
  <c r="AD520" i="2"/>
  <c r="AC520" i="2"/>
  <c r="Z519" i="2" l="1"/>
  <c r="Q519" i="2"/>
  <c r="F521" i="2"/>
  <c r="AG519" i="2"/>
  <c r="X520" i="2"/>
  <c r="Y520" i="2" s="1"/>
  <c r="AF520" i="2"/>
  <c r="AH520" i="2" s="1"/>
  <c r="E522" i="2"/>
  <c r="F522" i="2" s="1"/>
  <c r="P520" i="2"/>
  <c r="R520" i="2" s="1"/>
  <c r="Z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526" i="2"/>
  <c r="C525" i="2"/>
  <c r="B525" i="2"/>
  <c r="D525" i="2"/>
  <c r="V523" i="2"/>
  <c r="U523" i="2"/>
  <c r="T524" i="2"/>
  <c r="W523" i="2"/>
  <c r="AH522" i="2" l="1"/>
  <c r="F524" i="2"/>
  <c r="R522" i="2"/>
  <c r="X523" i="2"/>
  <c r="Y523" i="2" s="1"/>
  <c r="Z522" i="2"/>
  <c r="AF523" i="2"/>
  <c r="AH523" i="2" s="1"/>
  <c r="P523" i="2"/>
  <c r="Q523" i="2" s="1"/>
  <c r="E525" i="2"/>
  <c r="F525" i="2" s="1"/>
  <c r="W524" i="2"/>
  <c r="V524" i="2"/>
  <c r="T525" i="2"/>
  <c r="U524" i="2"/>
  <c r="AB525" i="2"/>
  <c r="AE524" i="2"/>
  <c r="AD524" i="2"/>
  <c r="AC524" i="2"/>
  <c r="L525" i="2"/>
  <c r="N524" i="2"/>
  <c r="M524" i="2"/>
  <c r="O524" i="2"/>
  <c r="A527" i="2"/>
  <c r="D526" i="2"/>
  <c r="C526" i="2"/>
  <c r="B526" i="2"/>
  <c r="Z523" i="2" l="1"/>
  <c r="R523" i="2"/>
  <c r="AG523" i="2"/>
  <c r="G525" i="2"/>
  <c r="P524" i="2"/>
  <c r="R524" i="2" s="1"/>
  <c r="X524" i="2"/>
  <c r="Z524" i="2" s="1"/>
  <c r="AF524" i="2"/>
  <c r="AG524" i="2" s="1"/>
  <c r="E526" i="2"/>
  <c r="G526" i="2" s="1"/>
  <c r="W525" i="2"/>
  <c r="T526" i="2"/>
  <c r="V525" i="2"/>
  <c r="U525" i="2"/>
  <c r="A528" i="2"/>
  <c r="D527" i="2"/>
  <c r="C527" i="2"/>
  <c r="B527" i="2"/>
  <c r="AE525" i="2"/>
  <c r="AD525" i="2"/>
  <c r="AC525" i="2"/>
  <c r="AB526" i="2"/>
  <c r="M525" i="2"/>
  <c r="L526" i="2"/>
  <c r="O525" i="2"/>
  <c r="N525" i="2"/>
  <c r="F526" i="2" l="1"/>
  <c r="AH524" i="2"/>
  <c r="Q524" i="2"/>
  <c r="Y524" i="2"/>
  <c r="P525" i="2"/>
  <c r="R525" i="2" s="1"/>
  <c r="X525" i="2"/>
  <c r="Z525" i="2" s="1"/>
  <c r="AF525" i="2"/>
  <c r="AG525" i="2" s="1"/>
  <c r="E527" i="2"/>
  <c r="G527" i="2" s="1"/>
  <c r="AE526" i="2"/>
  <c r="AB527" i="2"/>
  <c r="AD526" i="2"/>
  <c r="AC526" i="2"/>
  <c r="F527" i="2"/>
  <c r="D528" i="2"/>
  <c r="C528" i="2"/>
  <c r="B528" i="2"/>
  <c r="A529" i="2"/>
  <c r="O526" i="2"/>
  <c r="N526" i="2"/>
  <c r="M526" i="2"/>
  <c r="L527" i="2"/>
  <c r="T527" i="2"/>
  <c r="W526" i="2"/>
  <c r="V526" i="2"/>
  <c r="U526" i="2"/>
  <c r="AH525" i="2" l="1"/>
  <c r="Q525" i="2"/>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l="1"/>
  <c r="F528" i="2"/>
  <c r="X527" i="2"/>
  <c r="Y527" i="2" s="1"/>
  <c r="AH526" i="2"/>
  <c r="Y526" i="2"/>
  <c r="AF527" i="2"/>
  <c r="AG527" i="2" s="1"/>
  <c r="P527" i="2"/>
  <c r="Q527" i="2" s="1"/>
  <c r="E529" i="2"/>
  <c r="G529" i="2" s="1"/>
  <c r="A531" i="2"/>
  <c r="D530" i="2"/>
  <c r="C530" i="2"/>
  <c r="B530" i="2"/>
  <c r="AB529" i="2"/>
  <c r="AE528" i="2"/>
  <c r="AD528" i="2"/>
  <c r="AC528" i="2"/>
  <c r="W528" i="2"/>
  <c r="V528" i="2"/>
  <c r="U528" i="2"/>
  <c r="T529" i="2"/>
  <c r="L529" i="2"/>
  <c r="O528" i="2"/>
  <c r="N528" i="2"/>
  <c r="M528" i="2"/>
  <c r="R527" i="2" l="1"/>
  <c r="Z527" i="2"/>
  <c r="AH527" i="2"/>
  <c r="F529" i="2"/>
  <c r="P528" i="2"/>
  <c r="Q528" i="2" s="1"/>
  <c r="E530" i="2"/>
  <c r="G530" i="2" s="1"/>
  <c r="X528" i="2"/>
  <c r="Z528" i="2" s="1"/>
  <c r="AF528" i="2"/>
  <c r="AH528" i="2" s="1"/>
  <c r="M529" i="2"/>
  <c r="L530" i="2"/>
  <c r="O529" i="2"/>
  <c r="N529" i="2"/>
  <c r="AE529" i="2"/>
  <c r="AD529" i="2"/>
  <c r="AC529" i="2"/>
  <c r="AB530" i="2"/>
  <c r="A532" i="2"/>
  <c r="D531" i="2"/>
  <c r="C531" i="2"/>
  <c r="B531" i="2"/>
  <c r="W529" i="2"/>
  <c r="V529" i="2"/>
  <c r="T530" i="2"/>
  <c r="U529" i="2"/>
  <c r="Y528" i="2" l="1"/>
  <c r="AG528" i="2"/>
  <c r="R528" i="2"/>
  <c r="F530" i="2"/>
  <c r="AF529" i="2"/>
  <c r="AH529" i="2" s="1"/>
  <c r="E531" i="2"/>
  <c r="G531" i="2" s="1"/>
  <c r="X529" i="2"/>
  <c r="Z529" i="2" s="1"/>
  <c r="P529" i="2"/>
  <c r="R529" i="2" s="1"/>
  <c r="O530" i="2"/>
  <c r="N530" i="2"/>
  <c r="M530" i="2"/>
  <c r="L531" i="2"/>
  <c r="T531" i="2"/>
  <c r="W530" i="2"/>
  <c r="V530" i="2"/>
  <c r="U530" i="2"/>
  <c r="D532" i="2"/>
  <c r="C532" i="2"/>
  <c r="B532" i="2"/>
  <c r="A533" i="2"/>
  <c r="AE530" i="2"/>
  <c r="AC530" i="2"/>
  <c r="AD530" i="2"/>
  <c r="AB531" i="2"/>
  <c r="Y529" i="2" l="1"/>
  <c r="AG529" i="2"/>
  <c r="F531" i="2"/>
  <c r="E532" i="2"/>
  <c r="G532" i="2" s="1"/>
  <c r="Q529" i="2"/>
  <c r="AF530" i="2"/>
  <c r="AH530" i="2" s="1"/>
  <c r="X530" i="2"/>
  <c r="Y530" i="2" s="1"/>
  <c r="P530" i="2"/>
  <c r="Q530" i="2" s="1"/>
  <c r="AE531" i="2"/>
  <c r="AD531" i="2"/>
  <c r="AC531" i="2"/>
  <c r="AB532" i="2"/>
  <c r="V531" i="2"/>
  <c r="U531" i="2"/>
  <c r="T532" i="2"/>
  <c r="W531" i="2"/>
  <c r="O531" i="2"/>
  <c r="L532" i="2"/>
  <c r="N531" i="2"/>
  <c r="M531" i="2"/>
  <c r="C533" i="2"/>
  <c r="B533" i="2"/>
  <c r="D533" i="2"/>
  <c r="A534" i="2"/>
  <c r="AG530" i="2" l="1"/>
  <c r="F532" i="2"/>
  <c r="X531" i="2"/>
  <c r="Z531" i="2" s="1"/>
  <c r="R530" i="2"/>
  <c r="AF531" i="2"/>
  <c r="AH531" i="2" s="1"/>
  <c r="Z530" i="2"/>
  <c r="E533" i="2"/>
  <c r="G533" i="2" s="1"/>
  <c r="P531" i="2"/>
  <c r="R531" i="2" s="1"/>
  <c r="L533" i="2"/>
  <c r="M532" i="2"/>
  <c r="O532" i="2"/>
  <c r="N532" i="2"/>
  <c r="W532" i="2"/>
  <c r="V532" i="2"/>
  <c r="U532" i="2"/>
  <c r="T533" i="2"/>
  <c r="AB533" i="2"/>
  <c r="AE532" i="2"/>
  <c r="AD532" i="2"/>
  <c r="AC532" i="2"/>
  <c r="A535" i="2"/>
  <c r="D534" i="2"/>
  <c r="C534" i="2"/>
  <c r="B534" i="2"/>
  <c r="F533" i="2" l="1"/>
  <c r="Y531" i="2"/>
  <c r="Q531" i="2"/>
  <c r="AG531" i="2"/>
  <c r="AF532" i="2"/>
  <c r="AH532" i="2" s="1"/>
  <c r="E534" i="2"/>
  <c r="G534" i="2" s="1"/>
  <c r="P532" i="2"/>
  <c r="Q532" i="2" s="1"/>
  <c r="X532" i="2"/>
  <c r="Z532" i="2" s="1"/>
  <c r="AE533" i="2"/>
  <c r="AD533" i="2"/>
  <c r="AC533" i="2"/>
  <c r="AB534" i="2"/>
  <c r="A536" i="2"/>
  <c r="D535" i="2"/>
  <c r="C535" i="2"/>
  <c r="B535" i="2"/>
  <c r="W533" i="2"/>
  <c r="V533" i="2"/>
  <c r="U533" i="2"/>
  <c r="T534" i="2"/>
  <c r="F534" i="2"/>
  <c r="M533" i="2"/>
  <c r="L534" i="2"/>
  <c r="O533" i="2"/>
  <c r="N533" i="2"/>
  <c r="Y532" i="2" l="1"/>
  <c r="AG532" i="2"/>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Q534" i="2" s="1"/>
  <c r="Z533" i="2"/>
  <c r="R533" i="2"/>
  <c r="AF534" i="2"/>
  <c r="AH534" i="2" s="1"/>
  <c r="X534" i="2"/>
  <c r="E536" i="2"/>
  <c r="F536" i="2" s="1"/>
  <c r="AG534" i="2"/>
  <c r="Z534" i="2"/>
  <c r="Y534" i="2"/>
  <c r="V535" i="2"/>
  <c r="U535" i="2"/>
  <c r="T536" i="2"/>
  <c r="W535" i="2"/>
  <c r="AE535" i="2"/>
  <c r="AD535" i="2"/>
  <c r="AC535" i="2"/>
  <c r="AB536" i="2"/>
  <c r="C537" i="2"/>
  <c r="B537" i="2"/>
  <c r="D537" i="2"/>
  <c r="A538" i="2"/>
  <c r="O535" i="2"/>
  <c r="N535" i="2"/>
  <c r="L536" i="2"/>
  <c r="M535" i="2"/>
  <c r="R534" i="2" l="1"/>
  <c r="X535" i="2"/>
  <c r="Z535" i="2" s="1"/>
  <c r="G536" i="2"/>
  <c r="AF535" i="2"/>
  <c r="AG535" i="2" s="1"/>
  <c r="P535" i="2"/>
  <c r="Q535" i="2" s="1"/>
  <c r="E537" i="2"/>
  <c r="G537" i="2" s="1"/>
  <c r="L537" i="2"/>
  <c r="N536" i="2"/>
  <c r="M536" i="2"/>
  <c r="O536" i="2"/>
  <c r="AB537" i="2"/>
  <c r="AE536" i="2"/>
  <c r="AD536" i="2"/>
  <c r="AC536" i="2"/>
  <c r="W536" i="2"/>
  <c r="V536" i="2"/>
  <c r="U536" i="2"/>
  <c r="T537" i="2"/>
  <c r="A539" i="2"/>
  <c r="D538" i="2"/>
  <c r="C538" i="2"/>
  <c r="B538" i="2"/>
  <c r="F537" i="2" l="1"/>
  <c r="Y535" i="2"/>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G539" i="2" s="1"/>
  <c r="P537" i="2"/>
  <c r="Q537" i="2" s="1"/>
  <c r="AF537" i="2"/>
  <c r="AH537" i="2" s="1"/>
  <c r="D540" i="2"/>
  <c r="C540" i="2"/>
  <c r="B540" i="2"/>
  <c r="A541" i="2"/>
  <c r="AE538" i="2"/>
  <c r="AC538" i="2"/>
  <c r="AD538" i="2"/>
  <c r="AB539" i="2"/>
  <c r="T539" i="2"/>
  <c r="W538" i="2"/>
  <c r="V538" i="2"/>
  <c r="U538" i="2"/>
  <c r="O538" i="2"/>
  <c r="N538" i="2"/>
  <c r="M538" i="2"/>
  <c r="L539" i="2"/>
  <c r="AG537" i="2" l="1"/>
  <c r="F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A543" i="2"/>
  <c r="D542" i="2"/>
  <c r="C542" i="2"/>
  <c r="B542" i="2"/>
  <c r="L541" i="2"/>
  <c r="O540" i="2"/>
  <c r="N540" i="2"/>
  <c r="M540" i="2"/>
  <c r="AB541" i="2"/>
  <c r="AE540" i="2"/>
  <c r="AD540" i="2"/>
  <c r="AC540" i="2"/>
  <c r="W540" i="2"/>
  <c r="V540" i="2"/>
  <c r="U540" i="2"/>
  <c r="T541" i="2"/>
  <c r="Q539" i="2" l="1"/>
  <c r="AH539" i="2"/>
  <c r="F541" i="2"/>
  <c r="AF540" i="2"/>
  <c r="AH540" i="2" s="1"/>
  <c r="E542" i="2"/>
  <c r="G542" i="2" s="1"/>
  <c r="Z539" i="2"/>
  <c r="X540" i="2"/>
  <c r="Y540" i="2" s="1"/>
  <c r="P540" i="2"/>
  <c r="R540" i="2" s="1"/>
  <c r="M541" i="2"/>
  <c r="L542" i="2"/>
  <c r="O541" i="2"/>
  <c r="N541" i="2"/>
  <c r="A544" i="2"/>
  <c r="D543" i="2"/>
  <c r="C543" i="2"/>
  <c r="B543" i="2"/>
  <c r="W541" i="2"/>
  <c r="V541" i="2"/>
  <c r="T542" i="2"/>
  <c r="U541" i="2"/>
  <c r="AE541" i="2"/>
  <c r="AD541" i="2"/>
  <c r="AC541" i="2"/>
  <c r="AB542" i="2"/>
  <c r="AG540" i="2" l="1"/>
  <c r="Z540" i="2"/>
  <c r="Q540" i="2"/>
  <c r="F542" i="2"/>
  <c r="AF541" i="2"/>
  <c r="E543" i="2"/>
  <c r="G543" i="2" s="1"/>
  <c r="P541" i="2"/>
  <c r="X541" i="2"/>
  <c r="Z541" i="2" s="1"/>
  <c r="AE542" i="2"/>
  <c r="AD542" i="2"/>
  <c r="AC542" i="2"/>
  <c r="AB543" i="2"/>
  <c r="AH541" i="2"/>
  <c r="AG541" i="2"/>
  <c r="D544" i="2"/>
  <c r="C544" i="2"/>
  <c r="B544" i="2"/>
  <c r="A545" i="2"/>
  <c r="T543" i="2"/>
  <c r="W542" i="2"/>
  <c r="V542" i="2"/>
  <c r="U542" i="2"/>
  <c r="O542" i="2"/>
  <c r="N542" i="2"/>
  <c r="M542" i="2"/>
  <c r="L543" i="2"/>
  <c r="R541" i="2"/>
  <c r="Q541" i="2"/>
  <c r="Y541" i="2" l="1"/>
  <c r="F543" i="2"/>
  <c r="P542" i="2"/>
  <c r="R542" i="2" s="1"/>
  <c r="E544" i="2"/>
  <c r="G544" i="2" s="1"/>
  <c r="AF542" i="2"/>
  <c r="AH542" i="2" s="1"/>
  <c r="X542" i="2"/>
  <c r="Z542" i="2" s="1"/>
  <c r="AE543" i="2"/>
  <c r="AD543" i="2"/>
  <c r="AC543" i="2"/>
  <c r="AB544" i="2"/>
  <c r="D545" i="2"/>
  <c r="C545" i="2"/>
  <c r="B545" i="2"/>
  <c r="A546" i="2"/>
  <c r="O543" i="2"/>
  <c r="N543" i="2"/>
  <c r="M543" i="2"/>
  <c r="L544" i="2"/>
  <c r="V543" i="2"/>
  <c r="U543" i="2"/>
  <c r="T544" i="2"/>
  <c r="W543" i="2"/>
  <c r="AG542" i="2" l="1"/>
  <c r="Q542" i="2"/>
  <c r="X543" i="2"/>
  <c r="Y543" i="2" s="1"/>
  <c r="Y542" i="2"/>
  <c r="F544" i="2"/>
  <c r="AF543" i="2"/>
  <c r="AH543" i="2" s="1"/>
  <c r="E545" i="2"/>
  <c r="G545" i="2" s="1"/>
  <c r="P543" i="2"/>
  <c r="R543" i="2" s="1"/>
  <c r="W544" i="2"/>
  <c r="V544" i="2"/>
  <c r="U544" i="2"/>
  <c r="T545" i="2"/>
  <c r="A547" i="2"/>
  <c r="D546" i="2"/>
  <c r="C546" i="2"/>
  <c r="B546" i="2"/>
  <c r="AB545" i="2"/>
  <c r="AE544" i="2"/>
  <c r="AD544" i="2"/>
  <c r="AC544" i="2"/>
  <c r="L545" i="2"/>
  <c r="O544" i="2"/>
  <c r="N544" i="2"/>
  <c r="M544" i="2"/>
  <c r="Z543" i="2" l="1"/>
  <c r="Q543" i="2"/>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R545" i="2" s="1"/>
  <c r="AG544" i="2"/>
  <c r="Z544" i="2"/>
  <c r="AF545" i="2"/>
  <c r="AH545" i="2" s="1"/>
  <c r="X545" i="2"/>
  <c r="Y545" i="2" s="1"/>
  <c r="E547" i="2"/>
  <c r="G547" i="2" s="1"/>
  <c r="O546" i="2"/>
  <c r="N546" i="2"/>
  <c r="M546" i="2"/>
  <c r="L547" i="2"/>
  <c r="D548" i="2"/>
  <c r="C548" i="2"/>
  <c r="B548" i="2"/>
  <c r="A549" i="2"/>
  <c r="AE546" i="2"/>
  <c r="AD546" i="2"/>
  <c r="AC546" i="2"/>
  <c r="AB547" i="2"/>
  <c r="T547" i="2"/>
  <c r="W546" i="2"/>
  <c r="V546" i="2"/>
  <c r="U546" i="2"/>
  <c r="Q545" i="2" l="1"/>
  <c r="AG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R548" i="2"/>
  <c r="M549" i="2"/>
  <c r="L550" i="2"/>
  <c r="O549" i="2"/>
  <c r="N549" i="2"/>
  <c r="F550" i="2" l="1"/>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V551" i="2"/>
  <c r="U551" i="2"/>
  <c r="T552" i="2"/>
  <c r="W551" i="2"/>
  <c r="D553" i="2"/>
  <c r="C553" i="2"/>
  <c r="B553" i="2"/>
  <c r="A554" i="2"/>
  <c r="O551" i="2"/>
  <c r="N551" i="2"/>
  <c r="M551" i="2"/>
  <c r="L552" i="2"/>
  <c r="AE551" i="2"/>
  <c r="AD551" i="2"/>
  <c r="AC551" i="2"/>
  <c r="AB552" i="2"/>
  <c r="G552" i="2" l="1"/>
  <c r="Y550" i="2"/>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F556" i="2" l="1"/>
  <c r="Z554" i="2"/>
  <c r="X555" i="2"/>
  <c r="Y555" i="2" s="1"/>
  <c r="AG554" i="2"/>
  <c r="R554" i="2"/>
  <c r="AF555" i="2"/>
  <c r="AH555" i="2" s="1"/>
  <c r="P555" i="2"/>
  <c r="R555" i="2" s="1"/>
  <c r="E557" i="2"/>
  <c r="G557" i="2" s="1"/>
  <c r="T557" i="2"/>
  <c r="W556" i="2"/>
  <c r="V556" i="2"/>
  <c r="U556" i="2"/>
  <c r="C558" i="2"/>
  <c r="D558" i="2"/>
  <c r="B558" i="2"/>
  <c r="A559" i="2"/>
  <c r="AC556" i="2"/>
  <c r="AB557" i="2"/>
  <c r="AE556" i="2"/>
  <c r="AD556" i="2"/>
  <c r="O556" i="2"/>
  <c r="L557" i="2"/>
  <c r="N556" i="2"/>
  <c r="M556" i="2"/>
  <c r="Q555" i="2" l="1"/>
  <c r="F557" i="2"/>
  <c r="Z555" i="2"/>
  <c r="AG555" i="2"/>
  <c r="P556" i="2"/>
  <c r="Q556" i="2" s="1"/>
  <c r="AF556" i="2"/>
  <c r="AG556" i="2" s="1"/>
  <c r="X556" i="2"/>
  <c r="Y556" i="2" s="1"/>
  <c r="E558" i="2"/>
  <c r="F558" i="2" s="1"/>
  <c r="D559" i="2"/>
  <c r="A560" i="2"/>
  <c r="B559" i="2"/>
  <c r="C559" i="2"/>
  <c r="R556" i="2"/>
  <c r="O557" i="2"/>
  <c r="N557" i="2"/>
  <c r="M557" i="2"/>
  <c r="L558" i="2"/>
  <c r="V557" i="2"/>
  <c r="T558" i="2"/>
  <c r="W557" i="2"/>
  <c r="U557" i="2"/>
  <c r="AB558" i="2"/>
  <c r="AE557" i="2"/>
  <c r="AD557" i="2"/>
  <c r="AC557" i="2"/>
  <c r="G558" i="2" l="1"/>
  <c r="AH556" i="2"/>
  <c r="Z556" i="2"/>
  <c r="E559" i="2"/>
  <c r="G559" i="2" s="1"/>
  <c r="P557" i="2"/>
  <c r="Q557" i="2" s="1"/>
  <c r="AF557" i="2"/>
  <c r="AH557" i="2" s="1"/>
  <c r="X557" i="2"/>
  <c r="Y557" i="2" s="1"/>
  <c r="L559" i="2"/>
  <c r="O558" i="2"/>
  <c r="N558" i="2"/>
  <c r="M558" i="2"/>
  <c r="AE558" i="2"/>
  <c r="AD558" i="2"/>
  <c r="AC558" i="2"/>
  <c r="AB559" i="2"/>
  <c r="F559" i="2"/>
  <c r="A561" i="2"/>
  <c r="D560" i="2"/>
  <c r="C560" i="2"/>
  <c r="B560" i="2"/>
  <c r="V558" i="2"/>
  <c r="U558" i="2"/>
  <c r="T559" i="2"/>
  <c r="W558" i="2"/>
  <c r="AG557" i="2" l="1"/>
  <c r="R557" i="2"/>
  <c r="Z557" i="2"/>
  <c r="P558" i="2"/>
  <c r="Q558" i="2" s="1"/>
  <c r="E560" i="2"/>
  <c r="G560" i="2" s="1"/>
  <c r="AF558" i="2"/>
  <c r="AG558" i="2" s="1"/>
  <c r="X558" i="2"/>
  <c r="Y558" i="2" s="1"/>
  <c r="AE559" i="2"/>
  <c r="AC559" i="2"/>
  <c r="AB560" i="2"/>
  <c r="AD559" i="2"/>
  <c r="W559" i="2"/>
  <c r="V559" i="2"/>
  <c r="U559" i="2"/>
  <c r="T560" i="2"/>
  <c r="A562" i="2"/>
  <c r="D561" i="2"/>
  <c r="C561" i="2"/>
  <c r="B561" i="2"/>
  <c r="M559" i="2"/>
  <c r="L560" i="2"/>
  <c r="O559" i="2"/>
  <c r="N559" i="2"/>
  <c r="AH558" i="2" l="1"/>
  <c r="Z558" i="2"/>
  <c r="R558" i="2"/>
  <c r="AF559" i="2"/>
  <c r="AG559" i="2" s="1"/>
  <c r="F560" i="2"/>
  <c r="X559" i="2"/>
  <c r="Y559" i="2" s="1"/>
  <c r="P559" i="2"/>
  <c r="R559" i="2" s="1"/>
  <c r="E561" i="2"/>
  <c r="G561" i="2" s="1"/>
  <c r="O560" i="2"/>
  <c r="M560" i="2"/>
  <c r="N560" i="2"/>
  <c r="L561" i="2"/>
  <c r="T561" i="2"/>
  <c r="W560" i="2"/>
  <c r="V560" i="2"/>
  <c r="U560" i="2"/>
  <c r="C562" i="2"/>
  <c r="A563" i="2"/>
  <c r="D562" i="2"/>
  <c r="B562" i="2"/>
  <c r="AE560" i="2"/>
  <c r="AD560" i="2"/>
  <c r="AB561" i="2"/>
  <c r="AC560" i="2"/>
  <c r="AH559" i="2" l="1"/>
  <c r="Q559" i="2"/>
  <c r="Z559" i="2"/>
  <c r="F561" i="2"/>
  <c r="P560" i="2"/>
  <c r="Q560" i="2" s="1"/>
  <c r="X560" i="2"/>
  <c r="Z560" i="2" s="1"/>
  <c r="AF560" i="2"/>
  <c r="AH560" i="2" s="1"/>
  <c r="E562" i="2"/>
  <c r="G562" i="2" s="1"/>
  <c r="AB562" i="2"/>
  <c r="AE561" i="2"/>
  <c r="AD561" i="2"/>
  <c r="AC561" i="2"/>
  <c r="V561" i="2"/>
  <c r="T562" i="2"/>
  <c r="W561" i="2"/>
  <c r="U561" i="2"/>
  <c r="L562" i="2"/>
  <c r="O561" i="2"/>
  <c r="N561" i="2"/>
  <c r="M561" i="2"/>
  <c r="D563" i="2"/>
  <c r="A564" i="2"/>
  <c r="C563" i="2"/>
  <c r="B563" i="2"/>
  <c r="AG560" i="2" l="1"/>
  <c r="Y560" i="2"/>
  <c r="F562" i="2"/>
  <c r="E563" i="2"/>
  <c r="G563" i="2" s="1"/>
  <c r="R560" i="2"/>
  <c r="X561" i="2"/>
  <c r="Z561" i="2" s="1"/>
  <c r="AF561" i="2"/>
  <c r="AG561" i="2" s="1"/>
  <c r="P561" i="2"/>
  <c r="R561" i="2" s="1"/>
  <c r="L563" i="2"/>
  <c r="O562" i="2"/>
  <c r="N562" i="2"/>
  <c r="M562" i="2"/>
  <c r="V562" i="2"/>
  <c r="U562" i="2"/>
  <c r="W562" i="2"/>
  <c r="T563" i="2"/>
  <c r="A565" i="2"/>
  <c r="D564" i="2"/>
  <c r="C564" i="2"/>
  <c r="B564" i="2"/>
  <c r="AB563" i="2"/>
  <c r="AE562" i="2"/>
  <c r="AD562" i="2"/>
  <c r="AC562" i="2"/>
  <c r="Q561" i="2" l="1"/>
  <c r="Y561" i="2"/>
  <c r="AH561" i="2"/>
  <c r="F563" i="2"/>
  <c r="P562" i="2"/>
  <c r="R562" i="2" s="1"/>
  <c r="E564" i="2"/>
  <c r="G564" i="2" s="1"/>
  <c r="AF562" i="2"/>
  <c r="AH562" i="2" s="1"/>
  <c r="X562" i="2"/>
  <c r="Z562" i="2" s="1"/>
  <c r="A566" i="2"/>
  <c r="D565" i="2"/>
  <c r="C565" i="2"/>
  <c r="B565" i="2"/>
  <c r="W563" i="2"/>
  <c r="V563" i="2"/>
  <c r="U563" i="2"/>
  <c r="T564" i="2"/>
  <c r="AE563" i="2"/>
  <c r="AC563" i="2"/>
  <c r="AB564" i="2"/>
  <c r="AD563" i="2"/>
  <c r="M563" i="2"/>
  <c r="L564" i="2"/>
  <c r="O563" i="2"/>
  <c r="N563" i="2"/>
  <c r="F564" i="2" l="1"/>
  <c r="Y562" i="2"/>
  <c r="Q562" i="2"/>
  <c r="AG562" i="2"/>
  <c r="X563" i="2"/>
  <c r="Y563" i="2" s="1"/>
  <c r="P563" i="2"/>
  <c r="Q563" i="2" s="1"/>
  <c r="E565" i="2"/>
  <c r="G565" i="2" s="1"/>
  <c r="AF563" i="2"/>
  <c r="AG563" i="2" s="1"/>
  <c r="T565" i="2"/>
  <c r="W564" i="2"/>
  <c r="U564" i="2"/>
  <c r="V564" i="2"/>
  <c r="O564" i="2"/>
  <c r="N564" i="2"/>
  <c r="M564" i="2"/>
  <c r="L565" i="2"/>
  <c r="Z563" i="2"/>
  <c r="R563" i="2"/>
  <c r="C566" i="2"/>
  <c r="B566" i="2"/>
  <c r="A567" i="2"/>
  <c r="D566" i="2"/>
  <c r="AE564" i="2"/>
  <c r="AD564" i="2"/>
  <c r="AB565" i="2"/>
  <c r="AC564" i="2"/>
  <c r="F565" i="2" l="1"/>
  <c r="AH563" i="2"/>
  <c r="AF564" i="2"/>
  <c r="AG564" i="2" s="1"/>
  <c r="X564" i="2"/>
  <c r="Z564" i="2" s="1"/>
  <c r="P564" i="2"/>
  <c r="Q564" i="2" s="1"/>
  <c r="E566" i="2"/>
  <c r="G566" i="2" s="1"/>
  <c r="D567" i="2"/>
  <c r="C567" i="2"/>
  <c r="B567" i="2"/>
  <c r="A568" i="2"/>
  <c r="O565" i="2"/>
  <c r="M565" i="2"/>
  <c r="L566" i="2"/>
  <c r="N565" i="2"/>
  <c r="AH564" i="2"/>
  <c r="AE565" i="2"/>
  <c r="AB566" i="2"/>
  <c r="AD565" i="2"/>
  <c r="AC565" i="2"/>
  <c r="V565" i="2"/>
  <c r="T566" i="2"/>
  <c r="W565" i="2"/>
  <c r="U565" i="2"/>
  <c r="F566" i="2" l="1"/>
  <c r="Y564" i="2"/>
  <c r="R564" i="2"/>
  <c r="AF565" i="2"/>
  <c r="AG565" i="2" s="1"/>
  <c r="P565" i="2"/>
  <c r="Q565" i="2" s="1"/>
  <c r="E567" i="2"/>
  <c r="G567" i="2" s="1"/>
  <c r="X565" i="2"/>
  <c r="Z565" i="2" s="1"/>
  <c r="O566" i="2"/>
  <c r="L567" i="2"/>
  <c r="N566" i="2"/>
  <c r="M566" i="2"/>
  <c r="R565" i="2"/>
  <c r="A569" i="2"/>
  <c r="D568" i="2"/>
  <c r="C568" i="2"/>
  <c r="B568" i="2"/>
  <c r="W566" i="2"/>
  <c r="V566" i="2"/>
  <c r="U566" i="2"/>
  <c r="T567" i="2"/>
  <c r="AB567" i="2"/>
  <c r="AD566" i="2"/>
  <c r="AC566" i="2"/>
  <c r="AE566" i="2"/>
  <c r="AH565" i="2" l="1"/>
  <c r="Y565" i="2"/>
  <c r="F567" i="2"/>
  <c r="P566" i="2"/>
  <c r="Q566" i="2" s="1"/>
  <c r="E568" i="2"/>
  <c r="G568" i="2" s="1"/>
  <c r="X566" i="2"/>
  <c r="Z566" i="2" s="1"/>
  <c r="AF566" i="2"/>
  <c r="AH566" i="2" s="1"/>
  <c r="M567" i="2"/>
  <c r="L568" i="2"/>
  <c r="O567" i="2"/>
  <c r="N567" i="2"/>
  <c r="D569" i="2"/>
  <c r="C569" i="2"/>
  <c r="B569" i="2"/>
  <c r="A570" i="2"/>
  <c r="AD567" i="2"/>
  <c r="AC567" i="2"/>
  <c r="AE567" i="2"/>
  <c r="AB568" i="2"/>
  <c r="T568" i="2"/>
  <c r="W567" i="2"/>
  <c r="V567" i="2"/>
  <c r="U567" i="2"/>
  <c r="R566" i="2" l="1"/>
  <c r="Y566" i="2"/>
  <c r="F568" i="2"/>
  <c r="AG566" i="2"/>
  <c r="E569" i="2"/>
  <c r="G569" i="2" s="1"/>
  <c r="X567" i="2"/>
  <c r="Y567" i="2" s="1"/>
  <c r="P567" i="2"/>
  <c r="R567" i="2" s="1"/>
  <c r="AF567" i="2"/>
  <c r="AG567" i="2" s="1"/>
  <c r="B570" i="2"/>
  <c r="D570" i="2"/>
  <c r="C570" i="2"/>
  <c r="A571" i="2"/>
  <c r="T569" i="2"/>
  <c r="W568" i="2"/>
  <c r="V568" i="2"/>
  <c r="U568" i="2"/>
  <c r="N568" i="2"/>
  <c r="O568" i="2"/>
  <c r="M568" i="2"/>
  <c r="L569" i="2"/>
  <c r="AE568" i="2"/>
  <c r="AB569" i="2"/>
  <c r="AD568" i="2"/>
  <c r="AC568" i="2"/>
  <c r="Z567" i="2" l="1"/>
  <c r="F569" i="2"/>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E571" i="2"/>
  <c r="F571" i="2" s="1"/>
  <c r="P569" i="2"/>
  <c r="R569" i="2" s="1"/>
  <c r="Z569" i="2"/>
  <c r="Y569" i="2"/>
  <c r="W570" i="2"/>
  <c r="T571" i="2"/>
  <c r="V570" i="2"/>
  <c r="U570" i="2"/>
  <c r="N570" i="2"/>
  <c r="M570" i="2"/>
  <c r="L571" i="2"/>
  <c r="O570" i="2"/>
  <c r="AB571" i="2"/>
  <c r="AE570" i="2"/>
  <c r="AD570" i="2"/>
  <c r="AC570" i="2"/>
  <c r="D572" i="2"/>
  <c r="C572" i="2"/>
  <c r="B572" i="2"/>
  <c r="A573" i="2"/>
  <c r="G571" i="2" l="1"/>
  <c r="AG569" i="2"/>
  <c r="Q569" i="2"/>
  <c r="P570" i="2"/>
  <c r="Q570" i="2" s="1"/>
  <c r="E572" i="2"/>
  <c r="F572" i="2" s="1"/>
  <c r="AF570" i="2"/>
  <c r="AG570" i="2" s="1"/>
  <c r="X570" i="2"/>
  <c r="Z570" i="2" s="1"/>
  <c r="O571" i="2"/>
  <c r="N571" i="2"/>
  <c r="M571" i="2"/>
  <c r="L572" i="2"/>
  <c r="A574" i="2"/>
  <c r="C573" i="2"/>
  <c r="B573" i="2"/>
  <c r="D573" i="2"/>
  <c r="U571" i="2"/>
  <c r="T572" i="2"/>
  <c r="W571" i="2"/>
  <c r="V571" i="2"/>
  <c r="AB572" i="2"/>
  <c r="AE571" i="2"/>
  <c r="AD571" i="2"/>
  <c r="AC571" i="2"/>
  <c r="R570" i="2" l="1"/>
  <c r="G572" i="2"/>
  <c r="Y570" i="2"/>
  <c r="AH570" i="2"/>
  <c r="P571" i="2"/>
  <c r="R571" i="2" s="1"/>
  <c r="X571" i="2"/>
  <c r="Y571" i="2" s="1"/>
  <c r="AF571" i="2"/>
  <c r="AH571" i="2" s="1"/>
  <c r="E573" i="2"/>
  <c r="G573" i="2" s="1"/>
  <c r="N572" i="2"/>
  <c r="L573" i="2"/>
  <c r="O572" i="2"/>
  <c r="M572" i="2"/>
  <c r="AB573" i="2"/>
  <c r="AE572" i="2"/>
  <c r="AD572" i="2"/>
  <c r="AC572" i="2"/>
  <c r="B574" i="2"/>
  <c r="A575" i="2"/>
  <c r="D574" i="2"/>
  <c r="C574" i="2"/>
  <c r="W572" i="2"/>
  <c r="V572" i="2"/>
  <c r="U572" i="2"/>
  <c r="T573" i="2"/>
  <c r="Z571" i="2" l="1"/>
  <c r="AG571" i="2"/>
  <c r="F573" i="2"/>
  <c r="P572" i="2"/>
  <c r="R572" i="2" s="1"/>
  <c r="Q571" i="2"/>
  <c r="X572" i="2"/>
  <c r="Z572" i="2" s="1"/>
  <c r="AF572" i="2"/>
  <c r="AH572" i="2" s="1"/>
  <c r="E574" i="2"/>
  <c r="G574" i="2" s="1"/>
  <c r="D575" i="2"/>
  <c r="C575" i="2"/>
  <c r="B575" i="2"/>
  <c r="A576" i="2"/>
  <c r="T574" i="2"/>
  <c r="W573" i="2"/>
  <c r="V573" i="2"/>
  <c r="U573" i="2"/>
  <c r="O573" i="2"/>
  <c r="N573" i="2"/>
  <c r="M573" i="2"/>
  <c r="L574" i="2"/>
  <c r="AE573" i="2"/>
  <c r="AD573" i="2"/>
  <c r="AC573" i="2"/>
  <c r="AB574" i="2"/>
  <c r="AG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l="1"/>
  <c r="F577" i="2"/>
  <c r="AG575" i="2"/>
  <c r="X576" i="2"/>
  <c r="Z576" i="2" s="1"/>
  <c r="Q575" i="2"/>
  <c r="AF576" i="2"/>
  <c r="P576" i="2"/>
  <c r="R576" i="2" s="1"/>
  <c r="E578" i="2"/>
  <c r="F578" i="2" s="1"/>
  <c r="AB578" i="2"/>
  <c r="AE577" i="2"/>
  <c r="AD577" i="2"/>
  <c r="AC577" i="2"/>
  <c r="L578" i="2"/>
  <c r="M577" i="2"/>
  <c r="O577" i="2"/>
  <c r="N577" i="2"/>
  <c r="W577" i="2"/>
  <c r="V577" i="2"/>
  <c r="U577" i="2"/>
  <c r="T578" i="2"/>
  <c r="AH576" i="2"/>
  <c r="AG576" i="2"/>
  <c r="A580" i="2"/>
  <c r="D579" i="2"/>
  <c r="C579" i="2"/>
  <c r="B579" i="2"/>
  <c r="G578" i="2" l="1"/>
  <c r="Y576" i="2"/>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F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G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F582" i="2" s="1"/>
  <c r="AE581" i="2"/>
  <c r="AD581" i="2"/>
  <c r="AC581" i="2"/>
  <c r="AB582" i="2"/>
  <c r="T582" i="2"/>
  <c r="V581" i="2"/>
  <c r="W581" i="2"/>
  <c r="U581" i="2"/>
  <c r="M581" i="2"/>
  <c r="L582" i="2"/>
  <c r="O581" i="2"/>
  <c r="N581" i="2"/>
  <c r="D583" i="2"/>
  <c r="C583" i="2"/>
  <c r="A584" i="2"/>
  <c r="B583" i="2"/>
  <c r="G582" i="2" l="1"/>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A586" i="2"/>
  <c r="B585" i="2"/>
  <c r="D585" i="2"/>
  <c r="C585" i="2"/>
  <c r="W583" i="2"/>
  <c r="T584" i="2"/>
  <c r="V583" i="2"/>
  <c r="U583" i="2"/>
  <c r="L584" i="2"/>
  <c r="O583" i="2"/>
  <c r="N583" i="2"/>
  <c r="M583" i="2"/>
  <c r="Y582" i="2" l="1"/>
  <c r="F584" i="2"/>
  <c r="AG582" i="2"/>
  <c r="AF583" i="2"/>
  <c r="E585" i="2"/>
  <c r="F585" i="2" s="1"/>
  <c r="R582" i="2"/>
  <c r="X583" i="2"/>
  <c r="Y583" i="2" s="1"/>
  <c r="P583" i="2"/>
  <c r="R583" i="2" s="1"/>
  <c r="D586" i="2"/>
  <c r="C586" i="2"/>
  <c r="B586" i="2"/>
  <c r="A587" i="2"/>
  <c r="AD584" i="2"/>
  <c r="AC584" i="2"/>
  <c r="AE584" i="2"/>
  <c r="AB585" i="2"/>
  <c r="O584" i="2"/>
  <c r="N584" i="2"/>
  <c r="L585" i="2"/>
  <c r="M584" i="2"/>
  <c r="AH583" i="2"/>
  <c r="AG583" i="2"/>
  <c r="T585" i="2"/>
  <c r="W584" i="2"/>
  <c r="V584" i="2"/>
  <c r="U584" i="2"/>
  <c r="Z583" i="2" l="1"/>
  <c r="Q583" i="2"/>
  <c r="G585" i="2"/>
  <c r="E586" i="2"/>
  <c r="G586" i="2" s="1"/>
  <c r="X584" i="2"/>
  <c r="Z584" i="2" s="1"/>
  <c r="AF584" i="2"/>
  <c r="AH584" i="2" s="1"/>
  <c r="P584" i="2"/>
  <c r="R584" i="2" s="1"/>
  <c r="AB586" i="2"/>
  <c r="AE585" i="2"/>
  <c r="AD585" i="2"/>
  <c r="AC585" i="2"/>
  <c r="D587" i="2"/>
  <c r="C587" i="2"/>
  <c r="A588" i="2"/>
  <c r="B587" i="2"/>
  <c r="U585" i="2"/>
  <c r="T586" i="2"/>
  <c r="W585" i="2"/>
  <c r="V585" i="2"/>
  <c r="O585" i="2"/>
  <c r="L586" i="2"/>
  <c r="N585" i="2"/>
  <c r="M585" i="2"/>
  <c r="F586" i="2" l="1"/>
  <c r="Y584" i="2"/>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Q589" i="2" l="1"/>
  <c r="AH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G593" i="2" s="1"/>
  <c r="X591" i="2"/>
  <c r="Y591" i="2" s="1"/>
  <c r="AD592" i="2"/>
  <c r="AC592" i="2"/>
  <c r="AB593" i="2"/>
  <c r="AE592" i="2"/>
  <c r="T593" i="2"/>
  <c r="W592" i="2"/>
  <c r="V592" i="2"/>
  <c r="U592" i="2"/>
  <c r="AH591" i="2"/>
  <c r="D594" i="2"/>
  <c r="C594" i="2"/>
  <c r="B594" i="2"/>
  <c r="A595" i="2"/>
  <c r="O592" i="2"/>
  <c r="N592" i="2"/>
  <c r="M592" i="2"/>
  <c r="L593" i="2"/>
  <c r="R591" i="2" l="1"/>
  <c r="F593" i="2"/>
  <c r="Z591" i="2"/>
  <c r="E594" i="2"/>
  <c r="G594" i="2" s="1"/>
  <c r="P592" i="2"/>
  <c r="R592" i="2" s="1"/>
  <c r="X592" i="2"/>
  <c r="Z592" i="2" s="1"/>
  <c r="AF592" i="2"/>
  <c r="AH592" i="2" s="1"/>
  <c r="O593" i="2"/>
  <c r="N593" i="2"/>
  <c r="M593" i="2"/>
  <c r="L594" i="2"/>
  <c r="Q592" i="2"/>
  <c r="AE593" i="2"/>
  <c r="AB594" i="2"/>
  <c r="AD593" i="2"/>
  <c r="AC593" i="2"/>
  <c r="D595" i="2"/>
  <c r="C595" i="2"/>
  <c r="A596" i="2"/>
  <c r="B595" i="2"/>
  <c r="U593" i="2"/>
  <c r="T594" i="2"/>
  <c r="W593" i="2"/>
  <c r="V593" i="2"/>
  <c r="F594" i="2" l="1"/>
  <c r="AG592" i="2"/>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D598" i="2"/>
  <c r="C598" i="2"/>
  <c r="B598" i="2"/>
  <c r="A599" i="2"/>
  <c r="Z595" i="2" l="1"/>
  <c r="AG595" i="2"/>
  <c r="F597" i="2"/>
  <c r="Q595" i="2"/>
  <c r="E598" i="2"/>
  <c r="X596" i="2"/>
  <c r="Y596" i="2" s="1"/>
  <c r="P596" i="2"/>
  <c r="Q596" i="2" s="1"/>
  <c r="AF596" i="2"/>
  <c r="AG596" i="2" s="1"/>
  <c r="D599" i="2"/>
  <c r="C599" i="2"/>
  <c r="B599" i="2"/>
  <c r="A600" i="2"/>
  <c r="G598" i="2"/>
  <c r="F598" i="2"/>
  <c r="U597" i="2"/>
  <c r="T598" i="2"/>
  <c r="W597" i="2"/>
  <c r="V597" i="2"/>
  <c r="O597" i="2"/>
  <c r="N597" i="2"/>
  <c r="M597" i="2"/>
  <c r="L598" i="2"/>
  <c r="AE597" i="2"/>
  <c r="AD597" i="2"/>
  <c r="AC597" i="2"/>
  <c r="AB598" i="2"/>
  <c r="R596" i="2" l="1"/>
  <c r="AH596" i="2"/>
  <c r="P597" i="2"/>
  <c r="R597" i="2" s="1"/>
  <c r="E599" i="2"/>
  <c r="F599" i="2" s="1"/>
  <c r="Z596" i="2"/>
  <c r="AF597" i="2"/>
  <c r="AG597" i="2" s="1"/>
  <c r="X597" i="2"/>
  <c r="Z597" i="2" s="1"/>
  <c r="AB599" i="2"/>
  <c r="AE598" i="2"/>
  <c r="AD598" i="2"/>
  <c r="AC598" i="2"/>
  <c r="C600" i="2"/>
  <c r="B600" i="2"/>
  <c r="A601" i="2"/>
  <c r="D600" i="2"/>
  <c r="L599" i="2"/>
  <c r="M598" i="2"/>
  <c r="O598" i="2"/>
  <c r="N598" i="2"/>
  <c r="W598" i="2"/>
  <c r="U598" i="2"/>
  <c r="T599" i="2"/>
  <c r="V598" i="2"/>
  <c r="G599" i="2"/>
  <c r="Q597" i="2" l="1"/>
  <c r="AH597" i="2"/>
  <c r="Y597" i="2"/>
  <c r="P598" i="2"/>
  <c r="Q598" i="2" s="1"/>
  <c r="X598" i="2"/>
  <c r="Y598" i="2" s="1"/>
  <c r="AF598" i="2"/>
  <c r="AH598" i="2" s="1"/>
  <c r="E600" i="2"/>
  <c r="G600" i="2" s="1"/>
  <c r="R598" i="2"/>
  <c r="C601" i="2"/>
  <c r="B601" i="2"/>
  <c r="A602" i="2"/>
  <c r="D601" i="2"/>
  <c r="W599" i="2"/>
  <c r="V599" i="2"/>
  <c r="U599" i="2"/>
  <c r="T600" i="2"/>
  <c r="L600" i="2"/>
  <c r="M599" i="2"/>
  <c r="O599" i="2"/>
  <c r="N599" i="2"/>
  <c r="AD599" i="2"/>
  <c r="AC599" i="2"/>
  <c r="AB600" i="2"/>
  <c r="AE599" i="2"/>
  <c r="Z598" i="2" l="1"/>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H601" i="2" s="1"/>
  <c r="L603" i="2"/>
  <c r="O602" i="2"/>
  <c r="N602" i="2"/>
  <c r="M602" i="2"/>
  <c r="D604" i="2"/>
  <c r="C604" i="2"/>
  <c r="A605" i="2"/>
  <c r="B604" i="2"/>
  <c r="AB603" i="2"/>
  <c r="AE602" i="2"/>
  <c r="AD602" i="2"/>
  <c r="AC602" i="2"/>
  <c r="W602" i="2"/>
  <c r="U602" i="2"/>
  <c r="T603" i="2"/>
  <c r="V602" i="2"/>
  <c r="AG601" i="2" l="1"/>
  <c r="Y601" i="2"/>
  <c r="R601" i="2"/>
  <c r="G603" i="2"/>
  <c r="X602" i="2"/>
  <c r="Z602" i="2" s="1"/>
  <c r="P602" i="2"/>
  <c r="R602" i="2" s="1"/>
  <c r="AF602" i="2"/>
  <c r="AG602" i="2" s="1"/>
  <c r="E604" i="2"/>
  <c r="F604" i="2" s="1"/>
  <c r="A606" i="2"/>
  <c r="D605" i="2"/>
  <c r="C605" i="2"/>
  <c r="B605" i="2"/>
  <c r="W603" i="2"/>
  <c r="V603" i="2"/>
  <c r="U603" i="2"/>
  <c r="T604" i="2"/>
  <c r="AD603" i="2"/>
  <c r="AC603" i="2"/>
  <c r="AB604" i="2"/>
  <c r="AE603" i="2"/>
  <c r="L604" i="2"/>
  <c r="O603" i="2"/>
  <c r="N603" i="2"/>
  <c r="M603" i="2"/>
  <c r="G604" i="2" l="1"/>
  <c r="Y602" i="2"/>
  <c r="AF603" i="2"/>
  <c r="AG603" i="2" s="1"/>
  <c r="AH602" i="2"/>
  <c r="Q602" i="2"/>
  <c r="E605" i="2"/>
  <c r="G605" i="2" s="1"/>
  <c r="X603" i="2"/>
  <c r="Y603" i="2" s="1"/>
  <c r="P603" i="2"/>
  <c r="Q603" i="2" s="1"/>
  <c r="T605" i="2"/>
  <c r="W604" i="2"/>
  <c r="V604" i="2"/>
  <c r="U604" i="2"/>
  <c r="O604" i="2"/>
  <c r="N604" i="2"/>
  <c r="L605" i="2"/>
  <c r="M604" i="2"/>
  <c r="AD604" i="2"/>
  <c r="AC604" i="2"/>
  <c r="AE604" i="2"/>
  <c r="AB605" i="2"/>
  <c r="D606" i="2"/>
  <c r="C606" i="2"/>
  <c r="B606" i="2"/>
  <c r="A607" i="2"/>
  <c r="AH603" i="2" l="1"/>
  <c r="Z603" i="2"/>
  <c r="F605" i="2"/>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L607" i="2"/>
  <c r="O606" i="2"/>
  <c r="N606" i="2"/>
  <c r="M606" i="2"/>
  <c r="W606" i="2"/>
  <c r="U606" i="2"/>
  <c r="T607" i="2"/>
  <c r="V606" i="2"/>
  <c r="D608" i="2"/>
  <c r="C608" i="2"/>
  <c r="B608" i="2"/>
  <c r="A609" i="2"/>
  <c r="AB607" i="2"/>
  <c r="AE606" i="2"/>
  <c r="AD606" i="2"/>
  <c r="AC606" i="2"/>
  <c r="AG605" i="2" l="1"/>
  <c r="F607" i="2"/>
  <c r="Z605" i="2"/>
  <c r="Q605" i="2"/>
  <c r="P606" i="2"/>
  <c r="Q606" i="2" s="1"/>
  <c r="AF606" i="2"/>
  <c r="AG606" i="2" s="1"/>
  <c r="X606" i="2"/>
  <c r="Y606" i="2" s="1"/>
  <c r="E608" i="2"/>
  <c r="G608" i="2" s="1"/>
  <c r="W607" i="2"/>
  <c r="T608" i="2"/>
  <c r="V607" i="2"/>
  <c r="U607" i="2"/>
  <c r="L608" i="2"/>
  <c r="O607" i="2"/>
  <c r="N607" i="2"/>
  <c r="M607" i="2"/>
  <c r="A610" i="2"/>
  <c r="D609" i="2"/>
  <c r="C609" i="2"/>
  <c r="B609" i="2"/>
  <c r="AD607" i="2"/>
  <c r="AC607" i="2"/>
  <c r="AB608" i="2"/>
  <c r="AE607" i="2"/>
  <c r="R606" i="2" l="1"/>
  <c r="AH606" i="2"/>
  <c r="Z606" i="2"/>
  <c r="F608" i="2"/>
  <c r="X607" i="2"/>
  <c r="Y607" i="2" s="1"/>
  <c r="E609" i="2"/>
  <c r="G609" i="2" s="1"/>
  <c r="P607" i="2"/>
  <c r="R607" i="2" s="1"/>
  <c r="AF607" i="2"/>
  <c r="AG607" i="2" s="1"/>
  <c r="AD608" i="2"/>
  <c r="AC608" i="2"/>
  <c r="AB609" i="2"/>
  <c r="AE608" i="2"/>
  <c r="T609" i="2"/>
  <c r="W608" i="2"/>
  <c r="V608" i="2"/>
  <c r="U608" i="2"/>
  <c r="D610" i="2"/>
  <c r="C610" i="2"/>
  <c r="B610" i="2"/>
  <c r="A611" i="2"/>
  <c r="O608" i="2"/>
  <c r="N608" i="2"/>
  <c r="M608" i="2"/>
  <c r="L609" i="2"/>
  <c r="F609" i="2" l="1"/>
  <c r="AH607" i="2"/>
  <c r="Q607" i="2"/>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R608" i="2" l="1"/>
  <c r="AG608" i="2"/>
  <c r="Z608" i="2"/>
  <c r="F610" i="2"/>
  <c r="P609" i="2"/>
  <c r="R609" i="2" s="1"/>
  <c r="X609" i="2"/>
  <c r="Z609" i="2" s="1"/>
  <c r="E611" i="2"/>
  <c r="G611" i="2" s="1"/>
  <c r="AF609" i="2"/>
  <c r="AH609" i="2" s="1"/>
  <c r="AB611" i="2"/>
  <c r="AE610" i="2"/>
  <c r="AD610" i="2"/>
  <c r="AC610" i="2"/>
  <c r="W610" i="2"/>
  <c r="U610" i="2"/>
  <c r="T611" i="2"/>
  <c r="V610" i="2"/>
  <c r="D612" i="2"/>
  <c r="C612" i="2"/>
  <c r="B612" i="2"/>
  <c r="A613" i="2"/>
  <c r="L611" i="2"/>
  <c r="O610" i="2"/>
  <c r="N610" i="2"/>
  <c r="M610" i="2"/>
  <c r="F611" i="2" l="1"/>
  <c r="AG609" i="2"/>
  <c r="Y609" i="2"/>
  <c r="Q609" i="2"/>
  <c r="X610" i="2"/>
  <c r="Z610" i="2" s="1"/>
  <c r="AF610" i="2"/>
  <c r="AG610" i="2" s="1"/>
  <c r="P610" i="2"/>
  <c r="R610" i="2" s="1"/>
  <c r="E612" i="2"/>
  <c r="G612" i="2" s="1"/>
  <c r="W611" i="2"/>
  <c r="V611" i="2"/>
  <c r="U611" i="2"/>
  <c r="T612" i="2"/>
  <c r="L612" i="2"/>
  <c r="M611" i="2"/>
  <c r="O611" i="2"/>
  <c r="N611" i="2"/>
  <c r="D613" i="2"/>
  <c r="C613" i="2"/>
  <c r="B613" i="2"/>
  <c r="A614" i="2"/>
  <c r="AD611" i="2"/>
  <c r="AC611" i="2"/>
  <c r="AB612" i="2"/>
  <c r="AE611" i="2"/>
  <c r="AH610" i="2" l="1"/>
  <c r="Y610" i="2"/>
  <c r="Q610" i="2"/>
  <c r="F612" i="2"/>
  <c r="AF611" i="2"/>
  <c r="AG611" i="2" s="1"/>
  <c r="X611" i="2"/>
  <c r="Y611" i="2" s="1"/>
  <c r="E613" i="2"/>
  <c r="G613" i="2" s="1"/>
  <c r="P611" i="2"/>
  <c r="R611" i="2" s="1"/>
  <c r="Q611" i="2"/>
  <c r="T613" i="2"/>
  <c r="W612" i="2"/>
  <c r="V612" i="2"/>
  <c r="U612" i="2"/>
  <c r="O612" i="2"/>
  <c r="N612" i="2"/>
  <c r="L613" i="2"/>
  <c r="M612" i="2"/>
  <c r="AD612" i="2"/>
  <c r="AC612" i="2"/>
  <c r="AE612" i="2"/>
  <c r="AB613" i="2"/>
  <c r="AH611" i="2"/>
  <c r="Z611" i="2"/>
  <c r="D614" i="2"/>
  <c r="C614" i="2"/>
  <c r="B614" i="2"/>
  <c r="A615" i="2"/>
  <c r="F613" i="2" l="1"/>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Y614" i="2" s="1"/>
  <c r="A618" i="2"/>
  <c r="D617" i="2"/>
  <c r="B617" i="2"/>
  <c r="C617" i="2"/>
  <c r="W615" i="2"/>
  <c r="V615" i="2"/>
  <c r="T616" i="2"/>
  <c r="U615" i="2"/>
  <c r="L616" i="2"/>
  <c r="O615" i="2"/>
  <c r="N615" i="2"/>
  <c r="M615" i="2"/>
  <c r="AD615" i="2"/>
  <c r="AC615" i="2"/>
  <c r="AB616" i="2"/>
  <c r="AE615" i="2"/>
  <c r="Z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AH616" i="2" s="1"/>
  <c r="D619" i="2"/>
  <c r="C619" i="2"/>
  <c r="B619" i="2"/>
  <c r="A620" i="2"/>
  <c r="O617" i="2"/>
  <c r="N617" i="2"/>
  <c r="M617" i="2"/>
  <c r="L618" i="2"/>
  <c r="AB618" i="2"/>
  <c r="AE617" i="2"/>
  <c r="AD617" i="2"/>
  <c r="AC617" i="2"/>
  <c r="U617" i="2"/>
  <c r="T618" i="2"/>
  <c r="W617" i="2"/>
  <c r="V617" i="2"/>
  <c r="AG616" i="2" l="1"/>
  <c r="F618" i="2"/>
  <c r="Y616" i="2"/>
  <c r="E619" i="2"/>
  <c r="G619" i="2" s="1"/>
  <c r="R616" i="2"/>
  <c r="X617" i="2"/>
  <c r="Z617" i="2" s="1"/>
  <c r="P617" i="2"/>
  <c r="R617" i="2" s="1"/>
  <c r="AF617" i="2"/>
  <c r="AG617" i="2" s="1"/>
  <c r="AB619" i="2"/>
  <c r="AE618" i="2"/>
  <c r="AD618" i="2"/>
  <c r="AC618" i="2"/>
  <c r="L619" i="2"/>
  <c r="O618" i="2"/>
  <c r="N618" i="2"/>
  <c r="M618" i="2"/>
  <c r="D620" i="2"/>
  <c r="C620" i="2"/>
  <c r="B620" i="2"/>
  <c r="A621" i="2"/>
  <c r="W618" i="2"/>
  <c r="U618" i="2"/>
  <c r="V618" i="2"/>
  <c r="T619" i="2"/>
  <c r="Y617" i="2" l="1"/>
  <c r="AH617" i="2"/>
  <c r="F619" i="2"/>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9" i="2" s="1"/>
  <c r="Q618" i="2"/>
  <c r="AF619" i="2"/>
  <c r="AH619" i="2" s="1"/>
  <c r="E621" i="2"/>
  <c r="G621" i="2" s="1"/>
  <c r="X619" i="2"/>
  <c r="Z619" i="2" s="1"/>
  <c r="O620" i="2"/>
  <c r="N620" i="2"/>
  <c r="M620" i="2"/>
  <c r="L621" i="2"/>
  <c r="AB621" i="2"/>
  <c r="AE620" i="2"/>
  <c r="AD620" i="2"/>
  <c r="AC620" i="2"/>
  <c r="U620" i="2"/>
  <c r="T621" i="2"/>
  <c r="W620" i="2"/>
  <c r="V620" i="2"/>
  <c r="A623" i="2"/>
  <c r="D622" i="2"/>
  <c r="C622" i="2"/>
  <c r="B622" i="2"/>
  <c r="R619" i="2"/>
  <c r="F621" i="2" l="1"/>
  <c r="Y619" i="2"/>
  <c r="AG619" i="2"/>
  <c r="P620" i="2"/>
  <c r="Q620" i="2" s="1"/>
  <c r="E622" i="2"/>
  <c r="G622" i="2" s="1"/>
  <c r="X620" i="2"/>
  <c r="Y620" i="2" s="1"/>
  <c r="AF620" i="2"/>
  <c r="AH620" i="2" s="1"/>
  <c r="R620" i="2"/>
  <c r="L622" i="2"/>
  <c r="O621" i="2"/>
  <c r="N621" i="2"/>
  <c r="M621" i="2"/>
  <c r="W621" i="2"/>
  <c r="V621" i="2"/>
  <c r="U621" i="2"/>
  <c r="T622" i="2"/>
  <c r="AE621" i="2"/>
  <c r="AB622" i="2"/>
  <c r="AD621" i="2"/>
  <c r="AC621" i="2"/>
  <c r="C623" i="2"/>
  <c r="B623" i="2"/>
  <c r="A624" i="2"/>
  <c r="D623" i="2"/>
  <c r="F622" i="2" l="1"/>
  <c r="AG620" i="2"/>
  <c r="Z620" i="2"/>
  <c r="E623" i="2"/>
  <c r="F623" i="2" s="1"/>
  <c r="AF621" i="2"/>
  <c r="AH621" i="2" s="1"/>
  <c r="X621" i="2"/>
  <c r="Y621" i="2" s="1"/>
  <c r="P621" i="2"/>
  <c r="R621" i="2" s="1"/>
  <c r="AD622" i="2"/>
  <c r="AB623" i="2"/>
  <c r="AE622" i="2"/>
  <c r="AC622" i="2"/>
  <c r="T623" i="2"/>
  <c r="W622" i="2"/>
  <c r="V622" i="2"/>
  <c r="U622" i="2"/>
  <c r="C624" i="2"/>
  <c r="B624" i="2"/>
  <c r="A625" i="2"/>
  <c r="D624" i="2"/>
  <c r="O622" i="2"/>
  <c r="N622" i="2"/>
  <c r="L623" i="2"/>
  <c r="M622" i="2"/>
  <c r="Z621" i="2" l="1"/>
  <c r="AG621" i="2"/>
  <c r="G623" i="2"/>
  <c r="AF622" i="2"/>
  <c r="AG622" i="2" s="1"/>
  <c r="Q621" i="2"/>
  <c r="E624" i="2"/>
  <c r="G624" i="2" s="1"/>
  <c r="X622" i="2"/>
  <c r="Z622" i="2" s="1"/>
  <c r="P622" i="2"/>
  <c r="Q622" i="2" s="1"/>
  <c r="A626" i="2"/>
  <c r="D625" i="2"/>
  <c r="C625" i="2"/>
  <c r="B625" i="2"/>
  <c r="V623" i="2"/>
  <c r="W623" i="2"/>
  <c r="U623" i="2"/>
  <c r="T624" i="2"/>
  <c r="AE623" i="2"/>
  <c r="AD623" i="2"/>
  <c r="AC623" i="2"/>
  <c r="AB624" i="2"/>
  <c r="L624" i="2"/>
  <c r="O623" i="2"/>
  <c r="N623" i="2"/>
  <c r="M623" i="2"/>
  <c r="AH622" i="2" l="1"/>
  <c r="Y622" i="2"/>
  <c r="X623" i="2"/>
  <c r="Y623" i="2" s="1"/>
  <c r="F624" i="2"/>
  <c r="R622" i="2"/>
  <c r="P623" i="2"/>
  <c r="R623" i="2" s="1"/>
  <c r="AF623" i="2"/>
  <c r="AH623" i="2" s="1"/>
  <c r="E625" i="2"/>
  <c r="G625" i="2" s="1"/>
  <c r="AB625" i="2"/>
  <c r="AE624" i="2"/>
  <c r="AD624" i="2"/>
  <c r="AC624" i="2"/>
  <c r="U624" i="2"/>
  <c r="T625" i="2"/>
  <c r="W624" i="2"/>
  <c r="V624" i="2"/>
  <c r="Z623" i="2"/>
  <c r="L625" i="2"/>
  <c r="O624" i="2"/>
  <c r="M624" i="2"/>
  <c r="N624" i="2"/>
  <c r="A627" i="2"/>
  <c r="B626" i="2"/>
  <c r="D626" i="2"/>
  <c r="C626" i="2"/>
  <c r="Q623" i="2" l="1"/>
  <c r="AG623" i="2"/>
  <c r="F625" i="2"/>
  <c r="AF624" i="2"/>
  <c r="AG624" i="2" s="1"/>
  <c r="P624" i="2"/>
  <c r="R624" i="2" s="1"/>
  <c r="X624" i="2"/>
  <c r="Z624" i="2" s="1"/>
  <c r="E626" i="2"/>
  <c r="G626" i="2" s="1"/>
  <c r="D627" i="2"/>
  <c r="A628" i="2"/>
  <c r="C627" i="2"/>
  <c r="B627" i="2"/>
  <c r="Y624" i="2"/>
  <c r="T626" i="2"/>
  <c r="W625" i="2"/>
  <c r="V625" i="2"/>
  <c r="U625" i="2"/>
  <c r="M625" i="2"/>
  <c r="N625" i="2"/>
  <c r="L626" i="2"/>
  <c r="O625" i="2"/>
  <c r="AE625" i="2"/>
  <c r="AD625" i="2"/>
  <c r="AC625" i="2"/>
  <c r="AB626" i="2"/>
  <c r="F626" i="2" l="1"/>
  <c r="Q624" i="2"/>
  <c r="AH624" i="2"/>
  <c r="E627" i="2"/>
  <c r="F627" i="2" s="1"/>
  <c r="X625" i="2"/>
  <c r="Z625" i="2" s="1"/>
  <c r="AF625" i="2"/>
  <c r="AH625" i="2" s="1"/>
  <c r="P625" i="2"/>
  <c r="AB627" i="2"/>
  <c r="AE626" i="2"/>
  <c r="AD626" i="2"/>
  <c r="AC626" i="2"/>
  <c r="U626" i="2"/>
  <c r="V626" i="2"/>
  <c r="T627" i="2"/>
  <c r="W626" i="2"/>
  <c r="D628" i="2"/>
  <c r="B628" i="2"/>
  <c r="A629" i="2"/>
  <c r="C628" i="2"/>
  <c r="O626" i="2"/>
  <c r="L627" i="2"/>
  <c r="N626" i="2"/>
  <c r="M626" i="2"/>
  <c r="R625" i="2"/>
  <c r="Q625" i="2"/>
  <c r="Y625" i="2" l="1"/>
  <c r="G627" i="2"/>
  <c r="AG625" i="2"/>
  <c r="P626" i="2"/>
  <c r="R626" i="2" s="1"/>
  <c r="X626" i="2"/>
  <c r="Z626" i="2" s="1"/>
  <c r="AF626" i="2"/>
  <c r="AH626" i="2" s="1"/>
  <c r="E628" i="2"/>
  <c r="G628" i="2" s="1"/>
  <c r="V627" i="2"/>
  <c r="W627" i="2"/>
  <c r="U627" i="2"/>
  <c r="T628" i="2"/>
  <c r="L628" i="2"/>
  <c r="O627" i="2"/>
  <c r="M627" i="2"/>
  <c r="N627" i="2"/>
  <c r="D629" i="2"/>
  <c r="C629" i="2"/>
  <c r="B629" i="2"/>
  <c r="A630" i="2"/>
  <c r="Q626" i="2"/>
  <c r="Y626" i="2"/>
  <c r="AB628" i="2"/>
  <c r="AE627" i="2"/>
  <c r="AD627" i="2"/>
  <c r="AC627" i="2"/>
  <c r="F628" i="2" l="1"/>
  <c r="AG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Z629" i="2" s="1"/>
  <c r="P629" i="2"/>
  <c r="R629" i="2" s="1"/>
  <c r="E631" i="2"/>
  <c r="G631" i="2" s="1"/>
  <c r="AF629" i="2"/>
  <c r="AH629" i="2" s="1"/>
  <c r="F630" i="2"/>
  <c r="Q629" i="2"/>
  <c r="B632" i="2"/>
  <c r="A633" i="2"/>
  <c r="D632" i="2"/>
  <c r="C632" i="2"/>
  <c r="AD630" i="2"/>
  <c r="AC630" i="2"/>
  <c r="AB631" i="2"/>
  <c r="AE630" i="2"/>
  <c r="V630" i="2"/>
  <c r="U630" i="2"/>
  <c r="T631" i="2"/>
  <c r="W630" i="2"/>
  <c r="L631" i="2"/>
  <c r="O630" i="2"/>
  <c r="N630" i="2"/>
  <c r="M630" i="2"/>
  <c r="AG629" i="2" l="1"/>
  <c r="Y629" i="2"/>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AG631" i="2" l="1"/>
  <c r="Q631" i="2"/>
  <c r="F633" i="2"/>
  <c r="Z631" i="2"/>
  <c r="P632" i="2"/>
  <c r="E634" i="2"/>
  <c r="G634" i="2" s="1"/>
  <c r="AF632" i="2"/>
  <c r="AG632" i="2" s="1"/>
  <c r="X632" i="2"/>
  <c r="Z632" i="2" s="1"/>
  <c r="AE633" i="2"/>
  <c r="AD633" i="2"/>
  <c r="AC633" i="2"/>
  <c r="AB634" i="2"/>
  <c r="D635" i="2"/>
  <c r="C635" i="2"/>
  <c r="B635" i="2"/>
  <c r="A636" i="2"/>
  <c r="M633" i="2"/>
  <c r="L634" i="2"/>
  <c r="O633" i="2"/>
  <c r="N633" i="2"/>
  <c r="T634" i="2"/>
  <c r="W633" i="2"/>
  <c r="V633" i="2"/>
  <c r="U633" i="2"/>
  <c r="R632" i="2"/>
  <c r="Q632" i="2"/>
  <c r="Y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AG634" i="2"/>
  <c r="L636" i="2"/>
  <c r="N635" i="2"/>
  <c r="M635" i="2"/>
  <c r="O635" i="2"/>
  <c r="Z634" i="2" l="1"/>
  <c r="R634" i="2"/>
  <c r="P635" i="2"/>
  <c r="Q635" i="2" s="1"/>
  <c r="F636" i="2"/>
  <c r="E637" i="2"/>
  <c r="G637" i="2" s="1"/>
  <c r="AF635" i="2"/>
  <c r="AH635" i="2" s="1"/>
  <c r="X635" i="2"/>
  <c r="Y635" i="2" s="1"/>
  <c r="T637" i="2"/>
  <c r="U636" i="2"/>
  <c r="W636" i="2"/>
  <c r="V636" i="2"/>
  <c r="R635" i="2"/>
  <c r="AE636" i="2"/>
  <c r="AD636" i="2"/>
  <c r="AC636" i="2"/>
  <c r="AB637" i="2"/>
  <c r="N636" i="2"/>
  <c r="M636" i="2"/>
  <c r="L637" i="2"/>
  <c r="O636" i="2"/>
  <c r="A639" i="2"/>
  <c r="D638" i="2"/>
  <c r="C638" i="2"/>
  <c r="B638" i="2"/>
  <c r="F637" i="2" l="1"/>
  <c r="AG635" i="2"/>
  <c r="Z635" i="2"/>
  <c r="AF636" i="2"/>
  <c r="AH636" i="2" s="1"/>
  <c r="E638" i="2"/>
  <c r="G638" i="2" s="1"/>
  <c r="X636" i="2"/>
  <c r="Y636" i="2" s="1"/>
  <c r="P636" i="2"/>
  <c r="Q636" i="2" s="1"/>
  <c r="AE637" i="2"/>
  <c r="AB638" i="2"/>
  <c r="AD637" i="2"/>
  <c r="AC637" i="2"/>
  <c r="AG636" i="2"/>
  <c r="D639" i="2"/>
  <c r="A640" i="2"/>
  <c r="C639" i="2"/>
  <c r="B639" i="2"/>
  <c r="M637" i="2"/>
  <c r="O637" i="2"/>
  <c r="N637" i="2"/>
  <c r="L638" i="2"/>
  <c r="U637" i="2"/>
  <c r="T638" i="2"/>
  <c r="W637" i="2"/>
  <c r="V637" i="2"/>
  <c r="Z636" i="2" l="1"/>
  <c r="R636" i="2"/>
  <c r="E639" i="2"/>
  <c r="F639" i="2" s="1"/>
  <c r="AF637" i="2"/>
  <c r="AH637" i="2" s="1"/>
  <c r="F638" i="2"/>
  <c r="P637" i="2"/>
  <c r="Q637" i="2" s="1"/>
  <c r="X637" i="2"/>
  <c r="Z637" i="2" s="1"/>
  <c r="L639" i="2"/>
  <c r="O638" i="2"/>
  <c r="N638" i="2"/>
  <c r="M638" i="2"/>
  <c r="A641" i="2"/>
  <c r="D640" i="2"/>
  <c r="B640" i="2"/>
  <c r="C640" i="2"/>
  <c r="W638" i="2"/>
  <c r="V638" i="2"/>
  <c r="U638" i="2"/>
  <c r="T639" i="2"/>
  <c r="AB639" i="2"/>
  <c r="AD638" i="2"/>
  <c r="AC638" i="2"/>
  <c r="AE638" i="2"/>
  <c r="R637" i="2"/>
  <c r="G639" i="2" l="1"/>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Z639" i="2" s="1"/>
  <c r="AF639" i="2"/>
  <c r="A643" i="2"/>
  <c r="D642" i="2"/>
  <c r="C642" i="2"/>
  <c r="B642" i="2"/>
  <c r="Y639" i="2"/>
  <c r="V640" i="2"/>
  <c r="U640" i="2"/>
  <c r="T641" i="2"/>
  <c r="W640" i="2"/>
  <c r="AB641" i="2"/>
  <c r="AE640" i="2"/>
  <c r="AD640" i="2"/>
  <c r="AC640" i="2"/>
  <c r="O640" i="2"/>
  <c r="N640" i="2"/>
  <c r="L641" i="2"/>
  <c r="M640" i="2"/>
  <c r="AH639" i="2"/>
  <c r="AG639" i="2"/>
  <c r="Q639" i="2" l="1"/>
  <c r="P640" i="2"/>
  <c r="G641" i="2"/>
  <c r="E642" i="2"/>
  <c r="F642" i="2" s="1"/>
  <c r="X640" i="2"/>
  <c r="Z640" i="2" s="1"/>
  <c r="AF640" i="2"/>
  <c r="AH640" i="2" s="1"/>
  <c r="R640" i="2"/>
  <c r="Q640" i="2"/>
  <c r="AE641" i="2"/>
  <c r="AC641" i="2"/>
  <c r="AB642" i="2"/>
  <c r="AD641" i="2"/>
  <c r="M641" i="2"/>
  <c r="L642" i="2"/>
  <c r="O641" i="2"/>
  <c r="N641" i="2"/>
  <c r="W641" i="2"/>
  <c r="V641" i="2"/>
  <c r="U641" i="2"/>
  <c r="T642" i="2"/>
  <c r="B643" i="2"/>
  <c r="A644" i="2"/>
  <c r="D643" i="2"/>
  <c r="C643" i="2"/>
  <c r="Y640" i="2" l="1"/>
  <c r="AG640" i="2"/>
  <c r="G642" i="2"/>
  <c r="E643" i="2"/>
  <c r="F643" i="2" s="1"/>
  <c r="X641" i="2"/>
  <c r="Z641" i="2" s="1"/>
  <c r="AF641" i="2"/>
  <c r="AG641" i="2" s="1"/>
  <c r="P641" i="2"/>
  <c r="Q641" i="2" s="1"/>
  <c r="O642" i="2"/>
  <c r="N642" i="2"/>
  <c r="M642" i="2"/>
  <c r="L643" i="2"/>
  <c r="D644" i="2"/>
  <c r="C644" i="2"/>
  <c r="B644" i="2"/>
  <c r="A645" i="2"/>
  <c r="T643" i="2"/>
  <c r="W642" i="2"/>
  <c r="V642" i="2"/>
  <c r="U642" i="2"/>
  <c r="AE642" i="2"/>
  <c r="AD642" i="2"/>
  <c r="AC642" i="2"/>
  <c r="AB643" i="2"/>
  <c r="Y641" i="2"/>
  <c r="G643" i="2" l="1"/>
  <c r="AH641" i="2"/>
  <c r="R641" i="2"/>
  <c r="P642" i="2"/>
  <c r="Q642" i="2" s="1"/>
  <c r="X642" i="2"/>
  <c r="Z642" i="2" s="1"/>
  <c r="E644" i="2"/>
  <c r="F644" i="2" s="1"/>
  <c r="AF642" i="2"/>
  <c r="AH642" i="2" s="1"/>
  <c r="V643" i="2"/>
  <c r="W643" i="2"/>
  <c r="U643" i="2"/>
  <c r="T644" i="2"/>
  <c r="A646" i="2"/>
  <c r="C645" i="2"/>
  <c r="B645" i="2"/>
  <c r="D645" i="2"/>
  <c r="L644" i="2"/>
  <c r="O643" i="2"/>
  <c r="N643" i="2"/>
  <c r="M643" i="2"/>
  <c r="AB644" i="2"/>
  <c r="AE643" i="2"/>
  <c r="AD643" i="2"/>
  <c r="AC643" i="2"/>
  <c r="G644" i="2"/>
  <c r="AG642" i="2" l="1"/>
  <c r="R642" i="2"/>
  <c r="Y642" i="2"/>
  <c r="E645" i="2"/>
  <c r="F645" i="2" s="1"/>
  <c r="X643" i="2"/>
  <c r="Z643" i="2" s="1"/>
  <c r="P643" i="2"/>
  <c r="Q643" i="2" s="1"/>
  <c r="AF643" i="2"/>
  <c r="AH643" i="2" s="1"/>
  <c r="AE644" i="2"/>
  <c r="AD644" i="2"/>
  <c r="AC644" i="2"/>
  <c r="AB645" i="2"/>
  <c r="L645" i="2"/>
  <c r="O644" i="2"/>
  <c r="N644" i="2"/>
  <c r="M644" i="2"/>
  <c r="A647" i="2"/>
  <c r="C646" i="2"/>
  <c r="B646" i="2"/>
  <c r="D646" i="2"/>
  <c r="W644" i="2"/>
  <c r="V644" i="2"/>
  <c r="U644" i="2"/>
  <c r="T645" i="2"/>
  <c r="AG643" i="2" l="1"/>
  <c r="G645" i="2"/>
  <c r="Y643" i="2"/>
  <c r="R643" i="2"/>
  <c r="AF644" i="2"/>
  <c r="AG644" i="2" s="1"/>
  <c r="E646" i="2"/>
  <c r="G646" i="2" s="1"/>
  <c r="P644" i="2"/>
  <c r="R644" i="2" s="1"/>
  <c r="X644" i="2"/>
  <c r="Z644" i="2" s="1"/>
  <c r="D647" i="2"/>
  <c r="C647" i="2"/>
  <c r="B647" i="2"/>
  <c r="A648" i="2"/>
  <c r="T646" i="2"/>
  <c r="W645" i="2"/>
  <c r="V645" i="2"/>
  <c r="U645" i="2"/>
  <c r="M645" i="2"/>
  <c r="O645" i="2"/>
  <c r="N645" i="2"/>
  <c r="L646" i="2"/>
  <c r="AE645" i="2"/>
  <c r="AD645" i="2"/>
  <c r="AC645" i="2"/>
  <c r="AB646" i="2"/>
  <c r="AH644" i="2" l="1"/>
  <c r="F646" i="2"/>
  <c r="Q644" i="2"/>
  <c r="Y644" i="2"/>
  <c r="AF645" i="2"/>
  <c r="AH645" i="2" s="1"/>
  <c r="E647" i="2"/>
  <c r="G647" i="2" s="1"/>
  <c r="X645" i="2"/>
  <c r="Y645" i="2" s="1"/>
  <c r="P645" i="2"/>
  <c r="Q645" i="2" s="1"/>
  <c r="AB647" i="2"/>
  <c r="AE646" i="2"/>
  <c r="AD646" i="2"/>
  <c r="AC646" i="2"/>
  <c r="W646" i="2"/>
  <c r="V646" i="2"/>
  <c r="U646" i="2"/>
  <c r="T647" i="2"/>
  <c r="A649" i="2"/>
  <c r="D648" i="2"/>
  <c r="C648" i="2"/>
  <c r="B648" i="2"/>
  <c r="L647" i="2"/>
  <c r="M646" i="2"/>
  <c r="O646" i="2"/>
  <c r="N646" i="2"/>
  <c r="Z645" i="2" l="1"/>
  <c r="AG645" i="2"/>
  <c r="F647" i="2"/>
  <c r="X646" i="2"/>
  <c r="Y646" i="2" s="1"/>
  <c r="R645" i="2"/>
  <c r="AF646" i="2"/>
  <c r="AH646" i="2" s="1"/>
  <c r="E648" i="2"/>
  <c r="G648" i="2" s="1"/>
  <c r="P646" i="2"/>
  <c r="Q646" i="2" s="1"/>
  <c r="M647" i="2"/>
  <c r="L648" i="2"/>
  <c r="O647" i="2"/>
  <c r="N647" i="2"/>
  <c r="V647" i="2"/>
  <c r="T648" i="2"/>
  <c r="U647" i="2"/>
  <c r="W647" i="2"/>
  <c r="D649" i="2"/>
  <c r="C649" i="2"/>
  <c r="B649" i="2"/>
  <c r="A650" i="2"/>
  <c r="AE647" i="2"/>
  <c r="AD647" i="2"/>
  <c r="AC647" i="2"/>
  <c r="AB648" i="2"/>
  <c r="F648" i="2" l="1"/>
  <c r="Z646" i="2"/>
  <c r="AG646" i="2"/>
  <c r="R646" i="2"/>
  <c r="X647" i="2"/>
  <c r="Z647" i="2" s="1"/>
  <c r="E649" i="2"/>
  <c r="G649" i="2" s="1"/>
  <c r="P647" i="2"/>
  <c r="AF647" i="2"/>
  <c r="AH647" i="2"/>
  <c r="AG647" i="2"/>
  <c r="AB649" i="2"/>
  <c r="AE648" i="2"/>
  <c r="AD648" i="2"/>
  <c r="AC648" i="2"/>
  <c r="T649" i="2"/>
  <c r="W648" i="2"/>
  <c r="V648" i="2"/>
  <c r="U648" i="2"/>
  <c r="A651" i="2"/>
  <c r="D650" i="2"/>
  <c r="C650" i="2"/>
  <c r="B650" i="2"/>
  <c r="O648" i="2"/>
  <c r="N648" i="2"/>
  <c r="M648" i="2"/>
  <c r="L649" i="2"/>
  <c r="R647" i="2"/>
  <c r="Q647" i="2"/>
  <c r="F649" i="2" l="1"/>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AG651" i="2" s="1"/>
  <c r="P651" i="2"/>
  <c r="R651" i="2" s="1"/>
  <c r="X651" i="2"/>
  <c r="Z651" i="2" s="1"/>
  <c r="AC652" i="2"/>
  <c r="AE652" i="2"/>
  <c r="AD652" i="2"/>
  <c r="AB653" i="2"/>
  <c r="T653" i="2"/>
  <c r="W652" i="2"/>
  <c r="V652" i="2"/>
  <c r="U652" i="2"/>
  <c r="A655" i="2"/>
  <c r="D654" i="2"/>
  <c r="C654" i="2"/>
  <c r="B654" i="2"/>
  <c r="L653" i="2"/>
  <c r="O652" i="2"/>
  <c r="N652" i="2"/>
  <c r="M652" i="2"/>
  <c r="AH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Z653" i="2" s="1"/>
  <c r="P653" i="2"/>
  <c r="R653" i="2" s="1"/>
  <c r="E655" i="2"/>
  <c r="F655" i="2" s="1"/>
  <c r="T655" i="2"/>
  <c r="W654" i="2"/>
  <c r="V654" i="2"/>
  <c r="U654" i="2"/>
  <c r="C656" i="2"/>
  <c r="A657" i="2"/>
  <c r="D656" i="2"/>
  <c r="B656" i="2"/>
  <c r="O654" i="2"/>
  <c r="N654" i="2"/>
  <c r="M654" i="2"/>
  <c r="L655" i="2"/>
  <c r="AB655" i="2"/>
  <c r="AE654" i="2"/>
  <c r="AD654" i="2"/>
  <c r="AC654" i="2"/>
  <c r="Y653" i="2" l="1"/>
  <c r="Q653" i="2"/>
  <c r="AH653" i="2"/>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R655" i="2" s="1"/>
  <c r="E657" i="2"/>
  <c r="G657" i="2" s="1"/>
  <c r="AF655" i="2"/>
  <c r="AG655" i="2" s="1"/>
  <c r="T657" i="2"/>
  <c r="W656" i="2"/>
  <c r="V656" i="2"/>
  <c r="U656" i="2"/>
  <c r="AC656" i="2"/>
  <c r="AB657" i="2"/>
  <c r="AE656" i="2"/>
  <c r="AD656" i="2"/>
  <c r="A659" i="2"/>
  <c r="D658" i="2"/>
  <c r="C658" i="2"/>
  <c r="B658" i="2"/>
  <c r="L657" i="2"/>
  <c r="O656" i="2"/>
  <c r="N656" i="2"/>
  <c r="M656" i="2"/>
  <c r="Q655" i="2" l="1"/>
  <c r="F657" i="2"/>
  <c r="Z655" i="2"/>
  <c r="AH655" i="2"/>
  <c r="P656" i="2"/>
  <c r="R656" i="2" s="1"/>
  <c r="AF656" i="2"/>
  <c r="AG656" i="2" s="1"/>
  <c r="X656" i="2"/>
  <c r="Z656" i="2" s="1"/>
  <c r="E658" i="2"/>
  <c r="F658" i="2" s="1"/>
  <c r="C659" i="2"/>
  <c r="B659" i="2"/>
  <c r="D659" i="2"/>
  <c r="A660" i="2"/>
  <c r="O657" i="2"/>
  <c r="N657" i="2"/>
  <c r="M657" i="2"/>
  <c r="L658" i="2"/>
  <c r="AE657" i="2"/>
  <c r="AC657" i="2"/>
  <c r="AB658" i="2"/>
  <c r="AD657" i="2"/>
  <c r="T658" i="2"/>
  <c r="W657" i="2"/>
  <c r="V657" i="2"/>
  <c r="U657" i="2"/>
  <c r="G658" i="2" l="1"/>
  <c r="AH656" i="2"/>
  <c r="Q656" i="2"/>
  <c r="E659" i="2"/>
  <c r="F659" i="2" s="1"/>
  <c r="Y656" i="2"/>
  <c r="X657" i="2"/>
  <c r="Y657" i="2" s="1"/>
  <c r="P657" i="2"/>
  <c r="R657" i="2" s="1"/>
  <c r="AF657" i="2"/>
  <c r="AG657" i="2" s="1"/>
  <c r="O658" i="2"/>
  <c r="N658" i="2"/>
  <c r="M658" i="2"/>
  <c r="L659" i="2"/>
  <c r="AB659" i="2"/>
  <c r="AE658" i="2"/>
  <c r="AD658" i="2"/>
  <c r="AC658" i="2"/>
  <c r="T659" i="2"/>
  <c r="W658" i="2"/>
  <c r="V658" i="2"/>
  <c r="U658" i="2"/>
  <c r="C660" i="2"/>
  <c r="A661" i="2"/>
  <c r="D660" i="2"/>
  <c r="B660" i="2"/>
  <c r="G659" i="2" l="1"/>
  <c r="AH657" i="2"/>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AF660" i="2"/>
  <c r="AH660" i="2" s="1"/>
  <c r="P660" i="2"/>
  <c r="R660" i="2" s="1"/>
  <c r="E662" i="2"/>
  <c r="G662" i="2" s="1"/>
  <c r="Z660" i="2"/>
  <c r="Y660" i="2"/>
  <c r="AE661" i="2"/>
  <c r="AD661" i="2"/>
  <c r="AC661" i="2"/>
  <c r="AB662" i="2"/>
  <c r="T662" i="2"/>
  <c r="U661" i="2"/>
  <c r="W661" i="2"/>
  <c r="V661" i="2"/>
  <c r="O661" i="2"/>
  <c r="N661" i="2"/>
  <c r="M661" i="2"/>
  <c r="L662" i="2"/>
  <c r="C663" i="2"/>
  <c r="B663" i="2"/>
  <c r="A664" i="2"/>
  <c r="D663" i="2"/>
  <c r="AG660" i="2" l="1"/>
  <c r="P661" i="2"/>
  <c r="Q661" i="2" s="1"/>
  <c r="Q660" i="2"/>
  <c r="E663" i="2"/>
  <c r="F663" i="2" s="1"/>
  <c r="X661" i="2"/>
  <c r="Z661" i="2" s="1"/>
  <c r="F662" i="2"/>
  <c r="AF661" i="2"/>
  <c r="AG661" i="2" s="1"/>
  <c r="D664" i="2"/>
  <c r="C664" i="2"/>
  <c r="B664" i="2"/>
  <c r="A665" i="2"/>
  <c r="AE662" i="2"/>
  <c r="AD662" i="2"/>
  <c r="AC662" i="2"/>
  <c r="AB663" i="2"/>
  <c r="T663" i="2"/>
  <c r="W662" i="2"/>
  <c r="V662" i="2"/>
  <c r="U662" i="2"/>
  <c r="O662" i="2"/>
  <c r="N662" i="2"/>
  <c r="L663" i="2"/>
  <c r="M662" i="2"/>
  <c r="R661" i="2" l="1"/>
  <c r="G663" i="2"/>
  <c r="Y661" i="2"/>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Z666" i="2" s="1"/>
  <c r="AF666" i="2"/>
  <c r="AH666" i="2" s="1"/>
  <c r="W667" i="2"/>
  <c r="V667" i="2"/>
  <c r="U667" i="2"/>
  <c r="T668" i="2"/>
  <c r="L668" i="2"/>
  <c r="M667" i="2"/>
  <c r="O667" i="2"/>
  <c r="N667" i="2"/>
  <c r="C669" i="2"/>
  <c r="B669" i="2"/>
  <c r="D669" i="2"/>
  <c r="A670" i="2"/>
  <c r="AE667" i="2"/>
  <c r="AD667" i="2"/>
  <c r="AC667" i="2"/>
  <c r="AB668" i="2"/>
  <c r="Y666" i="2" l="1"/>
  <c r="Q666" i="2"/>
  <c r="AG666" i="2"/>
  <c r="F668" i="2"/>
  <c r="AF667" i="2"/>
  <c r="AH667" i="2" s="1"/>
  <c r="X667" i="2"/>
  <c r="P667" i="2"/>
  <c r="Q667" i="2" s="1"/>
  <c r="E669" i="2"/>
  <c r="F669" i="2" s="1"/>
  <c r="AB669" i="2"/>
  <c r="AE668" i="2"/>
  <c r="AD668" i="2"/>
  <c r="AC668" i="2"/>
  <c r="D670" i="2"/>
  <c r="C670" i="2"/>
  <c r="B670" i="2"/>
  <c r="A671" i="2"/>
  <c r="N668" i="2"/>
  <c r="O668" i="2"/>
  <c r="M668" i="2"/>
  <c r="L669" i="2"/>
  <c r="AG667" i="2"/>
  <c r="T669" i="2"/>
  <c r="W668" i="2"/>
  <c r="V668" i="2"/>
  <c r="U668" i="2"/>
  <c r="Z667" i="2"/>
  <c r="Y667" i="2"/>
  <c r="R667" i="2" l="1"/>
  <c r="G669" i="2"/>
  <c r="E670" i="2"/>
  <c r="G670" i="2" s="1"/>
  <c r="AF668" i="2"/>
  <c r="AH668" i="2" s="1"/>
  <c r="P668" i="2"/>
  <c r="R668" i="2" s="1"/>
  <c r="X668" i="2"/>
  <c r="Z668" i="2" s="1"/>
  <c r="D671" i="2"/>
  <c r="A672" i="2"/>
  <c r="C671" i="2"/>
  <c r="B671" i="2"/>
  <c r="U669" i="2"/>
  <c r="W669" i="2"/>
  <c r="V669" i="2"/>
  <c r="T670" i="2"/>
  <c r="L670" i="2"/>
  <c r="M669" i="2"/>
  <c r="O669" i="2"/>
  <c r="N669" i="2"/>
  <c r="AB670" i="2"/>
  <c r="AE669" i="2"/>
  <c r="AD669" i="2"/>
  <c r="AC669" i="2"/>
  <c r="AG668" i="2" l="1"/>
  <c r="F670" i="2"/>
  <c r="Q668" i="2"/>
  <c r="Y668" i="2"/>
  <c r="P669" i="2"/>
  <c r="R669" i="2" s="1"/>
  <c r="AF669" i="2"/>
  <c r="AG669" i="2" s="1"/>
  <c r="X669" i="2"/>
  <c r="Y669" i="2" s="1"/>
  <c r="E671" i="2"/>
  <c r="F671" i="2" s="1"/>
  <c r="Q669" i="2"/>
  <c r="W670" i="2"/>
  <c r="U670" i="2"/>
  <c r="V670" i="2"/>
  <c r="T671" i="2"/>
  <c r="L671" i="2"/>
  <c r="O670" i="2"/>
  <c r="N670" i="2"/>
  <c r="M670" i="2"/>
  <c r="AB671" i="2"/>
  <c r="AE670" i="2"/>
  <c r="AD670" i="2"/>
  <c r="AC670" i="2"/>
  <c r="B672" i="2"/>
  <c r="D672" i="2"/>
  <c r="C672" i="2"/>
  <c r="A673" i="2"/>
  <c r="G671" i="2" l="1"/>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O672" i="2"/>
  <c r="N672" i="2"/>
  <c r="L673" i="2"/>
  <c r="M672" i="2"/>
  <c r="T673" i="2"/>
  <c r="W672" i="2"/>
  <c r="V672" i="2"/>
  <c r="U672" i="2"/>
  <c r="D674" i="2"/>
  <c r="C674" i="2"/>
  <c r="B674" i="2"/>
  <c r="A675" i="2"/>
  <c r="AD672" i="2"/>
  <c r="AE672" i="2"/>
  <c r="AC672" i="2"/>
  <c r="AB673" i="2"/>
  <c r="AH671" i="2" l="1"/>
  <c r="E674" i="2"/>
  <c r="F674" i="2" s="1"/>
  <c r="Q671" i="2"/>
  <c r="F673" i="2"/>
  <c r="Z671" i="2"/>
  <c r="P672" i="2"/>
  <c r="R672" i="2" s="1"/>
  <c r="X672" i="2"/>
  <c r="Y672" i="2" s="1"/>
  <c r="AF672" i="2"/>
  <c r="AH672" i="2" s="1"/>
  <c r="AB674" i="2"/>
  <c r="AE673" i="2"/>
  <c r="AD673" i="2"/>
  <c r="AC673" i="2"/>
  <c r="U673" i="2"/>
  <c r="W673" i="2"/>
  <c r="V673" i="2"/>
  <c r="T674" i="2"/>
  <c r="O673" i="2"/>
  <c r="L674" i="2"/>
  <c r="N673" i="2"/>
  <c r="M673" i="2"/>
  <c r="D675" i="2"/>
  <c r="A676" i="2"/>
  <c r="C675" i="2"/>
  <c r="B675" i="2"/>
  <c r="G674" i="2" l="1"/>
  <c r="AG672" i="2"/>
  <c r="Q672" i="2"/>
  <c r="Z672" i="2"/>
  <c r="P673" i="2"/>
  <c r="Q673" i="2" s="1"/>
  <c r="E675" i="2"/>
  <c r="G675" i="2" s="1"/>
  <c r="X673" i="2"/>
  <c r="Z673" i="2" s="1"/>
  <c r="AF673" i="2"/>
  <c r="AH673" i="2" s="1"/>
  <c r="L675" i="2"/>
  <c r="O674" i="2"/>
  <c r="N674" i="2"/>
  <c r="M674" i="2"/>
  <c r="AB675" i="2"/>
  <c r="AD674" i="2"/>
  <c r="AC674" i="2"/>
  <c r="AE674" i="2"/>
  <c r="W674" i="2"/>
  <c r="V674" i="2"/>
  <c r="U674" i="2"/>
  <c r="T675" i="2"/>
  <c r="A677" i="2"/>
  <c r="C676" i="2"/>
  <c r="B676" i="2"/>
  <c r="D676" i="2"/>
  <c r="R673" i="2" l="1"/>
  <c r="F675" i="2"/>
  <c r="Y673" i="2"/>
  <c r="AG673" i="2"/>
  <c r="X674" i="2"/>
  <c r="P674" i="2"/>
  <c r="Q674" i="2" s="1"/>
  <c r="E676" i="2"/>
  <c r="G676" i="2" s="1"/>
  <c r="AF674" i="2"/>
  <c r="AH674" i="2" s="1"/>
  <c r="AD675" i="2"/>
  <c r="AC675" i="2"/>
  <c r="AB676" i="2"/>
  <c r="AE675" i="2"/>
  <c r="W675" i="2"/>
  <c r="V675" i="2"/>
  <c r="U675" i="2"/>
  <c r="T676" i="2"/>
  <c r="A678" i="2"/>
  <c r="D677" i="2"/>
  <c r="C677" i="2"/>
  <c r="B677" i="2"/>
  <c r="L676" i="2"/>
  <c r="N675" i="2"/>
  <c r="M675" i="2"/>
  <c r="O675" i="2"/>
  <c r="Y674" i="2"/>
  <c r="Z674" i="2"/>
  <c r="F676" i="2" l="1"/>
  <c r="AG674" i="2"/>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l="1"/>
  <c r="G678" i="2"/>
  <c r="AG676" i="2"/>
  <c r="AF677" i="2"/>
  <c r="AG677" i="2" s="1"/>
  <c r="Y676" i="2"/>
  <c r="P677" i="2"/>
  <c r="R677" i="2" s="1"/>
  <c r="E679" i="2"/>
  <c r="F679" i="2" s="1"/>
  <c r="X677" i="2"/>
  <c r="Y677" i="2" s="1"/>
  <c r="D680" i="2"/>
  <c r="A681" i="2"/>
  <c r="C680" i="2"/>
  <c r="B680" i="2"/>
  <c r="L679" i="2"/>
  <c r="O678" i="2"/>
  <c r="N678" i="2"/>
  <c r="M678" i="2"/>
  <c r="AB679" i="2"/>
  <c r="AE678" i="2"/>
  <c r="AD678" i="2"/>
  <c r="AC678" i="2"/>
  <c r="W678" i="2"/>
  <c r="V678" i="2"/>
  <c r="U678" i="2"/>
  <c r="T679" i="2"/>
  <c r="G679" i="2" l="1"/>
  <c r="AH677" i="2"/>
  <c r="Q677" i="2"/>
  <c r="Z677" i="2"/>
  <c r="E680" i="2"/>
  <c r="G680" i="2" s="1"/>
  <c r="P678" i="2"/>
  <c r="Q678" i="2" s="1"/>
  <c r="X678" i="2"/>
  <c r="Z678" i="2" s="1"/>
  <c r="AF678" i="2"/>
  <c r="AH678" i="2" s="1"/>
  <c r="AD679" i="2"/>
  <c r="AC679" i="2"/>
  <c r="AB680" i="2"/>
  <c r="AE679" i="2"/>
  <c r="W679" i="2"/>
  <c r="V679" i="2"/>
  <c r="U679" i="2"/>
  <c r="T680" i="2"/>
  <c r="L680" i="2"/>
  <c r="O679" i="2"/>
  <c r="N679" i="2"/>
  <c r="M679" i="2"/>
  <c r="A682" i="2"/>
  <c r="D681" i="2"/>
  <c r="C681" i="2"/>
  <c r="B681" i="2"/>
  <c r="F680" i="2" l="1"/>
  <c r="AF679" i="2"/>
  <c r="AH679" i="2" s="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G679" i="2" l="1"/>
  <c r="G681" i="2"/>
  <c r="P680" i="2"/>
  <c r="Q680" i="2" s="1"/>
  <c r="R679" i="2"/>
  <c r="Z679" i="2"/>
  <c r="AF680" i="2"/>
  <c r="AH680" i="2" s="1"/>
  <c r="X680" i="2"/>
  <c r="Z680" i="2" s="1"/>
  <c r="E682" i="2"/>
  <c r="F682" i="2" s="1"/>
  <c r="U681" i="2"/>
  <c r="T682" i="2"/>
  <c r="W681" i="2"/>
  <c r="V681" i="2"/>
  <c r="AE681" i="2"/>
  <c r="AB682" i="2"/>
  <c r="AD681" i="2"/>
  <c r="AC681" i="2"/>
  <c r="M681" i="2"/>
  <c r="L682" i="2"/>
  <c r="O681" i="2"/>
  <c r="N681" i="2"/>
  <c r="D683" i="2"/>
  <c r="A684" i="2"/>
  <c r="C683" i="2"/>
  <c r="B683" i="2"/>
  <c r="G682" i="2"/>
  <c r="R680" i="2" l="1"/>
  <c r="Y680" i="2"/>
  <c r="AG680" i="2"/>
  <c r="E683" i="2"/>
  <c r="F683" i="2" s="1"/>
  <c r="P681" i="2"/>
  <c r="R681" i="2" s="1"/>
  <c r="X681" i="2"/>
  <c r="Z681" i="2" s="1"/>
  <c r="AF681" i="2"/>
  <c r="AH681" i="2" s="1"/>
  <c r="AB683" i="2"/>
  <c r="AC682" i="2"/>
  <c r="AE682" i="2"/>
  <c r="AD682" i="2"/>
  <c r="D684" i="2"/>
  <c r="A685" i="2"/>
  <c r="C684" i="2"/>
  <c r="B684" i="2"/>
  <c r="W682" i="2"/>
  <c r="V682" i="2"/>
  <c r="U682" i="2"/>
  <c r="T683" i="2"/>
  <c r="L683" i="2"/>
  <c r="O682" i="2"/>
  <c r="N682" i="2"/>
  <c r="M682" i="2"/>
  <c r="Y681" i="2"/>
  <c r="G683" i="2" l="1"/>
  <c r="Q681" i="2"/>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AG686" i="2" s="1"/>
  <c r="P686" i="2"/>
  <c r="Q686" i="2" s="1"/>
  <c r="X686" i="2"/>
  <c r="Y686" i="2" s="1"/>
  <c r="E688" i="2"/>
  <c r="G688" i="2" s="1"/>
  <c r="AD687" i="2"/>
  <c r="AE687" i="2"/>
  <c r="AC687" i="2"/>
  <c r="AB688" i="2"/>
  <c r="T688" i="2"/>
  <c r="W687" i="2"/>
  <c r="V687" i="2"/>
  <c r="U687" i="2"/>
  <c r="O687" i="2"/>
  <c r="N687" i="2"/>
  <c r="L688" i="2"/>
  <c r="M687" i="2"/>
  <c r="D689" i="2"/>
  <c r="C689" i="2"/>
  <c r="B689" i="2"/>
  <c r="A690" i="2"/>
  <c r="AH686" i="2" l="1"/>
  <c r="F688" i="2"/>
  <c r="Z686" i="2"/>
  <c r="R686" i="2"/>
  <c r="E689" i="2"/>
  <c r="F689" i="2" s="1"/>
  <c r="X687" i="2"/>
  <c r="Y687" i="2" s="1"/>
  <c r="P687" i="2"/>
  <c r="R687" i="2" s="1"/>
  <c r="AF687" i="2"/>
  <c r="AH687" i="2" s="1"/>
  <c r="D690" i="2"/>
  <c r="C690" i="2"/>
  <c r="A691" i="2"/>
  <c r="B690" i="2"/>
  <c r="G689" i="2"/>
  <c r="U688" i="2"/>
  <c r="T689" i="2"/>
  <c r="W688" i="2"/>
  <c r="V688" i="2"/>
  <c r="AB689" i="2"/>
  <c r="AE688" i="2"/>
  <c r="AD688" i="2"/>
  <c r="AC688" i="2"/>
  <c r="L689" i="2"/>
  <c r="O688" i="2"/>
  <c r="N688" i="2"/>
  <c r="M688" i="2"/>
  <c r="AG687" i="2" l="1"/>
  <c r="Q687" i="2"/>
  <c r="Z687" i="2"/>
  <c r="E690" i="2"/>
  <c r="F690" i="2" s="1"/>
  <c r="AF688" i="2"/>
  <c r="X688" i="2"/>
  <c r="Y688" i="2" s="1"/>
  <c r="P688" i="2"/>
  <c r="R688" i="2" s="1"/>
  <c r="AB690" i="2"/>
  <c r="AE689" i="2"/>
  <c r="AD689" i="2"/>
  <c r="AC689" i="2"/>
  <c r="W689" i="2"/>
  <c r="U689" i="2"/>
  <c r="T690" i="2"/>
  <c r="V689" i="2"/>
  <c r="L690" i="2"/>
  <c r="O689" i="2"/>
  <c r="N689" i="2"/>
  <c r="M689" i="2"/>
  <c r="A692" i="2"/>
  <c r="C691" i="2"/>
  <c r="D691" i="2"/>
  <c r="B691" i="2"/>
  <c r="AH688" i="2"/>
  <c r="AG688" i="2"/>
  <c r="Z688" i="2" l="1"/>
  <c r="Q688" i="2"/>
  <c r="G690" i="2"/>
  <c r="E691" i="2"/>
  <c r="F691" i="2" s="1"/>
  <c r="X689" i="2"/>
  <c r="Y689" i="2" s="1"/>
  <c r="AF689" i="2"/>
  <c r="AH689" i="2" s="1"/>
  <c r="P689" i="2"/>
  <c r="Q689" i="2" s="1"/>
  <c r="Z689" i="2"/>
  <c r="A693" i="2"/>
  <c r="D692" i="2"/>
  <c r="C692" i="2"/>
  <c r="B692" i="2"/>
  <c r="L691" i="2"/>
  <c r="O690" i="2"/>
  <c r="N690" i="2"/>
  <c r="M690" i="2"/>
  <c r="T691" i="2"/>
  <c r="W690" i="2"/>
  <c r="V690" i="2"/>
  <c r="U690" i="2"/>
  <c r="AD690" i="2"/>
  <c r="AC690" i="2"/>
  <c r="AE690" i="2"/>
  <c r="AB691" i="2"/>
  <c r="G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L694" i="2"/>
  <c r="O693" i="2"/>
  <c r="N693" i="2"/>
  <c r="M693" i="2"/>
  <c r="W693" i="2"/>
  <c r="U693" i="2"/>
  <c r="T694" i="2"/>
  <c r="V693" i="2"/>
  <c r="A696" i="2"/>
  <c r="D695" i="2"/>
  <c r="C695" i="2"/>
  <c r="B695" i="2"/>
  <c r="AB694" i="2"/>
  <c r="AD693" i="2"/>
  <c r="AC693" i="2"/>
  <c r="AE693" i="2"/>
  <c r="G694" i="2" l="1"/>
  <c r="Y692" i="2"/>
  <c r="Q692" i="2"/>
  <c r="AG692" i="2"/>
  <c r="P693" i="2"/>
  <c r="R693" i="2" s="1"/>
  <c r="AF693" i="2"/>
  <c r="AG693" i="2" s="1"/>
  <c r="E695" i="2"/>
  <c r="F695" i="2" s="1"/>
  <c r="X693" i="2"/>
  <c r="Y693" i="2" s="1"/>
  <c r="AD694" i="2"/>
  <c r="AC694" i="2"/>
  <c r="AB695" i="2"/>
  <c r="AE694" i="2"/>
  <c r="L695" i="2"/>
  <c r="O694" i="2"/>
  <c r="N694" i="2"/>
  <c r="M694" i="2"/>
  <c r="U694" i="2"/>
  <c r="W694" i="2"/>
  <c r="V694" i="2"/>
  <c r="T695" i="2"/>
  <c r="D696" i="2"/>
  <c r="C696" i="2"/>
  <c r="B696" i="2"/>
  <c r="A697" i="2"/>
  <c r="G695" i="2" l="1"/>
  <c r="Z693" i="2"/>
  <c r="Q693" i="2"/>
  <c r="AF694" i="2"/>
  <c r="AG694" i="2" s="1"/>
  <c r="AH693" i="2"/>
  <c r="X694" i="2"/>
  <c r="Y694" i="2" s="1"/>
  <c r="P694" i="2"/>
  <c r="R694" i="2" s="1"/>
  <c r="E696" i="2"/>
  <c r="F696" i="2" s="1"/>
  <c r="O695" i="2"/>
  <c r="N695" i="2"/>
  <c r="M695" i="2"/>
  <c r="L696" i="2"/>
  <c r="T696" i="2"/>
  <c r="W695" i="2"/>
  <c r="V695" i="2"/>
  <c r="U695" i="2"/>
  <c r="D697" i="2"/>
  <c r="C697" i="2"/>
  <c r="B697" i="2"/>
  <c r="A698" i="2"/>
  <c r="AD695" i="2"/>
  <c r="AB696" i="2"/>
  <c r="AE695" i="2"/>
  <c r="AC695" i="2"/>
  <c r="AH694" i="2" l="1"/>
  <c r="Z694" i="2"/>
  <c r="G696" i="2"/>
  <c r="Q694" i="2"/>
  <c r="E697" i="2"/>
  <c r="G697" i="2" s="1"/>
  <c r="X695" i="2"/>
  <c r="Y695" i="2" s="1"/>
  <c r="P695" i="2"/>
  <c r="R695" i="2" s="1"/>
  <c r="AF695" i="2"/>
  <c r="AG695" i="2" s="1"/>
  <c r="U696" i="2"/>
  <c r="T697" i="2"/>
  <c r="W696" i="2"/>
  <c r="V696" i="2"/>
  <c r="Q695" i="2"/>
  <c r="Z695" i="2"/>
  <c r="AD696" i="2"/>
  <c r="AC696" i="2"/>
  <c r="AE696" i="2"/>
  <c r="AB697" i="2"/>
  <c r="L697" i="2"/>
  <c r="O696" i="2"/>
  <c r="N696" i="2"/>
  <c r="M696" i="2"/>
  <c r="D698" i="2"/>
  <c r="A699" i="2"/>
  <c r="C698" i="2"/>
  <c r="B698" i="2"/>
  <c r="F697" i="2" l="1"/>
  <c r="AH695" i="2"/>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l="1"/>
  <c r="F698" i="2"/>
  <c r="E699" i="2"/>
  <c r="G699" i="2" s="1"/>
  <c r="P697" i="2"/>
  <c r="R697" i="2" s="1"/>
  <c r="X697" i="2"/>
  <c r="Z697" i="2" s="1"/>
  <c r="AF697" i="2"/>
  <c r="AH697" i="2" s="1"/>
  <c r="L699" i="2"/>
  <c r="O698" i="2"/>
  <c r="N698" i="2"/>
  <c r="M698" i="2"/>
  <c r="W698" i="2"/>
  <c r="V698" i="2"/>
  <c r="U698" i="2"/>
  <c r="T699" i="2"/>
  <c r="D700" i="2"/>
  <c r="C700" i="2"/>
  <c r="B700" i="2"/>
  <c r="A701" i="2"/>
  <c r="AD698" i="2"/>
  <c r="AC698" i="2"/>
  <c r="AB699" i="2"/>
  <c r="AE698" i="2"/>
  <c r="F699" i="2" l="1"/>
  <c r="AG697" i="2"/>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F701" i="2" s="1"/>
  <c r="P699" i="2"/>
  <c r="R699" i="2" s="1"/>
  <c r="G700" i="2"/>
  <c r="X699" i="2"/>
  <c r="Z699" i="2" s="1"/>
  <c r="AF699" i="2"/>
  <c r="AH699" i="2" s="1"/>
  <c r="D702" i="2"/>
  <c r="C702" i="2"/>
  <c r="A703" i="2"/>
  <c r="B702" i="2"/>
  <c r="U700" i="2"/>
  <c r="T701" i="2"/>
  <c r="W700" i="2"/>
  <c r="V700" i="2"/>
  <c r="AB701" i="2"/>
  <c r="AE700" i="2"/>
  <c r="AC700" i="2"/>
  <c r="AD700" i="2"/>
  <c r="O700" i="2"/>
  <c r="L701" i="2"/>
  <c r="N700" i="2"/>
  <c r="M700" i="2"/>
  <c r="G701" i="2" l="1"/>
  <c r="AG699" i="2"/>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Y701" i="2" s="1"/>
  <c r="AF701" i="2"/>
  <c r="AG701" i="2" s="1"/>
  <c r="E703" i="2"/>
  <c r="G703" i="2" s="1"/>
  <c r="W702" i="2"/>
  <c r="V702" i="2"/>
  <c r="U702" i="2"/>
  <c r="T703" i="2"/>
  <c r="C704" i="2"/>
  <c r="B704" i="2"/>
  <c r="D704" i="2"/>
  <c r="A705" i="2"/>
  <c r="AD702" i="2"/>
  <c r="AC702" i="2"/>
  <c r="AB703" i="2"/>
  <c r="AE702" i="2"/>
  <c r="L703" i="2"/>
  <c r="O702" i="2"/>
  <c r="N702" i="2"/>
  <c r="M702" i="2"/>
  <c r="F703" i="2" l="1"/>
  <c r="Z701" i="2"/>
  <c r="R701" i="2"/>
  <c r="E704" i="2"/>
  <c r="G704" i="2" s="1"/>
  <c r="X702" i="2"/>
  <c r="Y702" i="2" s="1"/>
  <c r="AH701" i="2"/>
  <c r="P702" i="2"/>
  <c r="R702" i="2" s="1"/>
  <c r="AF702" i="2"/>
  <c r="D705" i="2"/>
  <c r="C705" i="2"/>
  <c r="B705" i="2"/>
  <c r="A706" i="2"/>
  <c r="O703" i="2"/>
  <c r="N703" i="2"/>
  <c r="M703" i="2"/>
  <c r="L704" i="2"/>
  <c r="T704" i="2"/>
  <c r="V703" i="2"/>
  <c r="W703" i="2"/>
  <c r="U703" i="2"/>
  <c r="AD703" i="2"/>
  <c r="AC703" i="2"/>
  <c r="AB704" i="2"/>
  <c r="AE703" i="2"/>
  <c r="AH702" i="2"/>
  <c r="AG702" i="2"/>
  <c r="Z702" i="2" l="1"/>
  <c r="Q702" i="2"/>
  <c r="F704" i="2"/>
  <c r="E705" i="2"/>
  <c r="F705" i="2" s="1"/>
  <c r="P703" i="2"/>
  <c r="R703" i="2" s="1"/>
  <c r="AF703" i="2"/>
  <c r="AG703" i="2" s="1"/>
  <c r="X703" i="2"/>
  <c r="Z703" i="2" s="1"/>
  <c r="O704" i="2"/>
  <c r="N704" i="2"/>
  <c r="M704" i="2"/>
  <c r="L705" i="2"/>
  <c r="D706" i="2"/>
  <c r="C706" i="2"/>
  <c r="A707" i="2"/>
  <c r="B706" i="2"/>
  <c r="AB705" i="2"/>
  <c r="AD704" i="2"/>
  <c r="AC704" i="2"/>
  <c r="AE704" i="2"/>
  <c r="U704" i="2"/>
  <c r="T705" i="2"/>
  <c r="W704" i="2"/>
  <c r="V704" i="2"/>
  <c r="Y703" i="2" l="1"/>
  <c r="G705" i="2"/>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AG705" i="2"/>
  <c r="F707" i="2"/>
  <c r="Q705" i="2"/>
  <c r="X706" i="2"/>
  <c r="Y706" i="2" s="1"/>
  <c r="E708" i="2"/>
  <c r="F708" i="2" s="1"/>
  <c r="P706" i="2"/>
  <c r="Q706" i="2" s="1"/>
  <c r="AF706" i="2"/>
  <c r="AH706" i="2" s="1"/>
  <c r="T708" i="2"/>
  <c r="W707" i="2"/>
  <c r="V707" i="2"/>
  <c r="U707" i="2"/>
  <c r="D709" i="2"/>
  <c r="C709" i="2"/>
  <c r="B709" i="2"/>
  <c r="A710" i="2"/>
  <c r="AD707" i="2"/>
  <c r="AC707" i="2"/>
  <c r="AB708" i="2"/>
  <c r="AE707" i="2"/>
  <c r="O707" i="2"/>
  <c r="N707" i="2"/>
  <c r="M707" i="2"/>
  <c r="L708" i="2"/>
  <c r="Z706" i="2" l="1"/>
  <c r="AG706" i="2"/>
  <c r="G708" i="2"/>
  <c r="R706" i="2"/>
  <c r="P707" i="2"/>
  <c r="R707" i="2" s="1"/>
  <c r="X707" i="2"/>
  <c r="Z707" i="2" s="1"/>
  <c r="AF707" i="2"/>
  <c r="AG707" i="2" s="1"/>
  <c r="E709" i="2"/>
  <c r="G709" i="2" s="1"/>
  <c r="AE708" i="2"/>
  <c r="AB709" i="2"/>
  <c r="AD708" i="2"/>
  <c r="AC708" i="2"/>
  <c r="O708" i="2"/>
  <c r="N708" i="2"/>
  <c r="M708" i="2"/>
  <c r="L709" i="2"/>
  <c r="D710" i="2"/>
  <c r="C710" i="2"/>
  <c r="B710" i="2"/>
  <c r="A711" i="2"/>
  <c r="U708" i="2"/>
  <c r="T709" i="2"/>
  <c r="W708" i="2"/>
  <c r="V708" i="2"/>
  <c r="Q707" i="2" l="1"/>
  <c r="F709" i="2"/>
  <c r="Y707" i="2"/>
  <c r="AH707" i="2"/>
  <c r="E710" i="2"/>
  <c r="F710" i="2" s="1"/>
  <c r="AF708" i="2"/>
  <c r="AH708" i="2" s="1"/>
  <c r="X708" i="2"/>
  <c r="Y708" i="2" s="1"/>
  <c r="P708" i="2"/>
  <c r="R708" i="2" s="1"/>
  <c r="L710" i="2"/>
  <c r="O709" i="2"/>
  <c r="N709" i="2"/>
  <c r="M709" i="2"/>
  <c r="W709" i="2"/>
  <c r="U709" i="2"/>
  <c r="T710" i="2"/>
  <c r="V709" i="2"/>
  <c r="A712" i="2"/>
  <c r="D711" i="2"/>
  <c r="C711" i="2"/>
  <c r="B711" i="2"/>
  <c r="AB710" i="2"/>
  <c r="AE709" i="2"/>
  <c r="AD709" i="2"/>
  <c r="AC709" i="2"/>
  <c r="G710" i="2" l="1"/>
  <c r="Q708" i="2"/>
  <c r="AG708" i="2"/>
  <c r="Z708" i="2"/>
  <c r="X709" i="2"/>
  <c r="Z709" i="2" s="1"/>
  <c r="P709" i="2"/>
  <c r="Q709" i="2" s="1"/>
  <c r="E711" i="2"/>
  <c r="G711" i="2" s="1"/>
  <c r="AF709" i="2"/>
  <c r="AH709" i="2" s="1"/>
  <c r="W710" i="2"/>
  <c r="T711" i="2"/>
  <c r="V710" i="2"/>
  <c r="U710" i="2"/>
  <c r="A713" i="2"/>
  <c r="D712" i="2"/>
  <c r="C712" i="2"/>
  <c r="B712" i="2"/>
  <c r="Y709" i="2"/>
  <c r="AD710" i="2"/>
  <c r="AC710" i="2"/>
  <c r="AB711" i="2"/>
  <c r="AE710" i="2"/>
  <c r="L711" i="2"/>
  <c r="O710" i="2"/>
  <c r="N710" i="2"/>
  <c r="M710" i="2"/>
  <c r="F711" i="2" l="1"/>
  <c r="R709" i="2"/>
  <c r="AG709" i="2"/>
  <c r="X710" i="2"/>
  <c r="Y710" i="2" s="1"/>
  <c r="E712" i="2"/>
  <c r="G712" i="2" s="1"/>
  <c r="P710" i="2"/>
  <c r="R710" i="2" s="1"/>
  <c r="AF710" i="2"/>
  <c r="AH710" i="2" s="1"/>
  <c r="O711" i="2"/>
  <c r="N711" i="2"/>
  <c r="L712" i="2"/>
  <c r="M711" i="2"/>
  <c r="D713" i="2"/>
  <c r="C713" i="2"/>
  <c r="B713" i="2"/>
  <c r="A714" i="2"/>
  <c r="AD711" i="2"/>
  <c r="AC711" i="2"/>
  <c r="AE711" i="2"/>
  <c r="AB712" i="2"/>
  <c r="T712" i="2"/>
  <c r="U711" i="2"/>
  <c r="W711" i="2"/>
  <c r="V711" i="2"/>
  <c r="F712" i="2" l="1"/>
  <c r="AG710" i="2"/>
  <c r="Q710" i="2"/>
  <c r="Z710" i="2"/>
  <c r="E713" i="2"/>
  <c r="F713" i="2" s="1"/>
  <c r="X711" i="2"/>
  <c r="Y711" i="2" s="1"/>
  <c r="P711" i="2"/>
  <c r="Q711" i="2" s="1"/>
  <c r="AF711" i="2"/>
  <c r="AH711" i="2" s="1"/>
  <c r="O712" i="2"/>
  <c r="M712" i="2"/>
  <c r="L713" i="2"/>
  <c r="N712" i="2"/>
  <c r="AE712" i="2"/>
  <c r="AB713" i="2"/>
  <c r="AD712" i="2"/>
  <c r="AC712" i="2"/>
  <c r="D714" i="2"/>
  <c r="C714" i="2"/>
  <c r="A715" i="2"/>
  <c r="B714" i="2"/>
  <c r="U712" i="2"/>
  <c r="T713" i="2"/>
  <c r="W712" i="2"/>
  <c r="V712" i="2"/>
  <c r="Z711" i="2" l="1"/>
  <c r="G713" i="2"/>
  <c r="R711" i="2"/>
  <c r="AG711" i="2"/>
  <c r="P712" i="2"/>
  <c r="Q712" i="2" s="1"/>
  <c r="AF712" i="2"/>
  <c r="AH712" i="2" s="1"/>
  <c r="X712" i="2"/>
  <c r="Y712" i="2" s="1"/>
  <c r="E714" i="2"/>
  <c r="G714" i="2" s="1"/>
  <c r="AB714" i="2"/>
  <c r="AE713" i="2"/>
  <c r="AD713" i="2"/>
  <c r="AC713" i="2"/>
  <c r="W713" i="2"/>
  <c r="U713" i="2"/>
  <c r="T714" i="2"/>
  <c r="V713" i="2"/>
  <c r="L714" i="2"/>
  <c r="O713" i="2"/>
  <c r="N713" i="2"/>
  <c r="M713" i="2"/>
  <c r="B715" i="2"/>
  <c r="A716" i="2"/>
  <c r="D715" i="2"/>
  <c r="C715" i="2"/>
  <c r="Z712" i="2" l="1"/>
  <c r="F714" i="2"/>
  <c r="AG712" i="2"/>
  <c r="R712" i="2"/>
  <c r="X713" i="2"/>
  <c r="Z713" i="2" s="1"/>
  <c r="AF713" i="2"/>
  <c r="AG713" i="2" s="1"/>
  <c r="P713" i="2"/>
  <c r="R713" i="2" s="1"/>
  <c r="E715" i="2"/>
  <c r="G715" i="2" s="1"/>
  <c r="W714" i="2"/>
  <c r="T715" i="2"/>
  <c r="V714" i="2"/>
  <c r="U714" i="2"/>
  <c r="L715" i="2"/>
  <c r="O714" i="2"/>
  <c r="N714" i="2"/>
  <c r="M714" i="2"/>
  <c r="A717" i="2"/>
  <c r="D716" i="2"/>
  <c r="C716" i="2"/>
  <c r="B716" i="2"/>
  <c r="AD714" i="2"/>
  <c r="AC714" i="2"/>
  <c r="AE714" i="2"/>
  <c r="AB715" i="2"/>
  <c r="F715" i="2" l="1"/>
  <c r="AH713" i="2"/>
  <c r="Q713" i="2"/>
  <c r="Y713" i="2"/>
  <c r="AF714" i="2"/>
  <c r="AG714" i="2" s="1"/>
  <c r="P714" i="2"/>
  <c r="R714" i="2" s="1"/>
  <c r="X714" i="2"/>
  <c r="Y714" i="2" s="1"/>
  <c r="E716" i="2"/>
  <c r="G716" i="2" s="1"/>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Y717" i="2" s="1"/>
  <c r="AF717" i="2"/>
  <c r="AH717" i="2" s="1"/>
  <c r="E719" i="2"/>
  <c r="G719" i="2" s="1"/>
  <c r="P717" i="2"/>
  <c r="A721" i="2"/>
  <c r="C720" i="2"/>
  <c r="B720" i="2"/>
  <c r="D720" i="2"/>
  <c r="AD718" i="2"/>
  <c r="AC718" i="2"/>
  <c r="AB719" i="2"/>
  <c r="AE718" i="2"/>
  <c r="L719" i="2"/>
  <c r="N718" i="2"/>
  <c r="M718" i="2"/>
  <c r="O718" i="2"/>
  <c r="W718" i="2"/>
  <c r="T719" i="2"/>
  <c r="U718" i="2"/>
  <c r="V718" i="2"/>
  <c r="R717" i="2"/>
  <c r="Q717" i="2"/>
  <c r="F719" i="2" l="1"/>
  <c r="Z717" i="2"/>
  <c r="AF718" i="2"/>
  <c r="AH718" i="2" s="1"/>
  <c r="E720" i="2"/>
  <c r="G720" i="2" s="1"/>
  <c r="AG717" i="2"/>
  <c r="X718" i="2"/>
  <c r="Y718" i="2" s="1"/>
  <c r="P718" i="2"/>
  <c r="R718" i="2" s="1"/>
  <c r="O719" i="2"/>
  <c r="N719" i="2"/>
  <c r="M719" i="2"/>
  <c r="L720" i="2"/>
  <c r="AE719" i="2"/>
  <c r="AD719" i="2"/>
  <c r="AC719" i="2"/>
  <c r="AB720" i="2"/>
  <c r="T720" i="2"/>
  <c r="W719" i="2"/>
  <c r="V719" i="2"/>
  <c r="U719" i="2"/>
  <c r="D721" i="2"/>
  <c r="C721" i="2"/>
  <c r="B721" i="2"/>
  <c r="A722" i="2"/>
  <c r="Z718" i="2" l="1"/>
  <c r="F720" i="2"/>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U722" i="2"/>
  <c r="W722" i="2"/>
  <c r="V722" i="2"/>
  <c r="T723" i="2"/>
  <c r="A725" i="2"/>
  <c r="B724" i="2"/>
  <c r="D724" i="2"/>
  <c r="C724" i="2"/>
  <c r="L723" i="2"/>
  <c r="N722" i="2"/>
  <c r="O722" i="2"/>
  <c r="M722" i="2"/>
  <c r="AD722" i="2"/>
  <c r="AC722" i="2"/>
  <c r="AB723" i="2"/>
  <c r="AE722" i="2"/>
  <c r="Y721" i="2" l="1"/>
  <c r="AG721" i="2"/>
  <c r="F723" i="2"/>
  <c r="AF722" i="2"/>
  <c r="AH722" i="2" s="1"/>
  <c r="R721" i="2"/>
  <c r="E724" i="2"/>
  <c r="G724" i="2" s="1"/>
  <c r="X722" i="2"/>
  <c r="Z722" i="2" s="1"/>
  <c r="P722" i="2"/>
  <c r="R722" i="2" s="1"/>
  <c r="D725" i="2"/>
  <c r="C725" i="2"/>
  <c r="B725" i="2"/>
  <c r="A726" i="2"/>
  <c r="T724" i="2"/>
  <c r="W723" i="2"/>
  <c r="V723" i="2"/>
  <c r="U723" i="2"/>
  <c r="AE723" i="2"/>
  <c r="AD723" i="2"/>
  <c r="AC723" i="2"/>
  <c r="AB724" i="2"/>
  <c r="O723" i="2"/>
  <c r="N723" i="2"/>
  <c r="M723" i="2"/>
  <c r="L724" i="2"/>
  <c r="F724" i="2" l="1"/>
  <c r="AG722" i="2"/>
  <c r="E725" i="2"/>
  <c r="F725" i="2" s="1"/>
  <c r="X723" i="2"/>
  <c r="Z723" i="2" s="1"/>
  <c r="P723" i="2"/>
  <c r="R723" i="2" s="1"/>
  <c r="Q722" i="2"/>
  <c r="Y722" i="2"/>
  <c r="AF723" i="2"/>
  <c r="AH723" i="2" s="1"/>
  <c r="D726" i="2"/>
  <c r="C726" i="2"/>
  <c r="A727" i="2"/>
  <c r="B726" i="2"/>
  <c r="AD724" i="2"/>
  <c r="AC724" i="2"/>
  <c r="AB725" i="2"/>
  <c r="AE724" i="2"/>
  <c r="O724" i="2"/>
  <c r="L725" i="2"/>
  <c r="M724" i="2"/>
  <c r="N724" i="2"/>
  <c r="Y723" i="2"/>
  <c r="AG723" i="2"/>
  <c r="U724" i="2"/>
  <c r="T725" i="2"/>
  <c r="W724" i="2"/>
  <c r="V724" i="2"/>
  <c r="G725" i="2" l="1"/>
  <c r="Q723" i="2"/>
  <c r="AF724" i="2"/>
  <c r="E726" i="2"/>
  <c r="G726" i="2" s="1"/>
  <c r="X724" i="2"/>
  <c r="Z724" i="2" s="1"/>
  <c r="P724" i="2"/>
  <c r="R724" i="2" s="1"/>
  <c r="W725" i="2"/>
  <c r="V725" i="2"/>
  <c r="U725" i="2"/>
  <c r="T726" i="2"/>
  <c r="L726" i="2"/>
  <c r="M725" i="2"/>
  <c r="O725" i="2"/>
  <c r="N725" i="2"/>
  <c r="AB726" i="2"/>
  <c r="AE725" i="2"/>
  <c r="AD725" i="2"/>
  <c r="AC725" i="2"/>
  <c r="AH724" i="2"/>
  <c r="AG724" i="2"/>
  <c r="D727" i="2"/>
  <c r="C727" i="2"/>
  <c r="A728" i="2"/>
  <c r="B727" i="2"/>
  <c r="Y724" i="2" l="1"/>
  <c r="F726" i="2"/>
  <c r="Q724" i="2"/>
  <c r="X725" i="2"/>
  <c r="Z725" i="2" s="1"/>
  <c r="AF725" i="2"/>
  <c r="AH725" i="2" s="1"/>
  <c r="P725" i="2"/>
  <c r="R725" i="2" s="1"/>
  <c r="E727" i="2"/>
  <c r="F727" i="2" s="1"/>
  <c r="AD726" i="2"/>
  <c r="AC726" i="2"/>
  <c r="AE726" i="2"/>
  <c r="AB727" i="2"/>
  <c r="A729" i="2"/>
  <c r="D728" i="2"/>
  <c r="C728" i="2"/>
  <c r="B728" i="2"/>
  <c r="L727" i="2"/>
  <c r="O726" i="2"/>
  <c r="N726" i="2"/>
  <c r="M726" i="2"/>
  <c r="U726" i="2"/>
  <c r="W726" i="2"/>
  <c r="V726" i="2"/>
  <c r="T727" i="2"/>
  <c r="G727" i="2" l="1"/>
  <c r="Y725" i="2"/>
  <c r="Q725" i="2"/>
  <c r="AG725" i="2"/>
  <c r="E728" i="2"/>
  <c r="F728" i="2" s="1"/>
  <c r="X726" i="2"/>
  <c r="Z726" i="2" s="1"/>
  <c r="P726" i="2"/>
  <c r="R726" i="2" s="1"/>
  <c r="AF726" i="2"/>
  <c r="AG726" i="2" s="1"/>
  <c r="G728" i="2"/>
  <c r="T728" i="2"/>
  <c r="W727" i="2"/>
  <c r="V727" i="2"/>
  <c r="U727" i="2"/>
  <c r="D729" i="2"/>
  <c r="C729" i="2"/>
  <c r="B729" i="2"/>
  <c r="A730" i="2"/>
  <c r="AE727" i="2"/>
  <c r="AD727" i="2"/>
  <c r="AC727" i="2"/>
  <c r="AB728" i="2"/>
  <c r="O727" i="2"/>
  <c r="N727" i="2"/>
  <c r="M727" i="2"/>
  <c r="L728" i="2"/>
  <c r="Y726" i="2" l="1"/>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Y729" i="2" s="1"/>
  <c r="AF729" i="2"/>
  <c r="AG729" i="2" s="1"/>
  <c r="Q728" i="2"/>
  <c r="E731" i="2"/>
  <c r="G731" i="2" s="1"/>
  <c r="P729" i="2"/>
  <c r="R729" i="2" s="1"/>
  <c r="U730" i="2"/>
  <c r="T731" i="2"/>
  <c r="W730" i="2"/>
  <c r="V730" i="2"/>
  <c r="AD730" i="2"/>
  <c r="AC730" i="2"/>
  <c r="AE730" i="2"/>
  <c r="AB731" i="2"/>
  <c r="L731" i="2"/>
  <c r="O730" i="2"/>
  <c r="N730" i="2"/>
  <c r="M730" i="2"/>
  <c r="A733" i="2"/>
  <c r="C732" i="2"/>
  <c r="D732" i="2"/>
  <c r="B732" i="2"/>
  <c r="Z729" i="2" l="1"/>
  <c r="F731" i="2"/>
  <c r="AH729" i="2"/>
  <c r="Q729" i="2"/>
  <c r="P730" i="2"/>
  <c r="Q730" i="2" s="1"/>
  <c r="X730" i="2"/>
  <c r="Y730" i="2" s="1"/>
  <c r="AF730" i="2"/>
  <c r="AG730" i="2" s="1"/>
  <c r="E732" i="2"/>
  <c r="F732" i="2" s="1"/>
  <c r="D733" i="2"/>
  <c r="C733" i="2"/>
  <c r="B733" i="2"/>
  <c r="T732" i="2"/>
  <c r="U731" i="2"/>
  <c r="W731" i="2"/>
  <c r="V731" i="2"/>
  <c r="O731" i="2"/>
  <c r="N731" i="2"/>
  <c r="M731" i="2"/>
  <c r="L732" i="2"/>
  <c r="AE731" i="2"/>
  <c r="AD731" i="2"/>
  <c r="AC731" i="2"/>
  <c r="AB732" i="2"/>
  <c r="AH730" i="2" l="1"/>
  <c r="Z730" i="2"/>
  <c r="G732" i="2"/>
  <c r="R730" i="2"/>
  <c r="P731" i="2"/>
  <c r="R731" i="2" s="1"/>
  <c r="E733" i="2"/>
  <c r="G733" i="2" s="1"/>
  <c r="AF731" i="2"/>
  <c r="AH731" i="2" s="1"/>
  <c r="X731" i="2"/>
  <c r="Y731" i="2" s="1"/>
  <c r="AD732" i="2"/>
  <c r="AC732" i="2"/>
  <c r="AB733" i="2"/>
  <c r="AE732" i="2"/>
  <c r="O732" i="2"/>
  <c r="N732" i="2"/>
  <c r="M732" i="2"/>
  <c r="L733" i="2"/>
  <c r="U732" i="2"/>
  <c r="T733" i="2"/>
  <c r="W732" i="2"/>
  <c r="V732" i="2"/>
  <c r="Q731" i="2"/>
  <c r="G734" i="2" l="1"/>
  <c r="E25" i="1" s="1"/>
  <c r="F733" i="2"/>
  <c r="F734" i="2" s="1"/>
  <c r="E27" i="1" s="1"/>
  <c r="AG731" i="2"/>
  <c r="Z731" i="2"/>
  <c r="AF732" i="2"/>
  <c r="AH732" i="2" s="1"/>
  <c r="X732" i="2"/>
  <c r="Y732" i="2" s="1"/>
  <c r="P732" i="2"/>
  <c r="R732" i="2" s="1"/>
  <c r="O733" i="2"/>
  <c r="N733" i="2"/>
  <c r="M733" i="2"/>
  <c r="W733" i="2"/>
  <c r="V733" i="2"/>
  <c r="U733" i="2"/>
  <c r="AE733" i="2"/>
  <c r="AD733" i="2"/>
  <c r="AC733" i="2"/>
  <c r="E28" i="1" l="1"/>
  <c r="A33" i="1"/>
  <c r="A36" i="1"/>
  <c r="A35" i="1"/>
  <c r="A34" i="1"/>
  <c r="G26" i="1"/>
  <c r="H734" i="2"/>
  <c r="Q30" i="1" s="1"/>
  <c r="E22" i="1" s="1"/>
  <c r="AG732" i="2"/>
  <c r="Q732" i="2"/>
  <c r="Z732" i="2"/>
  <c r="X733" i="2"/>
  <c r="Z733" i="2" s="1"/>
  <c r="Z734" i="2" s="1"/>
  <c r="AF733" i="2"/>
  <c r="AH733" i="2" s="1"/>
  <c r="AH734" i="2" s="1"/>
  <c r="P733" i="2"/>
  <c r="R733" i="2" s="1"/>
  <c r="R734" i="2" s="1"/>
  <c r="G25" i="1" s="1"/>
  <c r="Y733" i="2" l="1"/>
  <c r="Y734" i="2" s="1"/>
  <c r="Q733" i="2"/>
  <c r="Q734" i="2" s="1"/>
  <c r="AG733" i="2"/>
  <c r="AG734" i="2" s="1"/>
  <c r="S18" i="1" s="1"/>
  <c r="K22" i="1" s="1"/>
  <c r="R19" i="1"/>
  <c r="I25" i="1"/>
  <c r="S19" i="1"/>
  <c r="K25" i="1"/>
  <c r="S734" i="2" l="1"/>
  <c r="Q31" i="1" s="1"/>
  <c r="G27" i="1"/>
  <c r="I27" i="1"/>
  <c r="R18" i="1"/>
  <c r="I22" i="1" s="1"/>
  <c r="K27" i="1"/>
  <c r="G28" i="1" l="1"/>
  <c r="S9" i="1" s="1"/>
  <c r="I26" i="1" s="1"/>
  <c r="I28" i="1" s="1"/>
  <c r="E30" i="1"/>
  <c r="I23" i="1"/>
  <c r="K23" i="1"/>
  <c r="K26" i="1" l="1"/>
  <c r="K28" i="1" s="1"/>
  <c r="G22" i="1"/>
  <c r="G23"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Jan de Jong</author>
    <author>Merije Kerpel</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betaalde 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jaar na afloop van het totale ouderschapsverlof, als die dan lager is dan nu. Volgens de CAO wordt hierop jouw recht gebaseerd voor het betaald ouderschapsverlof. Je voorkomt hiermee dat je bij ontslag of deelontslag binnen een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75%-verlof mag het kind niet ouder zijn dan 1 jaar, en gedurende de periode van het 55%-verlof mag het kind niet ouder zijn dan 4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de uren in die in een eerdere periode voor hetzelfde kind reeds zijn opgenomen.
</t>
        </r>
      </text>
    </comment>
    <comment ref="E12" authorId="3" shapeId="0" xr:uid="{00000000-0006-0000-0000-000007000000}">
      <text>
        <r>
          <rPr>
            <sz val="9"/>
            <color indexed="81"/>
            <rFont val="Tahoma"/>
            <family val="2"/>
          </rPr>
          <t xml:space="preserve">Reeds opgenomen uren
Vul hier de uren in die in een eerdere periode voor hetzelfde kind reeds zijn opgenomen.
</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Het betaalde verlof voor het van toepassing zijnde percentage gekort, behalve als er vakanties samenvallen met het verlof.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van betaald verlof 75% of betaald verlof 55%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Het betaald verlof wordt voor het van toepassing zijnde percentage gekort.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betaald verlof wijzigt (vervolg in volgende kolom invullen), of de datum dat het betaald verlof wijzigt in onbetaald verlof (vervolg in derde kolom invullen).
De einddatum moet minimaal 1 week na de begindatum liggen en mag maximaal 2 jaar later liggen als de datum ingang van de betreffende kolom. Dit omdat dit programma niet voor een langere periode is geprogrammeerd. Eventueel geeft u een vervolgperiode op in de volgende kolom.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C28" authorId="1" shapeId="0" xr:uid="{00000000-0006-0000-0000-000015000000}">
      <text>
        <r>
          <rPr>
            <b/>
            <sz val="9"/>
            <color indexed="81"/>
            <rFont val="Segoe UI"/>
            <family val="2"/>
          </rPr>
          <t>Uren verlof</t>
        </r>
        <r>
          <rPr>
            <sz val="9"/>
            <color indexed="81"/>
            <rFont val="Segoe UI"/>
            <family val="2"/>
          </rPr>
          <t xml:space="preserve">
De uren bij onbetaald verlof zijn inclusief de uren betaald verlof.
Als hier een negatief getal verschijnt is er sprake van een overschrijding.
Je kunt de omvang verlagen of de einddatum vervroegen. Misschien zijn de vrije dagen en/of vakanties niet juist ingevuld?</t>
        </r>
      </text>
    </comment>
    <comment ref="G29" authorId="2" shapeId="0" xr:uid="{00000000-0006-0000-0000-000016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E30" authorId="4" shapeId="0" xr:uid="{00000000-0006-0000-0000-000017000000}">
      <text>
        <r>
          <rPr>
            <sz val="9"/>
            <color indexed="81"/>
            <rFont val="Segoe UI"/>
            <family val="2"/>
          </rPr>
          <t>Dit aantal uren kun je overnemen op een volgende tool voor hetzelfde kind.</t>
        </r>
      </text>
    </comment>
  </commentList>
</comments>
</file>

<file path=xl/sharedStrings.xml><?xml version="1.0" encoding="utf-8"?>
<sst xmlns="http://schemas.openxmlformats.org/spreadsheetml/2006/main" count="77" uniqueCount="63">
  <si>
    <t>geboortedatum kind</t>
  </si>
  <si>
    <t>nee</t>
  </si>
  <si>
    <t>uren</t>
  </si>
  <si>
    <t>=</t>
  </si>
  <si>
    <t>onbet</t>
  </si>
  <si>
    <t>bet</t>
  </si>
  <si>
    <t>datum ingang/wijziging/verlenging</t>
  </si>
  <si>
    <t>Naam</t>
  </si>
  <si>
    <t>Ondergetekende verzoekt hierbij het bestuur toestemming om ouderschapsverlof zoals hierboven is ingevuld.</t>
  </si>
  <si>
    <t>Plaats</t>
  </si>
  <si>
    <t>Voor akkoord,</t>
  </si>
  <si>
    <t>Ondergetekende verklaart:</t>
  </si>
  <si>
    <t>de directeur</t>
  </si>
  <si>
    <t>Datum</t>
  </si>
  <si>
    <t>in aanmerking komende wtf</t>
  </si>
  <si>
    <t>soorten verlof</t>
  </si>
  <si>
    <t>moeder</t>
  </si>
  <si>
    <t>vader</t>
  </si>
  <si>
    <t>verzorger</t>
  </si>
  <si>
    <t>relatie tot kind:</t>
  </si>
  <si>
    <t>wtf benoeming (tijdens verlof)</t>
  </si>
  <si>
    <t>percentage korting op salaris</t>
  </si>
  <si>
    <t>invoeren van gegevens</t>
  </si>
  <si>
    <t>Geboortedatum</t>
  </si>
  <si>
    <t>School</t>
  </si>
  <si>
    <t>Adm.nr</t>
  </si>
  <si>
    <t>Handtekening</t>
  </si>
  <si>
    <t>Naam kind</t>
  </si>
  <si>
    <t>vrije dagen/vakanties</t>
  </si>
  <si>
    <t>op/van</t>
  </si>
  <si>
    <t>t/m</t>
  </si>
  <si>
    <t>werken</t>
  </si>
  <si>
    <t>verlof</t>
  </si>
  <si>
    <t>uren per week</t>
  </si>
  <si>
    <t>wtf verlof</t>
  </si>
  <si>
    <t>verlof tijdens vrije dagen/vakantie</t>
  </si>
  <si>
    <t>einddatum of wijziging verlof (t/m)</t>
  </si>
  <si>
    <t>val e8 e9</t>
  </si>
  <si>
    <t>namens het bestuur</t>
  </si>
  <si>
    <t>werkuren</t>
  </si>
  <si>
    <t>berekening op basis van</t>
  </si>
  <si>
    <t>val e10</t>
  </si>
  <si>
    <t>houd hier de muis voor info</t>
  </si>
  <si>
    <r>
      <t xml:space="preserve">vul hier de </t>
    </r>
    <r>
      <rPr>
        <b/>
        <sz val="9"/>
        <rFont val="Segoe UI"/>
        <family val="2"/>
      </rPr>
      <t>personeelsvakanties</t>
    </r>
    <r>
      <rPr>
        <sz val="9"/>
        <rFont val="Segoe UI"/>
        <family val="2"/>
      </rPr>
      <t xml:space="preserve"> in</t>
    </r>
  </si>
  <si>
    <t xml:space="preserve"> </t>
  </si>
  <si>
    <t>Werkuren</t>
  </si>
  <si>
    <t>betaald verlof 75%</t>
  </si>
  <si>
    <t>betaald verlof 55%</t>
  </si>
  <si>
    <t>meerling?</t>
  </si>
  <si>
    <t>1e kolom</t>
  </si>
  <si>
    <t>2e kolom</t>
  </si>
  <si>
    <t>tweeling</t>
  </si>
  <si>
    <t>drieling</t>
  </si>
  <si>
    <t>3e kolm</t>
  </si>
  <si>
    <t>4e kolom</t>
  </si>
  <si>
    <t>Totaal werkuren bet. verlof opgenomen:</t>
  </si>
  <si>
    <t>reeds eerder opgenomen uren 75%</t>
  </si>
  <si>
    <t>reeds eerder opgenomen uren 55%</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</si>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</sst>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4"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sz val="9"/>
      <color indexed="81"/>
      <name val="Tahoma"/>
      <family val="2"/>
    </font>
    <font>
      <b/>
      <i/>
      <sz val="9"/>
      <color rgb="FF000000"/>
      <name val="Segoe UI"/>
      <family val="2"/>
    </font>
    <font>
      <i/>
      <sz val="9"/>
      <name val="Segoe UI"/>
      <family val="2"/>
    </font>
  </fonts>
  <fills count="8">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0">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3" borderId="13"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15" fillId="0" borderId="0" xfId="0"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11" xfId="0" applyFont="1" applyBorder="1" applyProtection="1">
      <protection hidden="1"/>
    </xf>
    <xf numFmtId="0" fontId="14" fillId="0" borderId="8" xfId="0" applyFont="1" applyBorder="1" applyProtection="1">
      <protection hidden="1"/>
    </xf>
    <xf numFmtId="0" fontId="9" fillId="0" borderId="5" xfId="0" applyFont="1" applyBorder="1" applyAlignment="1" applyProtection="1">
      <alignment horizontal="left"/>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165"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5" fontId="9" fillId="4" borderId="14" xfId="0" applyNumberFormat="1" applyFont="1" applyFill="1" applyBorder="1" applyProtection="1">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2" fontId="9" fillId="5" borderId="16" xfId="0" applyNumberFormat="1" applyFont="1" applyFill="1" applyBorder="1" applyAlignment="1" applyProtection="1">
      <alignment horizontal="right"/>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168" fontId="1" fillId="4" borderId="16"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4" borderId="14" xfId="0" applyFont="1" applyFill="1" applyBorder="1" applyProtection="1">
      <protection hidden="1"/>
    </xf>
    <xf numFmtId="0" fontId="9" fillId="0" borderId="19" xfId="0" applyFont="1" applyBorder="1" applyProtection="1">
      <protection hidden="1"/>
    </xf>
    <xf numFmtId="0" fontId="9" fillId="4" borderId="14" xfId="0" applyFont="1" applyFill="1" applyBorder="1" applyAlignment="1" applyProtection="1">
      <alignment horizontal="left"/>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0" borderId="16" xfId="0" applyFont="1" applyBorder="1" applyProtection="1">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20" fillId="0" borderId="13" xfId="0" applyFont="1" applyBorder="1" applyProtection="1">
      <protection hidden="1"/>
    </xf>
    <xf numFmtId="1" fontId="9" fillId="0" borderId="10" xfId="0" applyNumberFormat="1" applyFont="1" applyBorder="1" applyProtection="1">
      <protection hidden="1"/>
    </xf>
    <xf numFmtId="0" fontId="15" fillId="0" borderId="0" xfId="0" applyFont="1" applyAlignment="1" applyProtection="1">
      <alignment horizontal="right"/>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2" fontId="9" fillId="5" borderId="0" xfId="0" applyNumberFormat="1" applyFont="1" applyFill="1" applyProtection="1">
      <protection hidden="1"/>
    </xf>
    <xf numFmtId="0" fontId="9" fillId="0" borderId="5" xfId="0" quotePrefix="1" applyFont="1" applyBorder="1" applyProtection="1">
      <protection hidden="1"/>
    </xf>
    <xf numFmtId="0" fontId="9" fillId="6" borderId="5" xfId="0" applyFont="1" applyFill="1" applyBorder="1" applyAlignment="1">
      <alignment vertical="center"/>
    </xf>
    <xf numFmtId="0" fontId="9" fillId="6" borderId="0" xfId="0" applyFont="1" applyFill="1" applyAlignment="1">
      <alignment vertical="center"/>
    </xf>
    <xf numFmtId="0" fontId="9" fillId="6" borderId="0" xfId="0" applyFont="1" applyFill="1" applyProtection="1">
      <protection hidden="1"/>
    </xf>
    <xf numFmtId="168" fontId="1" fillId="6" borderId="0" xfId="0" applyNumberFormat="1" applyFont="1" applyFill="1" applyProtection="1">
      <protection locked="0"/>
    </xf>
    <xf numFmtId="0" fontId="9" fillId="6" borderId="6" xfId="0" applyFont="1" applyFill="1" applyBorder="1" applyProtection="1">
      <protection hidden="1"/>
    </xf>
    <xf numFmtId="0" fontId="16" fillId="6" borderId="0" xfId="0" applyFont="1" applyFill="1" applyProtection="1">
      <protection hidden="1"/>
    </xf>
    <xf numFmtId="0" fontId="23" fillId="0" borderId="20" xfId="0" applyFont="1" applyBorder="1" applyProtection="1">
      <protection hidden="1"/>
    </xf>
    <xf numFmtId="0" fontId="23" fillId="0" borderId="5" xfId="0" applyFont="1" applyBorder="1" applyProtection="1">
      <protection hidden="1"/>
    </xf>
    <xf numFmtId="0" fontId="9" fillId="4" borderId="16" xfId="0" applyFont="1" applyFill="1" applyBorder="1" applyAlignment="1" applyProtection="1">
      <alignment horizontal="center"/>
      <protection hidden="1"/>
    </xf>
    <xf numFmtId="0" fontId="9" fillId="4" borderId="14" xfId="0" applyFont="1" applyFill="1" applyBorder="1" applyAlignment="1" applyProtection="1">
      <alignment horizontal="center"/>
      <protection hidden="1"/>
    </xf>
    <xf numFmtId="0" fontId="9" fillId="4" borderId="0" xfId="0" applyFont="1" applyFill="1" applyAlignment="1" applyProtection="1">
      <alignment horizontal="center"/>
      <protection hidden="1"/>
    </xf>
    <xf numFmtId="0" fontId="16" fillId="0" borderId="0" xfId="0" applyFont="1" applyAlignment="1" applyProtection="1">
      <alignment wrapText="1"/>
      <protection hidden="1"/>
    </xf>
    <xf numFmtId="0" fontId="9" fillId="0" borderId="0" xfId="0" applyFont="1" applyAlignment="1">
      <alignment wrapText="1"/>
    </xf>
    <xf numFmtId="0" fontId="12" fillId="3" borderId="13" xfId="0" applyFont="1" applyFill="1" applyBorder="1" applyAlignment="1">
      <alignment horizontal="left" vertical="center"/>
    </xf>
    <xf numFmtId="0" fontId="13" fillId="3" borderId="13"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22" fillId="7" borderId="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xf numFmtId="14" fontId="9" fillId="4" borderId="16" xfId="0" applyNumberFormat="1"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0" fontId="9" fillId="0" borderId="5" xfId="0" applyFont="1" applyBorder="1" applyAlignment="1">
      <alignment vertical="center"/>
    </xf>
    <xf numFmtId="0" fontId="9" fillId="0" borderId="0" xfId="0" applyFont="1" applyAlignment="1">
      <alignment vertical="center"/>
    </xf>
    <xf numFmtId="14" fontId="9" fillId="4" borderId="15" xfId="0" applyNumberFormat="1" applyFont="1" applyFill="1" applyBorder="1" applyAlignment="1" applyProtection="1">
      <alignment horizontal="left"/>
      <protection locked="0"/>
    </xf>
    <xf numFmtId="0" fontId="12" fillId="3" borderId="0" xfId="0" applyFont="1" applyFill="1" applyAlignment="1" applyProtection="1">
      <alignment horizontal="center" vertical="center"/>
      <protection hidden="1"/>
    </xf>
    <xf numFmtId="0" fontId="9" fillId="0" borderId="5" xfId="0" applyFont="1" applyBorder="1"/>
    <xf numFmtId="0" fontId="9" fillId="0" borderId="0" xfId="0" applyFont="1"/>
    <xf numFmtId="0" fontId="9" fillId="0" borderId="5" xfId="0" applyFont="1" applyBorder="1" applyAlignment="1">
      <alignment horizontal="left" vertical="center"/>
    </xf>
    <xf numFmtId="0" fontId="9" fillId="0" borderId="0" xfId="0" applyFont="1" applyAlignment="1">
      <alignment horizontal="left" vertical="center"/>
    </xf>
  </cellXfs>
  <cellStyles count="2">
    <cellStyle name="Standaard" xfId="0" builtinId="0"/>
    <cellStyle name="Standaard 3" xfId="1" xr:uid="{00000000-0005-0000-0000-000001000000}"/>
  </cellStyles>
  <dxfs count="3">
    <dxf>
      <font>
        <b/>
        <i val="0"/>
        <condense val="0"/>
        <extend val="0"/>
        <color indexed="9"/>
      </font>
      <fill>
        <patternFill>
          <bgColor indexed="10"/>
        </patternFill>
      </fill>
    </dxf>
    <dxf>
      <font>
        <b/>
        <i val="0"/>
        <condense val="0"/>
        <extend val="0"/>
        <color indexed="9"/>
      </font>
      <fill>
        <patternFill>
          <bgColor indexed="10"/>
        </patternFill>
      </fill>
    </dxf>
    <dxf>
      <font>
        <color rgb="FF9C0006"/>
      </font>
      <fill>
        <patternFill>
          <bgColor rgb="FFFFC7CE"/>
        </patternFill>
      </fill>
    </dxf>
  </dxfs>
  <tableStyles count="0" defaultTableStyle="TableStyleMedium9" defaultPivotStyle="PivotStyleLight16"/>
  <colors>
    <mruColors>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4076700" cy="6858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441960"/>
          <a:ext cx="407670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betaald ouderschapsverlof VO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15.6. CAO VO</a:t>
          </a:r>
        </a:p>
      </xdr:txBody>
    </xdr:sp>
    <xdr:clientData/>
  </xdr:oneCellAnchor>
  <xdr:oneCellAnchor>
    <xdr:from>
      <xdr:col>12</xdr:col>
      <xdr:colOff>885825</xdr:colOff>
      <xdr:row>62</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7"/>
  <sheetViews>
    <sheetView showGridLines="0" showRowColHeaders="0" showZeros="0" tabSelected="1" showRuler="0" showOutlineSymbols="0" zoomScale="115" zoomScaleNormal="115" workbookViewId="0">
      <selection activeCell="E8" sqref="E8"/>
    </sheetView>
  </sheetViews>
  <sheetFormatPr defaultColWidth="9.109375" defaultRowHeight="13.2" x14ac:dyDescent="0.3"/>
  <cols>
    <col min="1" max="1" width="9.88671875" style="1" customWidth="1"/>
    <col min="2" max="2" width="9.6640625" style="1" customWidth="1"/>
    <col min="3" max="3" width="10.33203125" style="1" customWidth="1"/>
    <col min="4" max="4" width="2.44140625" style="1" hidden="1" customWidth="1"/>
    <col min="5" max="5" width="8.5546875" style="1" customWidth="1"/>
    <col min="6" max="6" width="2" style="1" customWidth="1"/>
    <col min="7" max="7" width="8.5546875" style="1" customWidth="1"/>
    <col min="8" max="8" width="2.109375" style="1" customWidth="1"/>
    <col min="9" max="9" width="8.5546875" style="1" customWidth="1"/>
    <col min="10" max="10" width="2" style="1" customWidth="1"/>
    <col min="11" max="11" width="8.5546875" style="1" customWidth="1"/>
    <col min="12" max="12" width="2" style="1" customWidth="1"/>
    <col min="13" max="13" width="13.6640625" style="1" customWidth="1"/>
    <col min="14" max="14" width="2.33203125" style="1" customWidth="1"/>
    <col min="15" max="15" width="14.33203125" style="1" bestFit="1" customWidth="1"/>
    <col min="16" max="16" width="9.88671875" style="1" hidden="1" customWidth="1"/>
    <col min="17" max="17" width="12.109375" style="1" hidden="1" customWidth="1"/>
    <col min="18" max="19" width="11.33203125" style="1" hidden="1" customWidth="1"/>
    <col min="20" max="20" width="1.5546875" style="1" customWidth="1"/>
    <col min="21" max="21" width="14" style="1" customWidth="1"/>
    <col min="22" max="22" width="21" style="1" customWidth="1"/>
    <col min="23" max="26" width="15.6640625" style="1" customWidth="1"/>
    <col min="27" max="16384" width="9.109375" style="1"/>
  </cols>
  <sheetData>
    <row r="1" spans="1:26" ht="11.25" customHeight="1" x14ac:dyDescent="0.3"/>
    <row r="2" spans="1:26" ht="11.25" customHeight="1" x14ac:dyDescent="0.3"/>
    <row r="3" spans="1:26" ht="13.5" customHeight="1" x14ac:dyDescent="0.4">
      <c r="E3" s="2"/>
    </row>
    <row r="4" spans="1:26" ht="22.5" hidden="1" customHeight="1" x14ac:dyDescent="0.3">
      <c r="E4" s="3"/>
    </row>
    <row r="5" spans="1:26" ht="39.75" customHeight="1" x14ac:dyDescent="0.3">
      <c r="D5" s="4"/>
    </row>
    <row r="6" spans="1:26" ht="15.75" customHeight="1" x14ac:dyDescent="0.3">
      <c r="A6" s="90" t="s">
        <v>42</v>
      </c>
      <c r="B6" s="91"/>
      <c r="C6" s="91"/>
      <c r="D6" s="5"/>
      <c r="E6" s="88" t="s">
        <v>22</v>
      </c>
      <c r="F6" s="89"/>
      <c r="G6" s="89"/>
      <c r="H6" s="89"/>
      <c r="I6" s="89"/>
      <c r="J6" s="89"/>
      <c r="K6" s="89"/>
      <c r="L6" s="89"/>
      <c r="M6" s="89"/>
      <c r="N6" s="89"/>
      <c r="O6" s="89"/>
      <c r="P6" s="6"/>
      <c r="Q6" s="6"/>
      <c r="R6" s="6"/>
      <c r="S6" s="6"/>
      <c r="T6" s="7"/>
    </row>
    <row r="7" spans="1:26" ht="7.5" customHeight="1" x14ac:dyDescent="0.3">
      <c r="A7" s="9"/>
      <c r="P7" s="37"/>
      <c r="T7" s="10"/>
    </row>
    <row r="8" spans="1:26" ht="12.75" customHeight="1" x14ac:dyDescent="0.3">
      <c r="A8" s="9"/>
      <c r="C8" s="11" t="s">
        <v>20</v>
      </c>
      <c r="D8" s="11"/>
      <c r="E8" s="39"/>
      <c r="F8" s="12" t="s">
        <v>3</v>
      </c>
      <c r="G8" s="13">
        <f>ROUND(E8*36.86,2)</f>
        <v>0</v>
      </c>
      <c r="H8" s="1" t="s">
        <v>33</v>
      </c>
      <c r="M8" s="14"/>
      <c r="N8" s="70" t="s">
        <v>40</v>
      </c>
      <c r="O8" s="14" t="s">
        <v>39</v>
      </c>
      <c r="P8" s="15">
        <f>IF(E8&gt;1,1,E8)</f>
        <v>0</v>
      </c>
      <c r="Q8" s="16">
        <f>IF(E9&gt;1,1,E9)</f>
        <v>0</v>
      </c>
      <c r="S8" s="13"/>
      <c r="T8" s="17"/>
    </row>
    <row r="9" spans="1:26" x14ac:dyDescent="0.3">
      <c r="A9" s="9"/>
      <c r="C9" s="11" t="s">
        <v>14</v>
      </c>
      <c r="D9" s="11"/>
      <c r="E9" s="40"/>
      <c r="F9" s="12" t="s">
        <v>3</v>
      </c>
      <c r="G9" s="13">
        <f>ROUND(E9*36.86,2)</f>
        <v>0</v>
      </c>
      <c r="H9" s="1" t="s">
        <v>33</v>
      </c>
      <c r="K9" s="86" t="str">
        <f>IF(Blad1!H26&gt;0,"overlappende vakanties ingevuld!!",IF(OR(I14+731&lt;I24,K14+731&lt;K24,G14+731&lt;G24,E14+731&lt;E24),"einddatum mag maximaal 2 jaar na begindatum liggen; eventueel in volgende kolom het vervolg invullen!",""))</f>
        <v/>
      </c>
      <c r="L9" s="87"/>
      <c r="M9" s="87"/>
      <c r="N9" s="87"/>
      <c r="O9" s="87"/>
      <c r="P9" s="68" t="s">
        <v>4</v>
      </c>
      <c r="Q9" s="16" t="s">
        <v>5</v>
      </c>
      <c r="S9" s="10" t="e">
        <f>IF(G28&gt;0.001,G28*E9/E8,E28*E9/E8-E12)</f>
        <v>#DIV/0!</v>
      </c>
      <c r="T9" s="17"/>
    </row>
    <row r="10" spans="1:26" x14ac:dyDescent="0.3">
      <c r="A10" s="9"/>
      <c r="C10" s="11" t="s">
        <v>0</v>
      </c>
      <c r="D10" s="11"/>
      <c r="E10" s="41"/>
      <c r="H10" s="11" t="s">
        <v>19</v>
      </c>
      <c r="I10" s="18"/>
      <c r="K10" s="87"/>
      <c r="L10" s="87"/>
      <c r="M10" s="87"/>
      <c r="N10" s="87"/>
      <c r="O10" s="87"/>
      <c r="P10" s="69">
        <f>IF(OR(I11="nee",I11=""),ROUND(P8*625,0),IF(I11="tweeling",ROUND(P8*1250,0)+Q10,ROUND(P8*1875,0)+Q10))</f>
        <v>0</v>
      </c>
      <c r="Q10" s="19">
        <f>IF(OR(I11="nee",I11=""),ROUND(IF(Q8&gt;0,Q8*415,P8*415),0),IF(I11="tweeling",ROUND(IF(Q8&gt;0,Q8*830,P8*830),0),IF(I11="drieling",ROUND(IF(Q8&gt;0,Q8*1245,P8*1245),0))))</f>
        <v>0</v>
      </c>
      <c r="R10" s="1" t="s">
        <v>2</v>
      </c>
      <c r="S10" s="1">
        <f>IF(OR(I11="nee",I11=""),ROUND(P8*415,0),IF(I11="tweeling",ROUND(P8*830,0),IF(I11="drieling",ROUND(P8*1245,0))))</f>
        <v>0</v>
      </c>
      <c r="T10" s="10"/>
    </row>
    <row r="11" spans="1:26" x14ac:dyDescent="0.3">
      <c r="A11" s="9"/>
      <c r="C11" s="11" t="s">
        <v>56</v>
      </c>
      <c r="D11" s="11"/>
      <c r="E11" s="42"/>
      <c r="H11" s="11" t="s">
        <v>48</v>
      </c>
      <c r="I11" s="18"/>
      <c r="K11" s="87"/>
      <c r="L11" s="87"/>
      <c r="M11" s="87"/>
      <c r="N11" s="87"/>
      <c r="O11" s="87"/>
      <c r="Q11" s="10"/>
      <c r="T11" s="10"/>
    </row>
    <row r="12" spans="1:26" ht="12.75" customHeight="1" x14ac:dyDescent="0.3">
      <c r="A12" s="9"/>
      <c r="C12" s="11" t="s">
        <v>57</v>
      </c>
      <c r="E12" s="42"/>
      <c r="M12" s="1" t="s">
        <v>43</v>
      </c>
      <c r="P12" s="20">
        <f>IF(E14&gt;0,E14-70,99999)</f>
        <v>99999</v>
      </c>
      <c r="Q12" s="1" t="s">
        <v>41</v>
      </c>
      <c r="T12" s="10"/>
    </row>
    <row r="13" spans="1:26" ht="12.75" customHeight="1" x14ac:dyDescent="0.3">
      <c r="A13" s="9"/>
      <c r="C13" s="11" t="s">
        <v>15</v>
      </c>
      <c r="D13" s="11"/>
      <c r="E13" s="105" t="s">
        <v>46</v>
      </c>
      <c r="F13" s="105"/>
      <c r="G13" s="105"/>
      <c r="H13" s="21"/>
      <c r="I13" s="105" t="s">
        <v>47</v>
      </c>
      <c r="J13" s="105"/>
      <c r="K13" s="105"/>
      <c r="M13" s="105" t="s">
        <v>28</v>
      </c>
      <c r="N13" s="105"/>
      <c r="O13" s="105"/>
      <c r="P13" s="22">
        <f>IF(E10=0,99999,IF(I10=R25,E10+70,E10))</f>
        <v>99999</v>
      </c>
      <c r="Q13" s="23">
        <f>IF(E24=0,99999,E24+1)</f>
        <v>99999</v>
      </c>
      <c r="R13" s="23">
        <f>IF(E10=0,99999,IF(G24&gt;0,G24+1,IF(E24&gt;0,E24+1,IF(I10=R25,E10+70,E10))))</f>
        <v>99999</v>
      </c>
      <c r="S13" s="23">
        <f>IF(I24&gt;0,I24+1,99999)</f>
        <v>99999</v>
      </c>
      <c r="T13" s="10"/>
    </row>
    <row r="14" spans="1:26" ht="12.75" customHeight="1" x14ac:dyDescent="0.3">
      <c r="A14" s="9"/>
      <c r="C14" s="11" t="s">
        <v>6</v>
      </c>
      <c r="D14" s="11"/>
      <c r="E14" s="43"/>
      <c r="G14" s="43"/>
      <c r="I14" s="43"/>
      <c r="K14" s="43"/>
      <c r="M14" s="24" t="s">
        <v>29</v>
      </c>
      <c r="O14" s="24" t="s">
        <v>30</v>
      </c>
      <c r="P14" s="22">
        <f>IF(E10=0,99999,DATE(YEAR(E10)+1,MONTH(E10),DAY(E10)-1))</f>
        <v>99999</v>
      </c>
      <c r="Q14" s="23">
        <f>IF(E10=0,99999,IF(I14&gt;0,I14-7,DATE(YEAR(E10)+1,MONTH(E10),DAY(E10)-1)))</f>
        <v>99999</v>
      </c>
      <c r="R14" s="23">
        <f>IF(E10=0,99999,IF(K14&gt;0,K14-7,DATE(YEAR(E10)+4,MONTH(E10),DAY(E10)-1)))</f>
        <v>99999</v>
      </c>
      <c r="S14" s="23">
        <f>IF(E10=0,99999,DATE(YEAR(E10)+4,MONTH(E10),DAY(E10)-1))</f>
        <v>99999</v>
      </c>
      <c r="T14" s="10"/>
      <c r="X14" s="22"/>
    </row>
    <row r="15" spans="1:26" x14ac:dyDescent="0.3">
      <c r="A15" s="9"/>
      <c r="C15" s="11" t="str">
        <f>IF($O$8="lesuren","les","werk")&amp;"uren verlof op maandag"</f>
        <v>werkuren verlof op maandag</v>
      </c>
      <c r="D15" s="11">
        <v>1</v>
      </c>
      <c r="E15" s="44"/>
      <c r="F15" s="25"/>
      <c r="G15" s="44"/>
      <c r="H15" s="25"/>
      <c r="I15" s="44"/>
      <c r="J15" s="25"/>
      <c r="K15" s="44"/>
      <c r="M15" s="49"/>
      <c r="O15" s="49"/>
      <c r="P15" s="22"/>
      <c r="Q15" s="22"/>
      <c r="R15" s="22"/>
      <c r="S15" s="22"/>
      <c r="T15" s="10"/>
      <c r="U15" s="26" t="str">
        <f>IF(AND(M15=0,O15&gt;0),"niet alleen de t/m-datum invullen!", IF(AND(O15&gt;0,M15&gt;O15),"onjuist tijdvak!!",""))</f>
        <v/>
      </c>
      <c r="Y15" s="22"/>
      <c r="Z15" s="22"/>
    </row>
    <row r="16" spans="1:26" x14ac:dyDescent="0.3">
      <c r="A16" s="9"/>
      <c r="C16" s="11" t="str">
        <f>IF($O$8="lesuren","les","werk")&amp;"uren verlof op dinsdag"</f>
        <v>werkuren verlof op dinsdag</v>
      </c>
      <c r="D16" s="11">
        <v>2</v>
      </c>
      <c r="E16" s="44"/>
      <c r="F16" s="27"/>
      <c r="G16" s="44"/>
      <c r="H16" s="27"/>
      <c r="I16" s="44"/>
      <c r="J16" s="27"/>
      <c r="K16" s="44"/>
      <c r="M16" s="50"/>
      <c r="N16" s="28"/>
      <c r="O16" s="50"/>
      <c r="T16" s="10"/>
      <c r="U16" s="26" t="str">
        <f t="shared" ref="U16:U36" si="0">IF(AND(M16=0,O16&gt;0),"niet alleen de t/m-datum invullen!", IF(AND(O16&gt;0,M16&gt;O16),"onjuist tijdvak!!",""))</f>
        <v/>
      </c>
    </row>
    <row r="17" spans="1:21" x14ac:dyDescent="0.3">
      <c r="A17" s="9"/>
      <c r="C17" s="11" t="str">
        <f>IF($O$8="lesuren","les","werk")&amp;"uren verlof op woensdag"</f>
        <v>werkuren verlof op woensdag</v>
      </c>
      <c r="D17" s="11">
        <v>3</v>
      </c>
      <c r="E17" s="44"/>
      <c r="F17" s="27"/>
      <c r="G17" s="44"/>
      <c r="H17" s="27"/>
      <c r="I17" s="44"/>
      <c r="J17" s="27"/>
      <c r="K17" s="44"/>
      <c r="M17" s="50"/>
      <c r="N17" s="29"/>
      <c r="O17" s="50"/>
      <c r="R17" s="71" t="s">
        <v>53</v>
      </c>
      <c r="S17" s="71" t="s">
        <v>54</v>
      </c>
      <c r="T17" s="10"/>
      <c r="U17" s="26" t="str">
        <f t="shared" si="0"/>
        <v/>
      </c>
    </row>
    <row r="18" spans="1:21" x14ac:dyDescent="0.3">
      <c r="A18" s="9"/>
      <c r="C18" s="11" t="str">
        <f>IF($O$8="lesuren","les","werk")&amp;"uren verlof op donderdag"</f>
        <v>werkuren verlof op donderdag</v>
      </c>
      <c r="D18" s="11">
        <v>4</v>
      </c>
      <c r="E18" s="44"/>
      <c r="F18" s="27"/>
      <c r="G18" s="44"/>
      <c r="H18" s="27"/>
      <c r="I18" s="44"/>
      <c r="J18" s="27"/>
      <c r="K18" s="44"/>
      <c r="M18" s="50"/>
      <c r="O18" s="50"/>
      <c r="R18" s="71">
        <f>Blad1!Y734</f>
        <v>0</v>
      </c>
      <c r="S18" s="71">
        <f>Blad1!AG734</f>
        <v>0</v>
      </c>
      <c r="T18" s="10"/>
      <c r="U18" s="26" t="str">
        <f t="shared" si="0"/>
        <v/>
      </c>
    </row>
    <row r="19" spans="1:21" x14ac:dyDescent="0.3">
      <c r="A19" s="9"/>
      <c r="C19" s="11" t="str">
        <f>IF($O$8="lesuren","les","werk")&amp;"uren verlof op vrijdag"</f>
        <v>werkuren verlof op vrijdag</v>
      </c>
      <c r="D19" s="11">
        <v>5</v>
      </c>
      <c r="E19" s="53"/>
      <c r="F19" s="27"/>
      <c r="G19" s="53"/>
      <c r="H19" s="27"/>
      <c r="I19" s="53"/>
      <c r="J19" s="27"/>
      <c r="K19" s="53"/>
      <c r="M19" s="50"/>
      <c r="O19" s="50"/>
      <c r="R19" s="71">
        <f>Blad1!Z734</f>
        <v>0</v>
      </c>
      <c r="S19" s="71">
        <f>Blad1!AH734</f>
        <v>0</v>
      </c>
      <c r="T19" s="10"/>
      <c r="U19" s="26" t="str">
        <f t="shared" si="0"/>
        <v/>
      </c>
    </row>
    <row r="20" spans="1:21" ht="12.75" customHeight="1" x14ac:dyDescent="0.3">
      <c r="A20" s="9"/>
      <c r="C20" s="11" t="str">
        <f>"totaal "&amp;IF(O8="lesuren","les","werk")&amp;"verlof per week"</f>
        <v>totaal werkverlof per week</v>
      </c>
      <c r="D20" s="11"/>
      <c r="E20" s="52">
        <f>SUM(E15:E19)</f>
        <v>0</v>
      </c>
      <c r="F20" s="27"/>
      <c r="G20" s="52">
        <f>SUM(G15:G19)</f>
        <v>0</v>
      </c>
      <c r="H20" s="27"/>
      <c r="I20" s="52">
        <f>SUM(I15:I19)</f>
        <v>0</v>
      </c>
      <c r="J20" s="27"/>
      <c r="K20" s="52">
        <f>SUM(K15:K19)</f>
        <v>0</v>
      </c>
      <c r="M20" s="50"/>
      <c r="N20" s="29"/>
      <c r="O20" s="50"/>
      <c r="T20" s="10"/>
      <c r="U20" s="26" t="str">
        <f>IF(AND(M20=0,O20&gt;0),"niet alleen de t/m-datum invullen!", IF(AND(O20&gt;0,M20&gt;O20),"onjuist tijdvak!!",""))</f>
        <v/>
      </c>
    </row>
    <row r="21" spans="1:21" ht="12.75" customHeight="1" x14ac:dyDescent="0.3">
      <c r="A21" s="9"/>
      <c r="C21" s="11" t="s">
        <v>34</v>
      </c>
      <c r="D21" s="11"/>
      <c r="E21" s="46">
        <f>E20/36.86</f>
        <v>0</v>
      </c>
      <c r="F21" s="27"/>
      <c r="G21" s="46">
        <f>G20/36.86</f>
        <v>0</v>
      </c>
      <c r="H21" s="27"/>
      <c r="I21" s="46">
        <f>I20/36.86</f>
        <v>0</v>
      </c>
      <c r="J21" s="27"/>
      <c r="K21" s="46">
        <f>K20/36.86</f>
        <v>0</v>
      </c>
      <c r="M21" s="50"/>
      <c r="O21" s="50"/>
      <c r="T21" s="10"/>
      <c r="U21" s="26" t="str">
        <f t="shared" si="0"/>
        <v/>
      </c>
    </row>
    <row r="22" spans="1:21" x14ac:dyDescent="0.3">
      <c r="A22" s="9"/>
      <c r="C22" s="11" t="s">
        <v>21</v>
      </c>
      <c r="D22" s="11"/>
      <c r="E22" s="45">
        <f>IF(E21=0,0,(E27-E11)/Q30*25*E21/E8)</f>
        <v>0</v>
      </c>
      <c r="F22" s="27"/>
      <c r="G22" s="45">
        <f>IF(G21=0,0,G27/Q31*25*G21/E8)</f>
        <v>0</v>
      </c>
      <c r="H22" s="27"/>
      <c r="I22" s="45">
        <f>IF(I21=0,0,IF(ROUND(I21/E8*100,2)&gt;100,ROUND(100*R18/(R18+R19),2),ROUND(I21/E8*100*R18/(R18+R19),2)))*45%</f>
        <v>0</v>
      </c>
      <c r="J22" s="27"/>
      <c r="K22" s="45">
        <f>IF(K21=0,0,IF(ROUND(K21/E8*100,2)&gt;100,ROUND(100*S18/(S18+S19),2),ROUND(K21/E8*100*S18/(S18+S19),2)))*45%</f>
        <v>0</v>
      </c>
      <c r="M22" s="50"/>
      <c r="O22" s="50"/>
      <c r="T22" s="10"/>
      <c r="U22" s="26" t="str">
        <f t="shared" si="0"/>
        <v/>
      </c>
    </row>
    <row r="23" spans="1:21" hidden="1" x14ac:dyDescent="0.3">
      <c r="A23" s="9"/>
      <c r="C23" s="11" t="str">
        <f>"maximaal "&amp;IF($O$8="lesuren","les","werk")&amp;"weken vrij"</f>
        <v>maximaal werkweken vrij</v>
      </c>
      <c r="D23" s="11"/>
      <c r="E23" s="47">
        <f>IF(E21=0,0,ROUND(($Q$10-E11)/E20,1))</f>
        <v>0</v>
      </c>
      <c r="G23" s="47">
        <f>IF(G21=0,0,ROUND(E28/G20,1))</f>
        <v>0</v>
      </c>
      <c r="I23" s="47">
        <f>IF(I21=0,0,ROUND(IF(G28=0,E28,G28)/I20,1))</f>
        <v>0</v>
      </c>
      <c r="K23" s="47">
        <f>IF(K21=0,0,ROUND(I28/K20,1))</f>
        <v>0</v>
      </c>
      <c r="M23" s="50"/>
      <c r="O23" s="50"/>
      <c r="P23" s="22">
        <f>IF(E14=0,99999,E14+6)</f>
        <v>99999</v>
      </c>
      <c r="Q23" s="22">
        <f>IF(E24=0,99999,E24+7)</f>
        <v>99999</v>
      </c>
      <c r="R23" s="22">
        <f>IF(I14=0,99999,I14+6)</f>
        <v>99999</v>
      </c>
      <c r="S23" s="22">
        <f>IF(I24=0,99999,I24+7)</f>
        <v>99999</v>
      </c>
      <c r="T23" s="10"/>
      <c r="U23" s="26" t="str">
        <f>IF(AND(M23=0,O23&gt;0),"niet alleen de t/m-datum invullen!", IF(AND(O23&gt;0,M23&gt;O23),"onjuist tijdvak!!",""))</f>
        <v/>
      </c>
    </row>
    <row r="24" spans="1:21" x14ac:dyDescent="0.3">
      <c r="A24" s="9"/>
      <c r="C24" s="11" t="s">
        <v>36</v>
      </c>
      <c r="D24" s="11"/>
      <c r="E24" s="41"/>
      <c r="G24" s="41"/>
      <c r="I24" s="41"/>
      <c r="K24" s="41"/>
      <c r="M24" s="50"/>
      <c r="O24" s="50"/>
      <c r="P24" s="22">
        <f>IF(G14&gt;0,G14-1,IF(I14&gt;0,I14-1,DATE(YEAR(E10)+1,MONTH(E10),DAY(E10)-1)))</f>
        <v>365</v>
      </c>
      <c r="Q24" s="22">
        <f>IF(I14&gt;0,I14-1,DATE(YEAR(E10)+1,MONTH(E10),DAY(E10)-1))</f>
        <v>365</v>
      </c>
      <c r="R24" s="22">
        <f>IF(K14&gt;0,K14-1,DATE(YEAR(E10)+4,MONTH(E10),DAY(E10)-1))</f>
        <v>1460</v>
      </c>
      <c r="S24" s="22">
        <f>DATE(YEAR(E10)+4,MONTH(E10),DAY(E10)-1)</f>
        <v>1460</v>
      </c>
      <c r="T24" s="10"/>
      <c r="U24" s="26" t="str">
        <f t="shared" si="0"/>
        <v/>
      </c>
    </row>
    <row r="25" spans="1:21" x14ac:dyDescent="0.3">
      <c r="A25" s="9"/>
      <c r="C25" s="11" t="s">
        <v>35</v>
      </c>
      <c r="D25" s="11"/>
      <c r="E25" s="45">
        <f>IF(K9&lt;&gt;"",0,Blad1!G734)</f>
        <v>0</v>
      </c>
      <c r="G25" s="45">
        <f>Blad1!R734</f>
        <v>0</v>
      </c>
      <c r="I25" s="45">
        <f>IF(K9&lt;&gt;"",0,Blad1!Z734)</f>
        <v>0</v>
      </c>
      <c r="K25" s="45">
        <f>Blad1!AH734</f>
        <v>0</v>
      </c>
      <c r="M25" s="50"/>
      <c r="O25" s="50"/>
      <c r="P25" s="30" t="s">
        <v>1</v>
      </c>
      <c r="Q25" s="31" t="s">
        <v>37</v>
      </c>
      <c r="R25" s="31" t="s">
        <v>16</v>
      </c>
      <c r="T25" s="10"/>
      <c r="U25" s="26" t="str">
        <f t="shared" si="0"/>
        <v/>
      </c>
    </row>
    <row r="26" spans="1:21" x14ac:dyDescent="0.3">
      <c r="A26" s="9"/>
      <c r="C26" s="11" t="str">
        <f>"recht op "&amp;IF(O8="lesuren","les","werk")&amp;"uren verlof"</f>
        <v>recht op werkuren verlof</v>
      </c>
      <c r="D26" s="11"/>
      <c r="E26" s="45">
        <f>S10</f>
        <v>0</v>
      </c>
      <c r="G26" s="45">
        <f>IF(G24=0,0,E28)</f>
        <v>0</v>
      </c>
      <c r="I26" s="45" t="str">
        <f>IFERROR(S9,"")</f>
        <v/>
      </c>
      <c r="K26" s="45">
        <f>IF(K24=0,0,I28)</f>
        <v>0</v>
      </c>
      <c r="M26" s="50"/>
      <c r="O26" s="50"/>
      <c r="P26" s="10" t="s">
        <v>51</v>
      </c>
      <c r="Q26" s="32">
        <f>IF(E9=0,0.01,E9)</f>
        <v>0.01</v>
      </c>
      <c r="R26" s="32" t="s">
        <v>17</v>
      </c>
      <c r="T26" s="10"/>
      <c r="U26" s="26" t="str">
        <f t="shared" si="0"/>
        <v/>
      </c>
    </row>
    <row r="27" spans="1:21" x14ac:dyDescent="0.3">
      <c r="A27" s="9"/>
      <c r="C27" s="11" t="str">
        <f>"opgenomen "&amp;IF(O8="lesuren","les","werk")&amp;"uren verlof"</f>
        <v>opgenomen werkuren verlof</v>
      </c>
      <c r="D27" s="11"/>
      <c r="E27" s="45">
        <f>Blad1!F734</f>
        <v>0</v>
      </c>
      <c r="G27" s="45">
        <f>Blad1!Q734</f>
        <v>0</v>
      </c>
      <c r="I27" s="45">
        <f>IF(K9&lt;&gt;"",0,Blad1!Y734)</f>
        <v>0</v>
      </c>
      <c r="K27" s="45">
        <f>Blad1!AG734</f>
        <v>0</v>
      </c>
      <c r="M27" s="50"/>
      <c r="O27" s="50"/>
      <c r="P27" s="33" t="s">
        <v>52</v>
      </c>
      <c r="Q27" s="34">
        <f>IF(E8=0,0,E8)</f>
        <v>0</v>
      </c>
      <c r="R27" s="34" t="s">
        <v>18</v>
      </c>
      <c r="T27" s="10"/>
      <c r="U27" s="26" t="str">
        <f t="shared" si="0"/>
        <v/>
      </c>
    </row>
    <row r="28" spans="1:21" x14ac:dyDescent="0.3">
      <c r="A28" s="9"/>
      <c r="C28" s="11" t="str">
        <f>"resterende "&amp;IF(O8="lesuren","les","werk")&amp;"uren verlof"</f>
        <v>resterende werkuren verlof</v>
      </c>
      <c r="D28" s="11"/>
      <c r="E28" s="48">
        <f>S10-E27-E11</f>
        <v>0</v>
      </c>
      <c r="G28" s="48">
        <f>IF(G24=0,0,IF(E28-G27=0,"0,00",Q10-E27-G27-E11))</f>
        <v>0</v>
      </c>
      <c r="I28" s="48" t="str">
        <f>IFERROR(IF(I26-I27=0,0,I26-I27-E11),"")</f>
        <v/>
      </c>
      <c r="K28" s="48">
        <f>IF(K24=0,0,IF(K26-K27=0,"0,00",Q10-E27-G27-I27-K27-E11))</f>
        <v>0</v>
      </c>
      <c r="M28" s="50"/>
      <c r="O28" s="50"/>
      <c r="T28" s="10"/>
      <c r="U28" s="26" t="str">
        <f t="shared" si="0"/>
        <v/>
      </c>
    </row>
    <row r="29" spans="1:21" x14ac:dyDescent="0.3">
      <c r="A29" s="9"/>
      <c r="G29" s="35" t="str">
        <f>IF(OR(E21&gt;E8,G21&gt;E8,I21&gt;E8,K21&gt;E8),"omvang verlof hoger dan benoeming","")</f>
        <v/>
      </c>
      <c r="M29" s="50"/>
      <c r="O29" s="50"/>
      <c r="T29" s="10"/>
      <c r="U29" s="26" t="str">
        <f t="shared" si="0"/>
        <v/>
      </c>
    </row>
    <row r="30" spans="1:21" x14ac:dyDescent="0.3">
      <c r="A30" s="9" t="s">
        <v>55</v>
      </c>
      <c r="E30" s="73">
        <f>E11+E12+E27+G27+I27+K27</f>
        <v>0</v>
      </c>
      <c r="H30" s="11"/>
      <c r="I30" s="26"/>
      <c r="J30" s="26"/>
      <c r="K30" s="26"/>
      <c r="M30" s="50"/>
      <c r="O30" s="50"/>
      <c r="P30" s="72" t="s">
        <v>45</v>
      </c>
      <c r="Q30" s="71">
        <f>Blad1!H734</f>
        <v>0</v>
      </c>
      <c r="R30" s="71" t="s">
        <v>49</v>
      </c>
      <c r="T30" s="10"/>
      <c r="U30" s="26" t="str">
        <f t="shared" si="0"/>
        <v/>
      </c>
    </row>
    <row r="31" spans="1:21" ht="13.5" customHeight="1" x14ac:dyDescent="0.3">
      <c r="A31" s="9"/>
      <c r="C31" s="11">
        <f>IF(OR(I30&lt;&gt;"ja",E21&gt;0),0,IF(I21=0,0,"de wtf betaalde verlof is"))</f>
        <v>0</v>
      </c>
      <c r="D31" s="11"/>
      <c r="H31" s="11"/>
      <c r="M31" s="50"/>
      <c r="O31" s="50"/>
      <c r="P31" s="72" t="s">
        <v>45</v>
      </c>
      <c r="Q31" s="71">
        <f>Blad1!S734</f>
        <v>0</v>
      </c>
      <c r="R31" s="71" t="s">
        <v>50</v>
      </c>
      <c r="T31" s="10"/>
      <c r="U31" s="26" t="str">
        <f t="shared" si="0"/>
        <v/>
      </c>
    </row>
    <row r="32" spans="1:21" ht="12.75" customHeight="1" x14ac:dyDescent="0.3">
      <c r="A32" s="9"/>
      <c r="C32" s="11">
        <f>IF(OR(I30&lt;&gt;"ja",E21&gt;0),0,IF(I21=0,0,"percentage korting op salaris"))</f>
        <v>0</v>
      </c>
      <c r="D32" s="11"/>
      <c r="H32" s="11"/>
      <c r="M32" s="50"/>
      <c r="O32" s="50"/>
      <c r="P32" s="11"/>
      <c r="T32" s="10"/>
      <c r="U32" s="26" t="str">
        <f t="shared" si="0"/>
        <v/>
      </c>
    </row>
    <row r="33" spans="1:21" ht="12.75" customHeight="1" x14ac:dyDescent="0.3">
      <c r="A33" s="102">
        <f>IF(E25&gt;0,"Het doorbetaalde salaris over dit verlof moet mogelijk worden terugebetaald als de wtf ",0)</f>
        <v>0</v>
      </c>
      <c r="B33" s="103"/>
      <c r="C33" s="103"/>
      <c r="D33" s="103"/>
      <c r="E33" s="103"/>
      <c r="F33" s="103"/>
      <c r="G33" s="103"/>
      <c r="H33" s="103"/>
      <c r="I33" s="103"/>
      <c r="J33" s="103"/>
      <c r="K33" s="103"/>
      <c r="M33" s="50"/>
      <c r="O33" s="50"/>
      <c r="P33" s="11"/>
      <c r="T33" s="10"/>
      <c r="U33" s="26" t="str">
        <f t="shared" si="0"/>
        <v/>
      </c>
    </row>
    <row r="34" spans="1:21" ht="12.75" customHeight="1" x14ac:dyDescent="0.3">
      <c r="A34" s="106">
        <f>IF(OR(E31&gt;0,AND(E21&gt;0,E25&gt;0)),"een jaar na afloop van het verlof lager is dan de helft van "&amp;IF(E9&gt;0,Q8,P8)&amp;" of als de medewerker",0)</f>
        <v>0</v>
      </c>
      <c r="B34" s="107"/>
      <c r="C34" s="107"/>
      <c r="D34" s="107"/>
      <c r="E34" s="107"/>
      <c r="F34" s="107"/>
      <c r="G34" s="107"/>
      <c r="H34" s="107"/>
      <c r="I34" s="107"/>
      <c r="J34" s="107"/>
      <c r="K34" s="107"/>
      <c r="M34" s="50"/>
      <c r="O34" s="50"/>
      <c r="P34" s="11"/>
      <c r="T34" s="10"/>
      <c r="U34" s="26" t="str">
        <f t="shared" si="0"/>
        <v/>
      </c>
    </row>
    <row r="35" spans="1:21" ht="12.75" customHeight="1" x14ac:dyDescent="0.3">
      <c r="A35" s="108">
        <f>IF(OR(E31&gt;0,AND(E21&gt;0,E25&gt;0)),"binnen een jaar na afloop van het verlof uit dienst gaat.",0)</f>
        <v>0</v>
      </c>
      <c r="B35" s="109"/>
      <c r="C35" s="109"/>
      <c r="D35" s="109"/>
      <c r="E35" s="109"/>
      <c r="F35" s="109"/>
      <c r="G35" s="109"/>
      <c r="H35" s="109"/>
      <c r="I35" s="109"/>
      <c r="J35" s="109"/>
      <c r="K35" s="109"/>
      <c r="M35" s="50"/>
      <c r="O35" s="50"/>
      <c r="T35" s="10"/>
      <c r="U35" s="26" t="str">
        <f t="shared" si="0"/>
        <v/>
      </c>
    </row>
    <row r="36" spans="1:21" ht="12.75" customHeight="1" x14ac:dyDescent="0.3">
      <c r="A36" s="102">
        <f>IF(OR(E31&gt;0,AND(E21&gt;0,E25&gt;0)),"Zie cao VO, artikel 15.7.c.",0)</f>
        <v>0</v>
      </c>
      <c r="B36" s="103"/>
      <c r="C36" s="103"/>
      <c r="D36" s="103"/>
      <c r="E36" s="103"/>
      <c r="F36" s="103"/>
      <c r="G36" s="103"/>
      <c r="H36" s="103"/>
      <c r="I36" s="103"/>
      <c r="J36" s="103"/>
      <c r="K36" s="103"/>
      <c r="M36" s="51"/>
      <c r="O36" s="51"/>
      <c r="T36" s="10"/>
      <c r="U36" s="26" t="str">
        <f t="shared" si="0"/>
        <v/>
      </c>
    </row>
    <row r="37" spans="1:21" s="77" customFormat="1" ht="5.25" customHeight="1" x14ac:dyDescent="0.3">
      <c r="A37" s="75"/>
      <c r="B37" s="76"/>
      <c r="C37" s="76"/>
      <c r="D37" s="76"/>
      <c r="E37" s="76"/>
      <c r="F37" s="76"/>
      <c r="G37" s="76"/>
      <c r="H37" s="76"/>
      <c r="I37" s="76"/>
      <c r="J37" s="76"/>
      <c r="K37" s="76"/>
      <c r="M37" s="78"/>
      <c r="O37" s="78"/>
      <c r="T37" s="79"/>
      <c r="U37" s="80"/>
    </row>
    <row r="38" spans="1:21" ht="3.75" customHeight="1" x14ac:dyDescent="0.3">
      <c r="A38" s="92"/>
      <c r="B38" s="93"/>
      <c r="C38" s="93"/>
      <c r="D38" s="93"/>
      <c r="E38" s="93"/>
      <c r="F38" s="93"/>
      <c r="G38" s="93"/>
      <c r="H38" s="93"/>
      <c r="I38" s="93"/>
      <c r="J38" s="93"/>
      <c r="K38" s="93"/>
      <c r="L38" s="93"/>
      <c r="M38" s="93"/>
      <c r="N38" s="93"/>
      <c r="O38" s="93"/>
      <c r="P38" s="93"/>
      <c r="Q38" s="93"/>
      <c r="R38" s="93"/>
      <c r="S38" s="93"/>
      <c r="T38" s="94"/>
    </row>
    <row r="39" spans="1:21" ht="5.25" customHeight="1" x14ac:dyDescent="0.3">
      <c r="A39" s="9"/>
      <c r="T39" s="10"/>
    </row>
    <row r="40" spans="1:21" x14ac:dyDescent="0.3">
      <c r="A40" s="9"/>
      <c r="C40" s="11" t="s">
        <v>7</v>
      </c>
      <c r="D40" s="11"/>
      <c r="E40" s="100"/>
      <c r="F40" s="100"/>
      <c r="G40" s="100"/>
      <c r="T40" s="10"/>
    </row>
    <row r="41" spans="1:21" x14ac:dyDescent="0.3">
      <c r="A41" s="9"/>
      <c r="C41" s="11" t="s">
        <v>23</v>
      </c>
      <c r="D41" s="11"/>
      <c r="E41" s="104"/>
      <c r="F41" s="104"/>
      <c r="G41" s="104"/>
      <c r="T41" s="10"/>
    </row>
    <row r="42" spans="1:21" x14ac:dyDescent="0.3">
      <c r="A42" s="9"/>
      <c r="C42" s="11" t="s">
        <v>24</v>
      </c>
      <c r="D42" s="11"/>
      <c r="E42" s="99"/>
      <c r="F42" s="99"/>
      <c r="G42" s="99"/>
      <c r="T42" s="10"/>
    </row>
    <row r="43" spans="1:21" x14ac:dyDescent="0.3">
      <c r="A43" s="9"/>
      <c r="C43" s="11" t="s">
        <v>25</v>
      </c>
      <c r="D43" s="11"/>
      <c r="E43" s="98"/>
      <c r="F43" s="98"/>
      <c r="G43" s="98"/>
      <c r="I43" s="11" t="s">
        <v>27</v>
      </c>
      <c r="J43" s="101"/>
      <c r="K43" s="101"/>
      <c r="L43" s="101"/>
      <c r="M43" s="101"/>
      <c r="T43" s="10"/>
    </row>
    <row r="44" spans="1:21" x14ac:dyDescent="0.3">
      <c r="A44" s="9" t="s">
        <v>11</v>
      </c>
      <c r="T44" s="10"/>
    </row>
    <row r="45" spans="1:21" x14ac:dyDescent="0.3">
      <c r="A45" s="74" t="s">
        <v>58</v>
      </c>
      <c r="T45" s="10"/>
    </row>
    <row r="46" spans="1:21" x14ac:dyDescent="0.3">
      <c r="A46" s="74" t="s">
        <v>59</v>
      </c>
      <c r="T46" s="10"/>
    </row>
    <row r="47" spans="1:21" x14ac:dyDescent="0.3">
      <c r="A47" s="74" t="s">
        <v>60</v>
      </c>
      <c r="T47" s="10"/>
    </row>
    <row r="48" spans="1:21" x14ac:dyDescent="0.3">
      <c r="A48" s="74" t="s">
        <v>61</v>
      </c>
      <c r="T48" s="10"/>
    </row>
    <row r="49" spans="1:20" ht="23.25" customHeight="1" x14ac:dyDescent="0.3">
      <c r="A49" s="95" t="s">
        <v>62</v>
      </c>
      <c r="B49" s="96"/>
      <c r="C49" s="96"/>
      <c r="D49" s="96"/>
      <c r="E49" s="96"/>
      <c r="F49" s="96"/>
      <c r="G49" s="96"/>
      <c r="H49" s="96"/>
      <c r="I49" s="96"/>
      <c r="J49" s="96"/>
      <c r="K49" s="96"/>
      <c r="L49" s="96"/>
      <c r="M49" s="96"/>
      <c r="N49" s="96"/>
      <c r="T49" s="10"/>
    </row>
    <row r="50" spans="1:20" x14ac:dyDescent="0.3">
      <c r="A50" s="9"/>
      <c r="T50" s="10"/>
    </row>
    <row r="51" spans="1:20" x14ac:dyDescent="0.3">
      <c r="A51" s="9" t="s">
        <v>8</v>
      </c>
      <c r="T51" s="10"/>
    </row>
    <row r="52" spans="1:20" x14ac:dyDescent="0.3">
      <c r="A52" s="9"/>
      <c r="T52" s="10"/>
    </row>
    <row r="53" spans="1:20" x14ac:dyDescent="0.3">
      <c r="A53" s="38" t="s">
        <v>9</v>
      </c>
      <c r="B53" s="100"/>
      <c r="C53" s="100"/>
      <c r="T53" s="10"/>
    </row>
    <row r="54" spans="1:20" ht="12.75" customHeight="1" x14ac:dyDescent="0.3">
      <c r="A54" s="38" t="s">
        <v>13</v>
      </c>
      <c r="B54" s="97">
        <f ca="1">TODAY()</f>
        <v>46176</v>
      </c>
      <c r="C54" s="98"/>
      <c r="G54" s="1" t="s">
        <v>26</v>
      </c>
      <c r="J54" s="85"/>
      <c r="K54" s="85"/>
      <c r="L54" s="85"/>
      <c r="M54" s="85"/>
      <c r="N54" s="85"/>
      <c r="T54" s="10"/>
    </row>
    <row r="55" spans="1:20" ht="12.75" customHeight="1" x14ac:dyDescent="0.3">
      <c r="A55" s="9"/>
      <c r="J55" s="85"/>
      <c r="K55" s="85"/>
      <c r="L55" s="85"/>
      <c r="M55" s="85"/>
      <c r="N55" s="85"/>
      <c r="T55" s="10"/>
    </row>
    <row r="56" spans="1:20" ht="32.25" customHeight="1" x14ac:dyDescent="0.3">
      <c r="A56" s="54"/>
      <c r="B56" s="55"/>
      <c r="C56" s="55"/>
      <c r="D56" s="55"/>
      <c r="E56" s="55"/>
      <c r="F56" s="55"/>
      <c r="G56" s="55"/>
      <c r="H56" s="55"/>
      <c r="I56" s="55"/>
      <c r="J56" s="84"/>
      <c r="K56" s="84"/>
      <c r="L56" s="84"/>
      <c r="M56" s="84"/>
      <c r="N56" s="84"/>
      <c r="O56" s="55"/>
      <c r="P56" s="55"/>
      <c r="Q56" s="55"/>
      <c r="R56" s="55"/>
      <c r="S56" s="55"/>
      <c r="T56" s="57"/>
    </row>
    <row r="57" spans="1:20" x14ac:dyDescent="0.3">
      <c r="A57" s="82" t="s">
        <v>10</v>
      </c>
      <c r="F57" s="61"/>
      <c r="G57" s="81" t="s">
        <v>10</v>
      </c>
      <c r="T57" s="10"/>
    </row>
    <row r="58" spans="1:20" x14ac:dyDescent="0.3">
      <c r="A58" s="9"/>
      <c r="G58" s="62"/>
      <c r="T58" s="10"/>
    </row>
    <row r="59" spans="1:20" ht="12.75" customHeight="1" x14ac:dyDescent="0.3">
      <c r="A59" s="9" t="s">
        <v>9</v>
      </c>
      <c r="B59" s="84"/>
      <c r="C59" s="84"/>
      <c r="D59" s="84"/>
      <c r="E59" s="84"/>
      <c r="G59" s="62" t="s">
        <v>9</v>
      </c>
      <c r="J59" s="58"/>
      <c r="K59" s="56"/>
      <c r="L59" s="56"/>
      <c r="M59" s="56"/>
      <c r="N59" s="56"/>
      <c r="T59" s="10"/>
    </row>
    <row r="60" spans="1:20" x14ac:dyDescent="0.3">
      <c r="A60" s="9" t="s">
        <v>13</v>
      </c>
      <c r="B60" s="83"/>
      <c r="C60" s="83"/>
      <c r="D60" s="83"/>
      <c r="E60" s="83"/>
      <c r="G60" s="62" t="s">
        <v>13</v>
      </c>
      <c r="J60" s="83"/>
      <c r="K60" s="83"/>
      <c r="L60" s="83"/>
      <c r="M60" s="83"/>
      <c r="N60" s="83"/>
      <c r="T60" s="10"/>
    </row>
    <row r="61" spans="1:20" x14ac:dyDescent="0.3">
      <c r="A61" s="9"/>
      <c r="G61" s="62"/>
      <c r="T61" s="10"/>
    </row>
    <row r="62" spans="1:20" x14ac:dyDescent="0.3">
      <c r="A62" s="9" t="s">
        <v>12</v>
      </c>
      <c r="B62" s="85"/>
      <c r="C62" s="85"/>
      <c r="D62" s="85"/>
      <c r="E62" s="85"/>
      <c r="G62" s="62" t="s">
        <v>38</v>
      </c>
      <c r="J62" s="85"/>
      <c r="K62" s="85"/>
      <c r="L62" s="85"/>
      <c r="M62" s="85"/>
      <c r="N62" s="85"/>
      <c r="T62" s="10"/>
    </row>
    <row r="63" spans="1:20" x14ac:dyDescent="0.3">
      <c r="A63" s="59"/>
      <c r="B63" s="85"/>
      <c r="C63" s="85"/>
      <c r="D63" s="85"/>
      <c r="E63" s="85"/>
      <c r="G63" s="62"/>
      <c r="J63" s="85"/>
      <c r="K63" s="85"/>
      <c r="L63" s="85"/>
      <c r="M63" s="85"/>
      <c r="N63" s="85"/>
      <c r="T63" s="60" t="s">
        <v>44</v>
      </c>
    </row>
    <row r="64" spans="1:20" x14ac:dyDescent="0.3">
      <c r="A64" s="9"/>
      <c r="B64" s="85"/>
      <c r="C64" s="85"/>
      <c r="D64" s="85"/>
      <c r="E64" s="85"/>
      <c r="G64" s="62"/>
      <c r="J64" s="85"/>
      <c r="K64" s="85"/>
      <c r="L64" s="85"/>
      <c r="M64" s="85"/>
      <c r="N64" s="85"/>
      <c r="T64" s="10"/>
    </row>
    <row r="65" spans="1:20" x14ac:dyDescent="0.3">
      <c r="A65" s="9"/>
      <c r="B65" s="85"/>
      <c r="C65" s="85"/>
      <c r="D65" s="85"/>
      <c r="E65" s="85"/>
      <c r="G65" s="62"/>
      <c r="J65" s="85"/>
      <c r="K65" s="85"/>
      <c r="L65" s="85"/>
      <c r="M65" s="85"/>
      <c r="N65" s="85"/>
      <c r="T65" s="10"/>
    </row>
    <row r="66" spans="1:20" x14ac:dyDescent="0.3">
      <c r="A66" s="9"/>
      <c r="B66" s="85"/>
      <c r="C66" s="85"/>
      <c r="D66" s="85"/>
      <c r="E66" s="85"/>
      <c r="G66" s="62"/>
      <c r="J66" s="85"/>
      <c r="K66" s="85"/>
      <c r="L66" s="85"/>
      <c r="M66" s="85"/>
      <c r="N66" s="85"/>
      <c r="T66" s="10"/>
    </row>
    <row r="67" spans="1:20" ht="6.75" customHeight="1" x14ac:dyDescent="0.3">
      <c r="A67" s="36"/>
      <c r="B67" s="8"/>
      <c r="C67" s="8"/>
      <c r="D67" s="8"/>
      <c r="E67" s="8"/>
      <c r="F67" s="8"/>
      <c r="G67" s="63"/>
      <c r="H67" s="8"/>
      <c r="I67" s="8"/>
      <c r="J67" s="8"/>
      <c r="K67" s="8"/>
      <c r="L67" s="8"/>
      <c r="M67" s="8"/>
      <c r="N67" s="8"/>
      <c r="O67" s="8"/>
      <c r="P67" s="8"/>
      <c r="Q67" s="8"/>
      <c r="R67" s="8"/>
      <c r="S67" s="8"/>
      <c r="T67" s="33"/>
    </row>
  </sheetData>
  <sheetProtection algorithmName="SHA-512" hashValue="6yd+X/vQqSqCkbsvE+Xxn6JX2NDhvHZcinjVnsSaCm0qkqOWqV6H6xhlon7h8hHtiJS6TlDpS0m01SkiMVPwqw==" saltValue="J/zVOsPdDlqOMZ05IkEWcw==" spinCount="100000" sheet="1" objects="1" scenarios="1"/>
  <mergeCells count="25">
    <mergeCell ref="B54:C54"/>
    <mergeCell ref="E42:G42"/>
    <mergeCell ref="E43:G43"/>
    <mergeCell ref="E40:G40"/>
    <mergeCell ref="J43:M43"/>
    <mergeCell ref="B53:C53"/>
    <mergeCell ref="J54:N56"/>
    <mergeCell ref="E41:G41"/>
    <mergeCell ref="K9:O11"/>
    <mergeCell ref="E6:O6"/>
    <mergeCell ref="A6:C6"/>
    <mergeCell ref="A38:T38"/>
    <mergeCell ref="A49:N49"/>
    <mergeCell ref="A36:K36"/>
    <mergeCell ref="M13:O13"/>
    <mergeCell ref="I13:K13"/>
    <mergeCell ref="E13:G13"/>
    <mergeCell ref="A34:K34"/>
    <mergeCell ref="A35:K35"/>
    <mergeCell ref="A33:K33"/>
    <mergeCell ref="J60:N60"/>
    <mergeCell ref="B59:E59"/>
    <mergeCell ref="B60:E60"/>
    <mergeCell ref="B62:E66"/>
    <mergeCell ref="J62:N66"/>
  </mergeCells>
  <phoneticPr fontId="0" type="noConversion"/>
  <conditionalFormatting sqref="A33:K37">
    <cfRule type="cellIs" dxfId="2" priority="2" operator="greaterThan">
      <formula>0</formula>
    </cfRule>
  </conditionalFormatting>
  <conditionalFormatting sqref="E28 G28 K28">
    <cfRule type="cellIs" dxfId="1" priority="16" stopIfTrue="1" operator="lessThan">
      <formula>0</formula>
    </cfRule>
  </conditionalFormatting>
  <conditionalFormatting sqref="I28">
    <cfRule type="cellIs" dxfId="0" priority="1" stopIfTrue="1" operator="lessThan">
      <formula>0</formula>
    </cfRule>
  </conditionalFormatting>
  <dataValidations count="19">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3"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8. _x000a_- Als het kind ouder is dan 4 jaar is er geen recht._x000a_- Datum ingang verlof moet 70 dagen later liggen." sqref="E10" xr:uid="{00000000-0002-0000-0000-00000A000000}">
      <formula1>43101</formula1>
      <formula2>P12</formula2>
    </dataValidation>
    <dataValidation type="date" allowBlank="1" showInputMessage="1" showErrorMessage="1" errorTitle="datum wijziging" error="Mogelijke fouten:_x000a_- 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Mogelijke fouten:_x000a_- Verlof kan voor de moeder pas ingaan na het bevallingsverlof en anders op of na de geboortedatum van het kind._x000a_- Het kind mag niet ouder dan 1 jaar zijn._x000a_- Geboortedatum kind moet ingevuld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4 jaar is." sqref="I14" xr:uid="{00000000-0002-0000-0000-00000D000000}">
      <formula1>R13</formula1>
      <formula2>R14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7" xr:uid="{00000000-0002-0000-0000-00000F000000}">
      <formula1>41851</formula1>
    </dataValidation>
    <dataValidation type="date" operator="greaterThanOrEqual" allowBlank="1" showInputMessage="1" showErrorMessage="1" errorTitle="t/m datum" error="De datum moet op of na de datum ingang liggen!" sqref="O15:O37"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xr:uid="{00000000-0002-0000-0000-000011000000}">
      <formula1>0</formula1>
    </dataValidation>
    <dataValidation type="date" allowBlank="1" showInputMessage="1" showErrorMessage="1" errorTitle="datumwaarde" error="Datum moet liggen na de vorige periode en voor het kind 4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91" orientation="portrait" r:id="rId1"/>
  <headerFooter scaleWithDoc="0">
    <oddHeader>&amp;L&amp;G</oddHeader>
    <oddFooter xml:space="preserve">&amp;L&amp;"Segoe UI,Standaard"&amp;8&amp;KEB5A3E©Onderwijsbureau Meppel &amp;R&amp;"Segoe UI ,Standaard"&amp;8&amp;KEB5A3E &amp;F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09375" defaultRowHeight="13.2" x14ac:dyDescent="0.25"/>
  <cols>
    <col min="1" max="1" width="10.44140625" style="65" customWidth="1"/>
    <col min="2" max="7" width="9.33203125" style="65" bestFit="1" customWidth="1"/>
    <col min="8" max="8" width="6" style="65" customWidth="1"/>
    <col min="9" max="10" width="9.33203125" style="65" bestFit="1" customWidth="1"/>
    <col min="11" max="11" width="6.109375" style="65" customWidth="1"/>
    <col min="12" max="12" width="10.5546875" style="65" customWidth="1"/>
    <col min="13" max="15" width="9.33203125" style="65" bestFit="1" customWidth="1"/>
    <col min="16" max="16" width="9.44140625" style="65" bestFit="1" customWidth="1"/>
    <col min="17" max="18" width="9.33203125" style="65" bestFit="1" customWidth="1"/>
    <col min="19" max="19" width="9.109375" style="65"/>
    <col min="20" max="20" width="10.5546875" style="65" customWidth="1"/>
    <col min="21" max="23" width="9.33203125" style="65" bestFit="1" customWidth="1"/>
    <col min="24" max="24" width="9.44140625" style="65" bestFit="1" customWidth="1"/>
    <col min="25" max="26" width="9.33203125" style="65" bestFit="1" customWidth="1"/>
    <col min="27" max="27" width="9.109375" style="65"/>
    <col min="28" max="28" width="10" style="65" customWidth="1"/>
    <col min="29" max="31" width="9.33203125" style="65" bestFit="1" customWidth="1"/>
    <col min="32" max="32" width="9.44140625" style="65" bestFit="1" customWidth="1"/>
    <col min="33" max="34" width="9.33203125" style="65" bestFit="1" customWidth="1"/>
    <col min="35" max="16384" width="9.109375" style="65"/>
  </cols>
  <sheetData>
    <row r="1" spans="1:34" x14ac:dyDescent="0.25">
      <c r="A1" s="64">
        <f>ouderschapsverlof!E24</f>
        <v>0</v>
      </c>
      <c r="F1" s="65" t="s">
        <v>31</v>
      </c>
      <c r="G1" s="65" t="s">
        <v>32</v>
      </c>
      <c r="I1" s="65">
        <v>0</v>
      </c>
      <c r="J1" s="65">
        <v>0</v>
      </c>
      <c r="L1" s="64">
        <f>ouderschapsverlof!G24</f>
        <v>0</v>
      </c>
      <c r="Q1" s="65" t="s">
        <v>31</v>
      </c>
      <c r="R1" s="65" t="s">
        <v>32</v>
      </c>
      <c r="T1" s="64">
        <f>ouderschapsverlof!I24</f>
        <v>0</v>
      </c>
      <c r="Y1" s="65" t="s">
        <v>31</v>
      </c>
      <c r="Z1" s="65" t="s">
        <v>32</v>
      </c>
      <c r="AB1" s="64">
        <f>ouderschapsverlof!K24</f>
        <v>0</v>
      </c>
      <c r="AG1" s="65" t="s">
        <v>31</v>
      </c>
      <c r="AH1" s="65" t="s">
        <v>32</v>
      </c>
    </row>
    <row r="2" spans="1:34" x14ac:dyDescent="0.25">
      <c r="A2" s="64">
        <f>ouderschapsverlof!E14</f>
        <v>0</v>
      </c>
      <c r="B2" s="65">
        <f>WEEKDAY(A2,2)</f>
        <v>6</v>
      </c>
      <c r="C2" s="66">
        <f>VLOOKUP(A2,$I$1:$I$25,1)</f>
        <v>0</v>
      </c>
      <c r="D2" s="66">
        <f>VLOOKUP(A2,$I$1:$J$25,2)</f>
        <v>0</v>
      </c>
      <c r="E2" s="65" t="b">
        <f>IF(AND(A2&gt;=C2,A2&lt;=D2),FALSE,TRUE)</f>
        <v>0</v>
      </c>
      <c r="F2" s="65">
        <f>IF(OR(B2=6,B2=7),0,IF(NOT(E2),0,IF(A2&lt;=$A$1,VLOOKUP(B2,ouderschapsverlof!$D$15:$E$19,2,FALSE),0)))</f>
        <v>0</v>
      </c>
      <c r="G2" s="65">
        <f>IF(OR(B2=6,B2=7),0,IF(NOT(E2),IF(A2&lt;=$A$1,VLOOKUP(B2,ouderschapsverlof!$D$15:$E$19,2,FALSE),0),0))</f>
        <v>0</v>
      </c>
      <c r="H2" s="67">
        <f>IF(ISNUMBER(I2),IF(J2&lt;J1,1,0),0)</f>
        <v>0</v>
      </c>
      <c r="I2" s="66" t="e">
        <f>SMALL(ouderschapsverlof!$M$15:$M$36,1)</f>
        <v>#NUM!</v>
      </c>
      <c r="J2" s="66" t="e">
        <f>IF(VLOOKUP(I2,ouderschapsverlof!$M$15:$O$36,3,FALSE)=0,VLOOKUP(I2,ouderschapsverlof!$M$15:$M$36,1,FALSE),VLOOKUP(I2,ouderschapsverlof!$M$15:$O$36,3,FALSE))</f>
        <v>#NUM!</v>
      </c>
      <c r="L2" s="64">
        <f>ouderschapsverlof!G14</f>
        <v>0</v>
      </c>
      <c r="M2" s="65">
        <f>WEEKDAY(L2,2)</f>
        <v>6</v>
      </c>
      <c r="N2" s="66">
        <f>VLOOKUP(L2,$I$1:$I$25,1)</f>
        <v>0</v>
      </c>
      <c r="O2" s="66">
        <f>VLOOKUP(L2,$I$1:$J$25,2)</f>
        <v>0</v>
      </c>
      <c r="P2" s="65" t="b">
        <f>IF(AND(L2&gt;=N2,L2&lt;=O2),FALSE,TRUE)</f>
        <v>0</v>
      </c>
      <c r="Q2" s="65">
        <f>IF(OR(M2=6,M2=7),0,IF(NOT(P2),0,IF(L2&lt;=$L$1,VLOOKUP(M2,ouderschapsverlof!$D$15:$G$19,4,FALSE),0)))</f>
        <v>0</v>
      </c>
      <c r="R2" s="65">
        <f>IF(OR(M2=6,M2=7),0,IF(NOT(P2),IF(L2&lt;=$L$1,VLOOKUP(M2,ouderschapsverlof!$D$15:$G$19,4,FALSE),0),0))</f>
        <v>0</v>
      </c>
      <c r="T2" s="64">
        <f>ouderschapsverlof!I14</f>
        <v>0</v>
      </c>
      <c r="U2" s="65">
        <f>WEEKDAY(T2,2)</f>
        <v>6</v>
      </c>
      <c r="V2" s="66">
        <f>VLOOKUP(T2,$I$1:$I$25,1)</f>
        <v>0</v>
      </c>
      <c r="W2" s="66">
        <f>VLOOKUP(T2,$I$1:$J$25,2)</f>
        <v>0</v>
      </c>
      <c r="X2" s="65" t="b">
        <f>IF(AND(T2&gt;=V2,T2&lt;=W2),FALSE,TRUE)</f>
        <v>0</v>
      </c>
      <c r="Y2" s="65">
        <f>IF(OR(U2=6,U2=7),0,IF(NOT(X2),0,IF(T2&lt;=$T$1,VLOOKUP(U2,ouderschapsverlof!$D$15:$I$19,6,FALSE),0)))</f>
        <v>0</v>
      </c>
      <c r="Z2" s="65">
        <f>IF(OR(U2=6,U2=7),0,IF(NOT(X2),IF(T2&lt;=$T$1,VLOOKUP(U2,ouderschapsverlof!$D$15:$I$19,6,FALSE),0),0))</f>
        <v>0</v>
      </c>
      <c r="AB2" s="64">
        <f>ouderschapsverlof!K14</f>
        <v>0</v>
      </c>
      <c r="AC2" s="65">
        <f>WEEKDAY(AB2,2)</f>
        <v>6</v>
      </c>
      <c r="AD2" s="66">
        <f>VLOOKUP(AB2,$I$1:$I$25,1)</f>
        <v>0</v>
      </c>
      <c r="AE2" s="66">
        <f>VLOOKUP(AB2,$I$1:$J$25,2)</f>
        <v>0</v>
      </c>
      <c r="AF2" s="65" t="b">
        <f>IF(AND(AB2&gt;=AD2,AB2&lt;=AE2),FALSE,TRUE)</f>
        <v>0</v>
      </c>
      <c r="AG2" s="65">
        <f>IF(OR(AC2=6,AC2=7),0,IF(NOT(AF2),0,IF(AB2&lt;=$AB$1,VLOOKUP(AC2,ouderschapsverlof!$D$15:$K$19,8,FALSE),0)))</f>
        <v>0</v>
      </c>
      <c r="AH2" s="65">
        <f>IF(OR(AC2=6,AC2=7),0,IF(NOT(AF2),IF(AB2&lt;=$AB$1,VLOOKUP(AC2,ouderschapsverlof!$D$15:$K$19,8,FALSE),0),0))</f>
        <v>0</v>
      </c>
    </row>
    <row r="3" spans="1:34" x14ac:dyDescent="0.25">
      <c r="A3" s="64">
        <f>A2+1</f>
        <v>1</v>
      </c>
      <c r="B3" s="65">
        <f t="shared" ref="B3:B66" si="0">WEEKDAY(A3,2)</f>
        <v>7</v>
      </c>
      <c r="C3" s="66">
        <f t="shared" ref="C3:C66" si="1">VLOOKUP(A3,$I$1:$I$25,1)</f>
        <v>0</v>
      </c>
      <c r="D3" s="66">
        <f t="shared" ref="D3:D66" si="2">VLOOKUP(A3,$I$1:$J$25,2)</f>
        <v>0</v>
      </c>
      <c r="E3" s="65" t="b">
        <f t="shared" ref="E3:E66" si="3">IF(AND(A3&gt;=C3,A3&lt;=D3),FALSE,TRUE)</f>
        <v>1</v>
      </c>
      <c r="F3" s="65">
        <f>IF(OR(B3=6,B3=7),0,IF(NOT(E3),0,IF(A3&lt;=$A$1,VLOOKUP(B3,ouderschapsverlof!$D$15:$E$19,2,FALSE),0)))</f>
        <v>0</v>
      </c>
      <c r="G3" s="65">
        <f>IF(OR(B3=6,B3=7),0,IF(NOT(E3),IF(A3&lt;=$A$1,VLOOKUP(B3,ouderschapsverlof!$D$15:$E$19,2,FALSE),0),0))</f>
        <v>0</v>
      </c>
      <c r="H3" s="67">
        <f t="shared" ref="H3:H25" si="4">IF(ISNUMBER(I3),IF(J3&lt;J2,1,0),0)</f>
        <v>0</v>
      </c>
      <c r="I3" s="66" t="e">
        <f>SMALL(ouderschapsverlof!$M$15:$M$36,2)</f>
        <v>#NUM!</v>
      </c>
      <c r="J3" s="66" t="e">
        <f>IF(VLOOKUP(I3,ouderschapsverlof!$M$15:$O$36,3,FALSE)=0,VLOOKUP(I3,ouderschapsverlof!$M$15:$M$36,1,FALSE),VLOOKUP(I3,ouderschapsverlof!$M$15:$O$36,3,FALSE))</f>
        <v>#NUM!</v>
      </c>
      <c r="L3" s="64">
        <f>L2+1</f>
        <v>1</v>
      </c>
      <c r="M3" s="65">
        <f t="shared" ref="M3:M66" si="5">WEEKDAY(L3,2)</f>
        <v>7</v>
      </c>
      <c r="N3" s="66">
        <f t="shared" ref="N3:N66" si="6">VLOOKUP(L3,$I$1:$I$25,1)</f>
        <v>0</v>
      </c>
      <c r="O3" s="66">
        <f t="shared" ref="O3:O66" si="7">VLOOKUP(L3,$I$1:$J$25,2)</f>
        <v>0</v>
      </c>
      <c r="P3" s="65" t="b">
        <f t="shared" ref="P3:P66" si="8">IF(AND(L3&gt;=N3,L3&lt;=O3),FALSE,TRUE)</f>
        <v>1</v>
      </c>
      <c r="Q3" s="65">
        <f>IF(OR(M3=6,M3=7),0,IF(NOT(P3),0,IF(L3&lt;=$L$1,VLOOKUP(M3,ouderschapsverlof!$D$15:$G$19,4,FALSE),0)))</f>
        <v>0</v>
      </c>
      <c r="R3" s="65">
        <f>IF(OR(M3=6,M3=7),0,IF(NOT(P3),IF(L3&lt;=$L$1,VLOOKUP(M3,ouderschapsverlof!$D$15:$G$19,4,FALSE),0),0))</f>
        <v>0</v>
      </c>
      <c r="T3" s="64">
        <f>T2+1</f>
        <v>1</v>
      </c>
      <c r="U3" s="65">
        <f t="shared" ref="U3:U66" si="9">WEEKDAY(T3,2)</f>
        <v>7</v>
      </c>
      <c r="V3" s="66">
        <f t="shared" ref="V3:V66" si="10">VLOOKUP(T3,$I$1:$I$25,1)</f>
        <v>0</v>
      </c>
      <c r="W3" s="66">
        <f t="shared" ref="W3:W66" si="11">VLOOKUP(T3,$I$1:$J$25,2)</f>
        <v>0</v>
      </c>
      <c r="X3" s="65" t="b">
        <f t="shared" ref="X3:X66" si="12">IF(AND(T3&gt;=V3,T3&lt;=W3),FALSE,TRUE)</f>
        <v>1</v>
      </c>
      <c r="Y3" s="65">
        <f>IF(OR(U3=6,U3=7),0,IF(NOT(X3),0,IF(T3&lt;=$T$1,VLOOKUP(U3,ouderschapsverlof!$D$15:$I$19,6,FALSE),0)))</f>
        <v>0</v>
      </c>
      <c r="Z3" s="65">
        <f>IF(OR(U3=6,U3=7),0,IF(NOT(X3),IF(T3&lt;=$T$1,VLOOKUP(U3,ouderschapsverlof!$D$15:$I$19,6,FALSE),0),0))</f>
        <v>0</v>
      </c>
      <c r="AB3" s="64">
        <f>AB2+1</f>
        <v>1</v>
      </c>
      <c r="AC3" s="65">
        <f t="shared" ref="AC3:AC66" si="13">WEEKDAY(AB3,2)</f>
        <v>7</v>
      </c>
      <c r="AD3" s="66">
        <f t="shared" ref="AD3:AD66" si="14">VLOOKUP(AB3,$I$1:$I$25,1)</f>
        <v>0</v>
      </c>
      <c r="AE3" s="66">
        <f t="shared" ref="AE3:AE66" si="15">VLOOKUP(AB3,$I$1:$J$25,2)</f>
        <v>0</v>
      </c>
      <c r="AF3" s="65" t="b">
        <f t="shared" ref="AF3:AF66" si="16">IF(AND(AB3&gt;=AD3,AB3&lt;=AE3),FALSE,TRUE)</f>
        <v>1</v>
      </c>
      <c r="AG3" s="65">
        <f>IF(OR(AC3=6,AC3=7),0,IF(NOT(AF3),0,IF(AB3&lt;=$AB$1,VLOOKUP(AC3,ouderschapsverlof!$D$15:$K$19,8,FALSE),0)))</f>
        <v>0</v>
      </c>
      <c r="AH3" s="65">
        <f>IF(OR(AC3=6,AC3=7),0,IF(NOT(AF3),IF(AB3&lt;=$AB$1,VLOOKUP(AC3,ouderschapsverlof!$D$15:$K$19,8,FALSE),0),0))</f>
        <v>0</v>
      </c>
    </row>
    <row r="4" spans="1:34" x14ac:dyDescent="0.25">
      <c r="A4" s="64">
        <f t="shared" ref="A4:A67" si="17">A3+1</f>
        <v>2</v>
      </c>
      <c r="B4" s="65">
        <f t="shared" si="0"/>
        <v>1</v>
      </c>
      <c r="C4" s="66">
        <f t="shared" si="1"/>
        <v>0</v>
      </c>
      <c r="D4" s="66">
        <f t="shared" si="2"/>
        <v>0</v>
      </c>
      <c r="E4" s="65" t="b">
        <f t="shared" si="3"/>
        <v>1</v>
      </c>
      <c r="F4" s="65">
        <f>IF(OR(B4=6,B4=7),0,IF(NOT(E4),0,IF(A4&lt;=$A$1,VLOOKUP(B4,ouderschapsverlof!$D$15:$E$19,2,FALSE),0)))</f>
        <v>0</v>
      </c>
      <c r="G4" s="65">
        <f>IF(OR(B4=6,B4=7),0,IF(NOT(E4),IF(A4&lt;=$A$1,VLOOKUP(B4,ouderschapsverlof!$D$15:$E$19,2,FALSE),0),0))</f>
        <v>0</v>
      </c>
      <c r="H4" s="67">
        <f t="shared" si="4"/>
        <v>0</v>
      </c>
      <c r="I4" s="66" t="e">
        <f>SMALL(ouderschapsverlof!$M$15:$M$36,3)</f>
        <v>#NUM!</v>
      </c>
      <c r="J4" s="66" t="e">
        <f>IF(VLOOKUP(I4,ouderschapsverlof!$M$15:$O$36,3,FALSE)=0,VLOOKUP(I4,ouderschapsverlof!$M$15:$M$36,1,FALSE),VLOOKUP(I4,ouderschapsverlof!$M$15:$O$36,3,FALSE))</f>
        <v>#NUM!</v>
      </c>
      <c r="L4" s="64">
        <f t="shared" ref="L4:L67" si="18">L3+1</f>
        <v>2</v>
      </c>
      <c r="M4" s="65">
        <f t="shared" si="5"/>
        <v>1</v>
      </c>
      <c r="N4" s="66">
        <f t="shared" si="6"/>
        <v>0</v>
      </c>
      <c r="O4" s="66">
        <f t="shared" si="7"/>
        <v>0</v>
      </c>
      <c r="P4" s="65" t="b">
        <f t="shared" si="8"/>
        <v>1</v>
      </c>
      <c r="Q4" s="65">
        <f>IF(OR(M4=6,M4=7),0,IF(NOT(P4),0,IF(L4&lt;=$L$1,VLOOKUP(M4,ouderschapsverlof!$D$15:$G$19,4,FALSE),0)))</f>
        <v>0</v>
      </c>
      <c r="R4" s="65">
        <f>IF(OR(M4=6,M4=7),0,IF(NOT(P4),IF(L4&lt;=$L$1,VLOOKUP(M4,ouderschapsverlof!$D$15:$G$19,4,FALSE),0),0))</f>
        <v>0</v>
      </c>
      <c r="T4" s="64">
        <f t="shared" ref="T4:T67" si="19">T3+1</f>
        <v>2</v>
      </c>
      <c r="U4" s="65">
        <f t="shared" si="9"/>
        <v>1</v>
      </c>
      <c r="V4" s="66">
        <f t="shared" si="10"/>
        <v>0</v>
      </c>
      <c r="W4" s="66">
        <f t="shared" si="11"/>
        <v>0</v>
      </c>
      <c r="X4" s="65" t="b">
        <f t="shared" si="12"/>
        <v>1</v>
      </c>
      <c r="Y4" s="65">
        <f>IF(OR(U4=6,U4=7),0,IF(NOT(X4),0,IF(T4&lt;=$T$1,VLOOKUP(U4,ouderschapsverlof!$D$15:$I$19,6,FALSE),0)))</f>
        <v>0</v>
      </c>
      <c r="Z4" s="65">
        <f>IF(OR(U4=6,U4=7),0,IF(NOT(X4),IF(T4&lt;=$T$1,VLOOKUP(U4,ouderschapsverlof!$D$15:$I$19,6,FALSE),0),0))</f>
        <v>0</v>
      </c>
      <c r="AB4" s="64">
        <f t="shared" ref="AB4:AB67" si="20">AB3+1</f>
        <v>2</v>
      </c>
      <c r="AC4" s="65">
        <f t="shared" si="13"/>
        <v>1</v>
      </c>
      <c r="AD4" s="66">
        <f t="shared" si="14"/>
        <v>0</v>
      </c>
      <c r="AE4" s="66">
        <f t="shared" si="15"/>
        <v>0</v>
      </c>
      <c r="AF4" s="65" t="b">
        <f t="shared" si="16"/>
        <v>1</v>
      </c>
      <c r="AG4" s="65">
        <f>IF(OR(AC4=6,AC4=7),0,IF(NOT(AF4),0,IF(AB4&lt;=$AB$1,VLOOKUP(AC4,ouderschapsverlof!$D$15:$K$19,8,FALSE),0)))</f>
        <v>0</v>
      </c>
      <c r="AH4" s="65">
        <f>IF(OR(AC4=6,AC4=7),0,IF(NOT(AF4),IF(AB4&lt;=$AB$1,VLOOKUP(AC4,ouderschapsverlof!$D$15:$K$19,8,FALSE),0),0))</f>
        <v>0</v>
      </c>
    </row>
    <row r="5" spans="1:34" x14ac:dyDescent="0.25">
      <c r="A5" s="64">
        <f t="shared" si="17"/>
        <v>3</v>
      </c>
      <c r="B5" s="65">
        <f t="shared" si="0"/>
        <v>2</v>
      </c>
      <c r="C5" s="66">
        <f t="shared" si="1"/>
        <v>0</v>
      </c>
      <c r="D5" s="66">
        <f t="shared" si="2"/>
        <v>0</v>
      </c>
      <c r="E5" s="65" t="b">
        <f t="shared" si="3"/>
        <v>1</v>
      </c>
      <c r="F5" s="65">
        <f>IF(OR(B5=6,B5=7),0,IF(NOT(E5),0,IF(A5&lt;=$A$1,VLOOKUP(B5,ouderschapsverlof!$D$15:$E$19,2,FALSE),0)))</f>
        <v>0</v>
      </c>
      <c r="G5" s="65">
        <f>IF(OR(B5=6,B5=7),0,IF(NOT(E5),IF(A5&lt;=$A$1,VLOOKUP(B5,ouderschapsverlof!$D$15:$E$19,2,FALSE),0),0))</f>
        <v>0</v>
      </c>
      <c r="H5" s="67">
        <f t="shared" si="4"/>
        <v>0</v>
      </c>
      <c r="I5" s="66" t="e">
        <f>SMALL(ouderschapsverlof!$M$15:$M$36,4)</f>
        <v>#NUM!</v>
      </c>
      <c r="J5" s="66" t="e">
        <f>IF(VLOOKUP(I5,ouderschapsverlof!$M$15:$O$36,3,FALSE)=0,VLOOKUP(I5,ouderschapsverlof!$M$15:$M$36,1,FALSE),VLOOKUP(I5,ouderschapsverlof!$M$15:$O$36,3,FALSE))</f>
        <v>#NUM!</v>
      </c>
      <c r="L5" s="64">
        <f t="shared" si="18"/>
        <v>3</v>
      </c>
      <c r="M5" s="65">
        <f t="shared" si="5"/>
        <v>2</v>
      </c>
      <c r="N5" s="66">
        <f t="shared" si="6"/>
        <v>0</v>
      </c>
      <c r="O5" s="66">
        <f t="shared" si="7"/>
        <v>0</v>
      </c>
      <c r="P5" s="65" t="b">
        <f t="shared" si="8"/>
        <v>1</v>
      </c>
      <c r="Q5" s="65">
        <f>IF(OR(M5=6,M5=7),0,IF(NOT(P5),0,IF(L5&lt;=$L$1,VLOOKUP(M5,ouderschapsverlof!$D$15:$G$19,4,FALSE),0)))</f>
        <v>0</v>
      </c>
      <c r="R5" s="65">
        <f>IF(OR(M5=6,M5=7),0,IF(NOT(P5),IF(L5&lt;=$L$1,VLOOKUP(M5,ouderschapsverlof!$D$15:$G$19,4,FALSE),0),0))</f>
        <v>0</v>
      </c>
      <c r="T5" s="64">
        <f t="shared" si="19"/>
        <v>3</v>
      </c>
      <c r="U5" s="65">
        <f t="shared" si="9"/>
        <v>2</v>
      </c>
      <c r="V5" s="66">
        <f t="shared" si="10"/>
        <v>0</v>
      </c>
      <c r="W5" s="66">
        <f t="shared" si="11"/>
        <v>0</v>
      </c>
      <c r="X5" s="65" t="b">
        <f t="shared" si="12"/>
        <v>1</v>
      </c>
      <c r="Y5" s="65">
        <f>IF(OR(U5=6,U5=7),0,IF(NOT(X5),0,IF(T5&lt;=$T$1,VLOOKUP(U5,ouderschapsverlof!$D$15:$I$19,6,FALSE),0)))</f>
        <v>0</v>
      </c>
      <c r="Z5" s="65">
        <f>IF(OR(U5=6,U5=7),0,IF(NOT(X5),IF(T5&lt;=$T$1,VLOOKUP(U5,ouderschapsverlof!$D$15:$I$19,6,FALSE),0),0))</f>
        <v>0</v>
      </c>
      <c r="AB5" s="64">
        <f t="shared" si="20"/>
        <v>3</v>
      </c>
      <c r="AC5" s="65">
        <f t="shared" si="13"/>
        <v>2</v>
      </c>
      <c r="AD5" s="66">
        <f t="shared" si="14"/>
        <v>0</v>
      </c>
      <c r="AE5" s="66">
        <f t="shared" si="15"/>
        <v>0</v>
      </c>
      <c r="AF5" s="65" t="b">
        <f t="shared" si="16"/>
        <v>1</v>
      </c>
      <c r="AG5" s="65">
        <f>IF(OR(AC5=6,AC5=7),0,IF(NOT(AF5),0,IF(AB5&lt;=$AB$1,VLOOKUP(AC5,ouderschapsverlof!$D$15:$K$19,8,FALSE),0)))</f>
        <v>0</v>
      </c>
      <c r="AH5" s="65">
        <f>IF(OR(AC5=6,AC5=7),0,IF(NOT(AF5),IF(AB5&lt;=$AB$1,VLOOKUP(AC5,ouderschapsverlof!$D$15:$K$19,8,FALSE),0),0))</f>
        <v>0</v>
      </c>
    </row>
    <row r="6" spans="1:34" x14ac:dyDescent="0.25">
      <c r="A6" s="64">
        <f t="shared" si="17"/>
        <v>4</v>
      </c>
      <c r="B6" s="65">
        <f t="shared" si="0"/>
        <v>3</v>
      </c>
      <c r="C6" s="66">
        <f t="shared" si="1"/>
        <v>0</v>
      </c>
      <c r="D6" s="66">
        <f t="shared" si="2"/>
        <v>0</v>
      </c>
      <c r="E6" s="65" t="b">
        <f t="shared" si="3"/>
        <v>1</v>
      </c>
      <c r="F6" s="65">
        <f>IF(OR(B6=6,B6=7),0,IF(NOT(E6),0,IF(A6&lt;=$A$1,VLOOKUP(B6,ouderschapsverlof!$D$15:$E$19,2,FALSE),0)))</f>
        <v>0</v>
      </c>
      <c r="G6" s="65">
        <f>IF(OR(B6=6,B6=7),0,IF(NOT(E6),IF(A6&lt;=$A$1,VLOOKUP(B6,ouderschapsverlof!$D$15:$E$19,2,FALSE),0),0))</f>
        <v>0</v>
      </c>
      <c r="H6" s="67">
        <f t="shared" si="4"/>
        <v>0</v>
      </c>
      <c r="I6" s="66" t="e">
        <f>SMALL(ouderschapsverlof!$M$15:$M$36,5)</f>
        <v>#NUM!</v>
      </c>
      <c r="J6" s="66" t="e">
        <f>IF(VLOOKUP(I6,ouderschapsverlof!$M$15:$O$36,3,FALSE)=0,VLOOKUP(I6,ouderschapsverlof!$M$15:$M$36,1,FALSE),VLOOKUP(I6,ouderschapsverlof!$M$15:$O$36,3,FALSE))</f>
        <v>#NUM!</v>
      </c>
      <c r="L6" s="64">
        <f t="shared" si="18"/>
        <v>4</v>
      </c>
      <c r="M6" s="65">
        <f t="shared" si="5"/>
        <v>3</v>
      </c>
      <c r="N6" s="66">
        <f t="shared" si="6"/>
        <v>0</v>
      </c>
      <c r="O6" s="66">
        <f t="shared" si="7"/>
        <v>0</v>
      </c>
      <c r="P6" s="65" t="b">
        <f t="shared" si="8"/>
        <v>1</v>
      </c>
      <c r="Q6" s="65">
        <f>IF(OR(M6=6,M6=7),0,IF(NOT(P6),0,IF(L6&lt;=$L$1,VLOOKUP(M6,ouderschapsverlof!$D$15:$G$19,4,FALSE),0)))</f>
        <v>0</v>
      </c>
      <c r="R6" s="65">
        <f>IF(OR(M6=6,M6=7),0,IF(NOT(P6),IF(L6&lt;=$L$1,VLOOKUP(M6,ouderschapsverlof!$D$15:$G$19,4,FALSE),0),0))</f>
        <v>0</v>
      </c>
      <c r="T6" s="64">
        <f t="shared" si="19"/>
        <v>4</v>
      </c>
      <c r="U6" s="65">
        <f t="shared" si="9"/>
        <v>3</v>
      </c>
      <c r="V6" s="66">
        <f t="shared" si="10"/>
        <v>0</v>
      </c>
      <c r="W6" s="66">
        <f t="shared" si="11"/>
        <v>0</v>
      </c>
      <c r="X6" s="65" t="b">
        <f t="shared" si="12"/>
        <v>1</v>
      </c>
      <c r="Y6" s="65">
        <f>IF(OR(U6=6,U6=7),0,IF(NOT(X6),0,IF(T6&lt;=$T$1,VLOOKUP(U6,ouderschapsverlof!$D$15:$I$19,6,FALSE),0)))</f>
        <v>0</v>
      </c>
      <c r="Z6" s="65">
        <f>IF(OR(U6=6,U6=7),0,IF(NOT(X6),IF(T6&lt;=$T$1,VLOOKUP(U6,ouderschapsverlof!$D$15:$I$19,6,FALSE),0),0))</f>
        <v>0</v>
      </c>
      <c r="AB6" s="64">
        <f t="shared" si="20"/>
        <v>4</v>
      </c>
      <c r="AC6" s="65">
        <f t="shared" si="13"/>
        <v>3</v>
      </c>
      <c r="AD6" s="66">
        <f t="shared" si="14"/>
        <v>0</v>
      </c>
      <c r="AE6" s="66">
        <f t="shared" si="15"/>
        <v>0</v>
      </c>
      <c r="AF6" s="65" t="b">
        <f t="shared" si="16"/>
        <v>1</v>
      </c>
      <c r="AG6" s="65">
        <f>IF(OR(AC6=6,AC6=7),0,IF(NOT(AF6),0,IF(AB6&lt;=$AB$1,VLOOKUP(AC6,ouderschapsverlof!$D$15:$K$19,8,FALSE),0)))</f>
        <v>0</v>
      </c>
      <c r="AH6" s="65">
        <f>IF(OR(AC6=6,AC6=7),0,IF(NOT(AF6),IF(AB6&lt;=$AB$1,VLOOKUP(AC6,ouderschapsverlof!$D$15:$K$19,8,FALSE),0),0))</f>
        <v>0</v>
      </c>
    </row>
    <row r="7" spans="1:34" x14ac:dyDescent="0.25">
      <c r="A7" s="64">
        <f t="shared" si="17"/>
        <v>5</v>
      </c>
      <c r="B7" s="65">
        <f t="shared" si="0"/>
        <v>4</v>
      </c>
      <c r="C7" s="66">
        <f t="shared" si="1"/>
        <v>0</v>
      </c>
      <c r="D7" s="66">
        <f t="shared" si="2"/>
        <v>0</v>
      </c>
      <c r="E7" s="65" t="b">
        <f t="shared" si="3"/>
        <v>1</v>
      </c>
      <c r="F7" s="65">
        <f>IF(OR(B7=6,B7=7),0,IF(NOT(E7),0,IF(A7&lt;=$A$1,VLOOKUP(B7,ouderschapsverlof!$D$15:$E$19,2,FALSE),0)))</f>
        <v>0</v>
      </c>
      <c r="G7" s="65">
        <f>IF(OR(B7=6,B7=7),0,IF(NOT(E7),IF(A7&lt;=$A$1,VLOOKUP(B7,ouderschapsverlof!$D$15:$E$19,2,FALSE),0),0))</f>
        <v>0</v>
      </c>
      <c r="H7" s="67">
        <f t="shared" si="4"/>
        <v>0</v>
      </c>
      <c r="I7" s="66" t="e">
        <f>SMALL(ouderschapsverlof!$M$15:$M$36,6)</f>
        <v>#NUM!</v>
      </c>
      <c r="J7" s="66" t="e">
        <f>IF(VLOOKUP(I7,ouderschapsverlof!$M$15:$O$36,3,FALSE)=0,VLOOKUP(I7,ouderschapsverlof!$M$15:$M$36,1,FALSE),VLOOKUP(I7,ouderschapsverlof!$M$15:$O$36,3,FALSE))</f>
        <v>#NUM!</v>
      </c>
      <c r="L7" s="64">
        <f t="shared" si="18"/>
        <v>5</v>
      </c>
      <c r="M7" s="65">
        <f t="shared" si="5"/>
        <v>4</v>
      </c>
      <c r="N7" s="66">
        <f t="shared" si="6"/>
        <v>0</v>
      </c>
      <c r="O7" s="66">
        <f t="shared" si="7"/>
        <v>0</v>
      </c>
      <c r="P7" s="65" t="b">
        <f t="shared" si="8"/>
        <v>1</v>
      </c>
      <c r="Q7" s="65">
        <f>IF(OR(M7=6,M7=7),0,IF(NOT(P7),0,IF(L7&lt;=$L$1,VLOOKUP(M7,ouderschapsverlof!$D$15:$G$19,4,FALSE),0)))</f>
        <v>0</v>
      </c>
      <c r="R7" s="65">
        <f>IF(OR(M7=6,M7=7),0,IF(NOT(P7),IF(L7&lt;=$L$1,VLOOKUP(M7,ouderschapsverlof!$D$15:$G$19,4,FALSE),0),0))</f>
        <v>0</v>
      </c>
      <c r="T7" s="64">
        <f t="shared" si="19"/>
        <v>5</v>
      </c>
      <c r="U7" s="65">
        <f t="shared" si="9"/>
        <v>4</v>
      </c>
      <c r="V7" s="66">
        <f t="shared" si="10"/>
        <v>0</v>
      </c>
      <c r="W7" s="66">
        <f t="shared" si="11"/>
        <v>0</v>
      </c>
      <c r="X7" s="65" t="b">
        <f t="shared" si="12"/>
        <v>1</v>
      </c>
      <c r="Y7" s="65">
        <f>IF(OR(U7=6,U7=7),0,IF(NOT(X7),0,IF(T7&lt;=$T$1,VLOOKUP(U7,ouderschapsverlof!$D$15:$I$19,6,FALSE),0)))</f>
        <v>0</v>
      </c>
      <c r="Z7" s="65">
        <f>IF(OR(U7=6,U7=7),0,IF(NOT(X7),IF(T7&lt;=$T$1,VLOOKUP(U7,ouderschapsverlof!$D$15:$I$19,6,FALSE),0),0))</f>
        <v>0</v>
      </c>
      <c r="AB7" s="64">
        <f t="shared" si="20"/>
        <v>5</v>
      </c>
      <c r="AC7" s="65">
        <f t="shared" si="13"/>
        <v>4</v>
      </c>
      <c r="AD7" s="66">
        <f t="shared" si="14"/>
        <v>0</v>
      </c>
      <c r="AE7" s="66">
        <f t="shared" si="15"/>
        <v>0</v>
      </c>
      <c r="AF7" s="65" t="b">
        <f t="shared" si="16"/>
        <v>1</v>
      </c>
      <c r="AG7" s="65">
        <f>IF(OR(AC7=6,AC7=7),0,IF(NOT(AF7),0,IF(AB7&lt;=$AB$1,VLOOKUP(AC7,ouderschapsverlof!$D$15:$K$19,8,FALSE),0)))</f>
        <v>0</v>
      </c>
      <c r="AH7" s="65">
        <f>IF(OR(AC7=6,AC7=7),0,IF(NOT(AF7),IF(AB7&lt;=$AB$1,VLOOKUP(AC7,ouderschapsverlof!$D$15:$K$19,8,FALSE),0),0))</f>
        <v>0</v>
      </c>
    </row>
    <row r="8" spans="1:34" x14ac:dyDescent="0.25">
      <c r="A8" s="64">
        <f t="shared" si="17"/>
        <v>6</v>
      </c>
      <c r="B8" s="65">
        <f t="shared" si="0"/>
        <v>5</v>
      </c>
      <c r="C8" s="66">
        <f t="shared" si="1"/>
        <v>0</v>
      </c>
      <c r="D8" s="66">
        <f t="shared" si="2"/>
        <v>0</v>
      </c>
      <c r="E8" s="65" t="b">
        <f t="shared" si="3"/>
        <v>1</v>
      </c>
      <c r="F8" s="65">
        <f>IF(OR(B8=6,B8=7),0,IF(NOT(E8),0,IF(A8&lt;=$A$1,VLOOKUP(B8,ouderschapsverlof!$D$15:$E$19,2,FALSE),0)))</f>
        <v>0</v>
      </c>
      <c r="G8" s="65">
        <f>IF(OR(B8=6,B8=7),0,IF(NOT(E8),IF(A8&lt;=$A$1,VLOOKUP(B8,ouderschapsverlof!$D$15:$E$19,2,FALSE),0),0))</f>
        <v>0</v>
      </c>
      <c r="H8" s="67">
        <f t="shared" si="4"/>
        <v>0</v>
      </c>
      <c r="I8" s="66" t="e">
        <f>SMALL(ouderschapsverlof!$M$15:$M$36,7)</f>
        <v>#NUM!</v>
      </c>
      <c r="J8" s="66" t="e">
        <f>IF(VLOOKUP(I8,ouderschapsverlof!$M$15:$O$36,3,FALSE)=0,VLOOKUP(I8,ouderschapsverlof!$M$15:$M$36,1,FALSE),VLOOKUP(I8,ouderschapsverlof!$M$15:$O$36,3,FALSE))</f>
        <v>#NUM!</v>
      </c>
      <c r="L8" s="64">
        <f t="shared" si="18"/>
        <v>6</v>
      </c>
      <c r="M8" s="65">
        <f t="shared" si="5"/>
        <v>5</v>
      </c>
      <c r="N8" s="66">
        <f t="shared" si="6"/>
        <v>0</v>
      </c>
      <c r="O8" s="66">
        <f t="shared" si="7"/>
        <v>0</v>
      </c>
      <c r="P8" s="65" t="b">
        <f t="shared" si="8"/>
        <v>1</v>
      </c>
      <c r="Q8" s="65">
        <f>IF(OR(M8=6,M8=7),0,IF(NOT(P8),0,IF(L8&lt;=$L$1,VLOOKUP(M8,ouderschapsverlof!$D$15:$G$19,4,FALSE),0)))</f>
        <v>0</v>
      </c>
      <c r="R8" s="65">
        <f>IF(OR(M8=6,M8=7),0,IF(NOT(P8),IF(L8&lt;=$L$1,VLOOKUP(M8,ouderschapsverlof!$D$15:$G$19,4,FALSE),0),0))</f>
        <v>0</v>
      </c>
      <c r="T8" s="64">
        <f t="shared" si="19"/>
        <v>6</v>
      </c>
      <c r="U8" s="65">
        <f t="shared" si="9"/>
        <v>5</v>
      </c>
      <c r="V8" s="66">
        <f t="shared" si="10"/>
        <v>0</v>
      </c>
      <c r="W8" s="66">
        <f t="shared" si="11"/>
        <v>0</v>
      </c>
      <c r="X8" s="65" t="b">
        <f t="shared" si="12"/>
        <v>1</v>
      </c>
      <c r="Y8" s="65">
        <f>IF(OR(U8=6,U8=7),0,IF(NOT(X8),0,IF(T8&lt;=$T$1,VLOOKUP(U8,ouderschapsverlof!$D$15:$I$19,6,FALSE),0)))</f>
        <v>0</v>
      </c>
      <c r="Z8" s="65">
        <f>IF(OR(U8=6,U8=7),0,IF(NOT(X8),IF(T8&lt;=$T$1,VLOOKUP(U8,ouderschapsverlof!$D$15:$I$19,6,FALSE),0),0))</f>
        <v>0</v>
      </c>
      <c r="AB8" s="64">
        <f t="shared" si="20"/>
        <v>6</v>
      </c>
      <c r="AC8" s="65">
        <f t="shared" si="13"/>
        <v>5</v>
      </c>
      <c r="AD8" s="66">
        <f t="shared" si="14"/>
        <v>0</v>
      </c>
      <c r="AE8" s="66">
        <f t="shared" si="15"/>
        <v>0</v>
      </c>
      <c r="AF8" s="65" t="b">
        <f t="shared" si="16"/>
        <v>1</v>
      </c>
      <c r="AG8" s="65">
        <f>IF(OR(AC8=6,AC8=7),0,IF(NOT(AF8),0,IF(AB8&lt;=$AB$1,VLOOKUP(AC8,ouderschapsverlof!$D$15:$K$19,8,FALSE),0)))</f>
        <v>0</v>
      </c>
      <c r="AH8" s="65">
        <f>IF(OR(AC8=6,AC8=7),0,IF(NOT(AF8),IF(AB8&lt;=$AB$1,VLOOKUP(AC8,ouderschapsverlof!$D$15:$K$19,8,FALSE),0),0))</f>
        <v>0</v>
      </c>
    </row>
    <row r="9" spans="1:34" x14ac:dyDescent="0.25">
      <c r="A9" s="64">
        <f t="shared" si="17"/>
        <v>7</v>
      </c>
      <c r="B9" s="65">
        <f t="shared" si="0"/>
        <v>6</v>
      </c>
      <c r="C9" s="66">
        <f t="shared" si="1"/>
        <v>0</v>
      </c>
      <c r="D9" s="66">
        <f t="shared" si="2"/>
        <v>0</v>
      </c>
      <c r="E9" s="65" t="b">
        <f t="shared" si="3"/>
        <v>1</v>
      </c>
      <c r="F9" s="65">
        <f>IF(OR(B9=6,B9=7),0,IF(NOT(E9),0,IF(A9&lt;=$A$1,VLOOKUP(B9,ouderschapsverlof!$D$15:$E$19,2,FALSE),0)))</f>
        <v>0</v>
      </c>
      <c r="G9" s="65">
        <f>IF(OR(B9=6,B9=7),0,IF(NOT(E9),IF(A9&lt;=$A$1,VLOOKUP(B9,ouderschapsverlof!$D$15:$E$19,2,FALSE),0),0))</f>
        <v>0</v>
      </c>
      <c r="H9" s="67">
        <f t="shared" si="4"/>
        <v>0</v>
      </c>
      <c r="I9" s="66" t="e">
        <f>SMALL(ouderschapsverlof!$M$15:$M$36,8)</f>
        <v>#NUM!</v>
      </c>
      <c r="J9" s="66" t="e">
        <f>IF(VLOOKUP(I9,ouderschapsverlof!$M$15:$O$36,3,FALSE)=0,VLOOKUP(I9,ouderschapsverlof!$M$15:$M$36,1,FALSE),VLOOKUP(I9,ouderschapsverlof!$M$15:$O$36,3,FALSE))</f>
        <v>#NUM!</v>
      </c>
      <c r="L9" s="64">
        <f t="shared" si="18"/>
        <v>7</v>
      </c>
      <c r="M9" s="65">
        <f t="shared" si="5"/>
        <v>6</v>
      </c>
      <c r="N9" s="66">
        <f t="shared" si="6"/>
        <v>0</v>
      </c>
      <c r="O9" s="66">
        <f t="shared" si="7"/>
        <v>0</v>
      </c>
      <c r="P9" s="65" t="b">
        <f t="shared" si="8"/>
        <v>1</v>
      </c>
      <c r="Q9" s="65">
        <f>IF(OR(M9=6,M9=7),0,IF(NOT(P9),0,IF(L9&lt;=$L$1,VLOOKUP(M9,ouderschapsverlof!$D$15:$G$19,4,FALSE),0)))</f>
        <v>0</v>
      </c>
      <c r="R9" s="65">
        <f>IF(OR(M9=6,M9=7),0,IF(NOT(P9),IF(L9&lt;=$L$1,VLOOKUP(M9,ouderschapsverlof!$D$15:$G$19,4,FALSE),0),0))</f>
        <v>0</v>
      </c>
      <c r="T9" s="64">
        <f t="shared" si="19"/>
        <v>7</v>
      </c>
      <c r="U9" s="65">
        <f t="shared" si="9"/>
        <v>6</v>
      </c>
      <c r="V9" s="66">
        <f t="shared" si="10"/>
        <v>0</v>
      </c>
      <c r="W9" s="66">
        <f t="shared" si="11"/>
        <v>0</v>
      </c>
      <c r="X9" s="65" t="b">
        <f t="shared" si="12"/>
        <v>1</v>
      </c>
      <c r="Y9" s="65">
        <f>IF(OR(U9=6,U9=7),0,IF(NOT(X9),0,IF(T9&lt;=$T$1,VLOOKUP(U9,ouderschapsverlof!$D$15:$I$19,6,FALSE),0)))</f>
        <v>0</v>
      </c>
      <c r="Z9" s="65">
        <f>IF(OR(U9=6,U9=7),0,IF(NOT(X9),IF(T9&lt;=$T$1,VLOOKUP(U9,ouderschapsverlof!$D$15:$I$19,6,FALSE),0),0))</f>
        <v>0</v>
      </c>
      <c r="AB9" s="64">
        <f t="shared" si="20"/>
        <v>7</v>
      </c>
      <c r="AC9" s="65">
        <f t="shared" si="13"/>
        <v>6</v>
      </c>
      <c r="AD9" s="66">
        <f t="shared" si="14"/>
        <v>0</v>
      </c>
      <c r="AE9" s="66">
        <f t="shared" si="15"/>
        <v>0</v>
      </c>
      <c r="AF9" s="65" t="b">
        <f t="shared" si="16"/>
        <v>1</v>
      </c>
      <c r="AG9" s="65">
        <f>IF(OR(AC9=6,AC9=7),0,IF(NOT(AF9),0,IF(AB9&lt;=$AB$1,VLOOKUP(AC9,ouderschapsverlof!$D$15:$K$19,8,FALSE),0)))</f>
        <v>0</v>
      </c>
      <c r="AH9" s="65">
        <f>IF(OR(AC9=6,AC9=7),0,IF(NOT(AF9),IF(AB9&lt;=$AB$1,VLOOKUP(AC9,ouderschapsverlof!$D$15:$K$19,8,FALSE),0),0))</f>
        <v>0</v>
      </c>
    </row>
    <row r="10" spans="1:34" x14ac:dyDescent="0.25">
      <c r="A10" s="64">
        <f t="shared" si="17"/>
        <v>8</v>
      </c>
      <c r="B10" s="65">
        <f t="shared" si="0"/>
        <v>7</v>
      </c>
      <c r="C10" s="66">
        <f t="shared" si="1"/>
        <v>0</v>
      </c>
      <c r="D10" s="66">
        <f t="shared" si="2"/>
        <v>0</v>
      </c>
      <c r="E10" s="65" t="b">
        <f t="shared" si="3"/>
        <v>1</v>
      </c>
      <c r="F10" s="65">
        <f>IF(OR(B10=6,B10=7),0,IF(NOT(E10),0,IF(A10&lt;=$A$1,VLOOKUP(B10,ouderschapsverlof!$D$15:$E$19,2,FALSE),0)))</f>
        <v>0</v>
      </c>
      <c r="G10" s="65">
        <f>IF(OR(B10=6,B10=7),0,IF(NOT(E10),IF(A10&lt;=$A$1,VLOOKUP(B10,ouderschapsverlof!$D$15:$E$19,2,FALSE),0),0))</f>
        <v>0</v>
      </c>
      <c r="H10" s="67">
        <f t="shared" si="4"/>
        <v>0</v>
      </c>
      <c r="I10" s="66" t="e">
        <f>SMALL(ouderschapsverlof!$M$15:$M$36,9)</f>
        <v>#NUM!</v>
      </c>
      <c r="J10" s="66" t="e">
        <f>IF(VLOOKUP(I10,ouderschapsverlof!$M$15:$O$36,3,FALSE)=0,VLOOKUP(I10,ouderschapsverlof!$M$15:$M$36,1,FALSE),VLOOKUP(I10,ouderschapsverlof!$M$15:$O$36,3,FALSE))</f>
        <v>#NUM!</v>
      </c>
      <c r="L10" s="64">
        <f t="shared" si="18"/>
        <v>8</v>
      </c>
      <c r="M10" s="65">
        <f t="shared" si="5"/>
        <v>7</v>
      </c>
      <c r="N10" s="66">
        <f t="shared" si="6"/>
        <v>0</v>
      </c>
      <c r="O10" s="66">
        <f t="shared" si="7"/>
        <v>0</v>
      </c>
      <c r="P10" s="65" t="b">
        <f t="shared" si="8"/>
        <v>1</v>
      </c>
      <c r="Q10" s="65">
        <f>IF(OR(M10=6,M10=7),0,IF(NOT(P10),0,IF(L10&lt;=$L$1,VLOOKUP(M10,ouderschapsverlof!$D$15:$G$19,4,FALSE),0)))</f>
        <v>0</v>
      </c>
      <c r="R10" s="65">
        <f>IF(OR(M10=6,M10=7),0,IF(NOT(P10),IF(L10&lt;=$L$1,VLOOKUP(M10,ouderschapsverlof!$D$15:$G$19,4,FALSE),0),0))</f>
        <v>0</v>
      </c>
      <c r="T10" s="64">
        <f t="shared" si="19"/>
        <v>8</v>
      </c>
      <c r="U10" s="65">
        <f t="shared" si="9"/>
        <v>7</v>
      </c>
      <c r="V10" s="66">
        <f t="shared" si="10"/>
        <v>0</v>
      </c>
      <c r="W10" s="66">
        <f t="shared" si="11"/>
        <v>0</v>
      </c>
      <c r="X10" s="65" t="b">
        <f t="shared" si="12"/>
        <v>1</v>
      </c>
      <c r="Y10" s="65">
        <f>IF(OR(U10=6,U10=7),0,IF(NOT(X10),0,IF(T10&lt;=$T$1,VLOOKUP(U10,ouderschapsverlof!$D$15:$I$19,6,FALSE),0)))</f>
        <v>0</v>
      </c>
      <c r="Z10" s="65">
        <f>IF(OR(U10=6,U10=7),0,IF(NOT(X10),IF(T10&lt;=$T$1,VLOOKUP(U10,ouderschapsverlof!$D$15:$I$19,6,FALSE),0),0))</f>
        <v>0</v>
      </c>
      <c r="AB10" s="64">
        <f t="shared" si="20"/>
        <v>8</v>
      </c>
      <c r="AC10" s="65">
        <f t="shared" si="13"/>
        <v>7</v>
      </c>
      <c r="AD10" s="66">
        <f t="shared" si="14"/>
        <v>0</v>
      </c>
      <c r="AE10" s="66">
        <f t="shared" si="15"/>
        <v>0</v>
      </c>
      <c r="AF10" s="65" t="b">
        <f t="shared" si="16"/>
        <v>1</v>
      </c>
      <c r="AG10" s="65">
        <f>IF(OR(AC10=6,AC10=7),0,IF(NOT(AF10),0,IF(AB10&lt;=$AB$1,VLOOKUP(AC10,ouderschapsverlof!$D$15:$K$19,8,FALSE),0)))</f>
        <v>0</v>
      </c>
      <c r="AH10" s="65">
        <f>IF(OR(AC10=6,AC10=7),0,IF(NOT(AF10),IF(AB10&lt;=$AB$1,VLOOKUP(AC10,ouderschapsverlof!$D$15:$K$19,8,FALSE),0),0))</f>
        <v>0</v>
      </c>
    </row>
    <row r="11" spans="1:34" x14ac:dyDescent="0.25">
      <c r="A11" s="64">
        <f t="shared" si="17"/>
        <v>9</v>
      </c>
      <c r="B11" s="65">
        <f t="shared" si="0"/>
        <v>1</v>
      </c>
      <c r="C11" s="66">
        <f t="shared" si="1"/>
        <v>0</v>
      </c>
      <c r="D11" s="66">
        <f t="shared" si="2"/>
        <v>0</v>
      </c>
      <c r="E11" s="65" t="b">
        <f t="shared" si="3"/>
        <v>1</v>
      </c>
      <c r="F11" s="65">
        <f>IF(OR(B11=6,B11=7),0,IF(NOT(E11),0,IF(A11&lt;=$A$1,VLOOKUP(B11,ouderschapsverlof!$D$15:$E$19,2,FALSE),0)))</f>
        <v>0</v>
      </c>
      <c r="G11" s="65">
        <f>IF(OR(B11=6,B11=7),0,IF(NOT(E11),IF(A11&lt;=$A$1,VLOOKUP(B11,ouderschapsverlof!$D$15:$E$19,2,FALSE),0),0))</f>
        <v>0</v>
      </c>
      <c r="H11" s="67">
        <f t="shared" si="4"/>
        <v>0</v>
      </c>
      <c r="I11" s="66" t="e">
        <f>SMALL(ouderschapsverlof!$M$15:$M$36,10)</f>
        <v>#NUM!</v>
      </c>
      <c r="J11" s="66" t="e">
        <f>IF(VLOOKUP(I11,ouderschapsverlof!$M$15:$O$36,3,FALSE)=0,VLOOKUP(I11,ouderschapsverlof!$M$15:$M$36,1,FALSE),VLOOKUP(I11,ouderschapsverlof!$M$15:$O$36,3,FALSE))</f>
        <v>#NUM!</v>
      </c>
      <c r="L11" s="64">
        <f t="shared" si="18"/>
        <v>9</v>
      </c>
      <c r="M11" s="65">
        <f t="shared" si="5"/>
        <v>1</v>
      </c>
      <c r="N11" s="66">
        <f t="shared" si="6"/>
        <v>0</v>
      </c>
      <c r="O11" s="66">
        <f t="shared" si="7"/>
        <v>0</v>
      </c>
      <c r="P11" s="65" t="b">
        <f t="shared" si="8"/>
        <v>1</v>
      </c>
      <c r="Q11" s="65">
        <f>IF(OR(M11=6,M11=7),0,IF(NOT(P11),0,IF(L11&lt;=$L$1,VLOOKUP(M11,ouderschapsverlof!$D$15:$G$19,4,FALSE),0)))</f>
        <v>0</v>
      </c>
      <c r="R11" s="65">
        <f>IF(OR(M11=6,M11=7),0,IF(NOT(P11),IF(L11&lt;=$L$1,VLOOKUP(M11,ouderschapsverlof!$D$15:$G$19,4,FALSE),0),0))</f>
        <v>0</v>
      </c>
      <c r="T11" s="64">
        <f t="shared" si="19"/>
        <v>9</v>
      </c>
      <c r="U11" s="65">
        <f t="shared" si="9"/>
        <v>1</v>
      </c>
      <c r="V11" s="66">
        <f t="shared" si="10"/>
        <v>0</v>
      </c>
      <c r="W11" s="66">
        <f t="shared" si="11"/>
        <v>0</v>
      </c>
      <c r="X11" s="65" t="b">
        <f t="shared" si="12"/>
        <v>1</v>
      </c>
      <c r="Y11" s="65">
        <f>IF(OR(U11=6,U11=7),0,IF(NOT(X11),0,IF(T11&lt;=$T$1,VLOOKUP(U11,ouderschapsverlof!$D$15:$I$19,6,FALSE),0)))</f>
        <v>0</v>
      </c>
      <c r="Z11" s="65">
        <f>IF(OR(U11=6,U11=7),0,IF(NOT(X11),IF(T11&lt;=$T$1,VLOOKUP(U11,ouderschapsverlof!$D$15:$I$19,6,FALSE),0),0))</f>
        <v>0</v>
      </c>
      <c r="AB11" s="64">
        <f t="shared" si="20"/>
        <v>9</v>
      </c>
      <c r="AC11" s="65">
        <f t="shared" si="13"/>
        <v>1</v>
      </c>
      <c r="AD11" s="66">
        <f t="shared" si="14"/>
        <v>0</v>
      </c>
      <c r="AE11" s="66">
        <f t="shared" si="15"/>
        <v>0</v>
      </c>
      <c r="AF11" s="65" t="b">
        <f t="shared" si="16"/>
        <v>1</v>
      </c>
      <c r="AG11" s="65">
        <f>IF(OR(AC11=6,AC11=7),0,IF(NOT(AF11),0,IF(AB11&lt;=$AB$1,VLOOKUP(AC11,ouderschapsverlof!$D$15:$K$19,8,FALSE),0)))</f>
        <v>0</v>
      </c>
      <c r="AH11" s="65">
        <f>IF(OR(AC11=6,AC11=7),0,IF(NOT(AF11),IF(AB11&lt;=$AB$1,VLOOKUP(AC11,ouderschapsverlof!$D$15:$K$19,8,FALSE),0),0))</f>
        <v>0</v>
      </c>
    </row>
    <row r="12" spans="1:34" x14ac:dyDescent="0.25">
      <c r="A12" s="64">
        <f t="shared" si="17"/>
        <v>10</v>
      </c>
      <c r="B12" s="65">
        <f t="shared" si="0"/>
        <v>2</v>
      </c>
      <c r="C12" s="66">
        <f t="shared" si="1"/>
        <v>0</v>
      </c>
      <c r="D12" s="66">
        <f t="shared" si="2"/>
        <v>0</v>
      </c>
      <c r="E12" s="65" t="b">
        <f t="shared" si="3"/>
        <v>1</v>
      </c>
      <c r="F12" s="65">
        <f>IF(OR(B12=6,B12=7),0,IF(NOT(E12),0,IF(A12&lt;=$A$1,VLOOKUP(B12,ouderschapsverlof!$D$15:$E$19,2,FALSE),0)))</f>
        <v>0</v>
      </c>
      <c r="G12" s="65">
        <f>IF(OR(B12=6,B12=7),0,IF(NOT(E12),IF(A12&lt;=$A$1,VLOOKUP(B12,ouderschapsverlof!$D$15:$E$19,2,FALSE),0),0))</f>
        <v>0</v>
      </c>
      <c r="H12" s="67">
        <f t="shared" si="4"/>
        <v>0</v>
      </c>
      <c r="I12" s="66" t="e">
        <f>SMALL(ouderschapsverlof!$M$15:$M$36,11)</f>
        <v>#NUM!</v>
      </c>
      <c r="J12" s="66" t="e">
        <f>IF(VLOOKUP(I12,ouderschapsverlof!$M$15:$O$36,3,FALSE)=0,VLOOKUP(I12,ouderschapsverlof!$M$15:$M$36,1,FALSE),VLOOKUP(I12,ouderschapsverlof!$M$15:$O$36,3,FALSE))</f>
        <v>#NUM!</v>
      </c>
      <c r="L12" s="64">
        <f t="shared" si="18"/>
        <v>10</v>
      </c>
      <c r="M12" s="65">
        <f t="shared" si="5"/>
        <v>2</v>
      </c>
      <c r="N12" s="66">
        <f t="shared" si="6"/>
        <v>0</v>
      </c>
      <c r="O12" s="66">
        <f t="shared" si="7"/>
        <v>0</v>
      </c>
      <c r="P12" s="65" t="b">
        <f t="shared" si="8"/>
        <v>1</v>
      </c>
      <c r="Q12" s="65">
        <f>IF(OR(M12=6,M12=7),0,IF(NOT(P12),0,IF(L12&lt;=$L$1,VLOOKUP(M12,ouderschapsverlof!$D$15:$G$19,4,FALSE),0)))</f>
        <v>0</v>
      </c>
      <c r="R12" s="65">
        <f>IF(OR(M12=6,M12=7),0,IF(NOT(P12),IF(L12&lt;=$L$1,VLOOKUP(M12,ouderschapsverlof!$D$15:$G$19,4,FALSE),0),0))</f>
        <v>0</v>
      </c>
      <c r="T12" s="64">
        <f t="shared" si="19"/>
        <v>10</v>
      </c>
      <c r="U12" s="65">
        <f t="shared" si="9"/>
        <v>2</v>
      </c>
      <c r="V12" s="66">
        <f t="shared" si="10"/>
        <v>0</v>
      </c>
      <c r="W12" s="66">
        <f t="shared" si="11"/>
        <v>0</v>
      </c>
      <c r="X12" s="65" t="b">
        <f t="shared" si="12"/>
        <v>1</v>
      </c>
      <c r="Y12" s="65">
        <f>IF(OR(U12=6,U12=7),0,IF(NOT(X12),0,IF(T12&lt;=$T$1,VLOOKUP(U12,ouderschapsverlof!$D$15:$I$19,6,FALSE),0)))</f>
        <v>0</v>
      </c>
      <c r="Z12" s="65">
        <f>IF(OR(U12=6,U12=7),0,IF(NOT(X12),IF(T12&lt;=$T$1,VLOOKUP(U12,ouderschapsverlof!$D$15:$I$19,6,FALSE),0),0))</f>
        <v>0</v>
      </c>
      <c r="AB12" s="64">
        <f t="shared" si="20"/>
        <v>10</v>
      </c>
      <c r="AC12" s="65">
        <f t="shared" si="13"/>
        <v>2</v>
      </c>
      <c r="AD12" s="66">
        <f t="shared" si="14"/>
        <v>0</v>
      </c>
      <c r="AE12" s="66">
        <f t="shared" si="15"/>
        <v>0</v>
      </c>
      <c r="AF12" s="65" t="b">
        <f t="shared" si="16"/>
        <v>1</v>
      </c>
      <c r="AG12" s="65">
        <f>IF(OR(AC12=6,AC12=7),0,IF(NOT(AF12),0,IF(AB12&lt;=$AB$1,VLOOKUP(AC12,ouderschapsverlof!$D$15:$K$19,8,FALSE),0)))</f>
        <v>0</v>
      </c>
      <c r="AH12" s="65">
        <f>IF(OR(AC12=6,AC12=7),0,IF(NOT(AF12),IF(AB12&lt;=$AB$1,VLOOKUP(AC12,ouderschapsverlof!$D$15:$K$19,8,FALSE),0),0))</f>
        <v>0</v>
      </c>
    </row>
    <row r="13" spans="1:34" x14ac:dyDescent="0.25">
      <c r="A13" s="64">
        <f t="shared" si="17"/>
        <v>11</v>
      </c>
      <c r="B13" s="65">
        <f t="shared" si="0"/>
        <v>3</v>
      </c>
      <c r="C13" s="66">
        <f t="shared" si="1"/>
        <v>0</v>
      </c>
      <c r="D13" s="66">
        <f t="shared" si="2"/>
        <v>0</v>
      </c>
      <c r="E13" s="65" t="b">
        <f t="shared" si="3"/>
        <v>1</v>
      </c>
      <c r="F13" s="65">
        <f>IF(OR(B13=6,B13=7),0,IF(NOT(E13),0,IF(A13&lt;=$A$1,VLOOKUP(B13,ouderschapsverlof!$D$15:$E$19,2,FALSE),0)))</f>
        <v>0</v>
      </c>
      <c r="G13" s="65">
        <f>IF(OR(B13=6,B13=7),0,IF(NOT(E13),IF(A13&lt;=$A$1,VLOOKUP(B13,ouderschapsverlof!$D$15:$E$19,2,FALSE),0),0))</f>
        <v>0</v>
      </c>
      <c r="H13" s="67">
        <f t="shared" si="4"/>
        <v>0</v>
      </c>
      <c r="I13" s="66" t="e">
        <f>SMALL(ouderschapsverlof!$M$15:$M$36,12)</f>
        <v>#NUM!</v>
      </c>
      <c r="J13" s="66" t="e">
        <f>IF(VLOOKUP(I13,ouderschapsverlof!$M$15:$O$36,3,FALSE)=0,VLOOKUP(I13,ouderschapsverlof!$M$15:$M$36,1,FALSE),VLOOKUP(I13,ouderschapsverlof!$M$15:$O$36,3,FALSE))</f>
        <v>#NUM!</v>
      </c>
      <c r="L13" s="64">
        <f t="shared" si="18"/>
        <v>11</v>
      </c>
      <c r="M13" s="65">
        <f t="shared" si="5"/>
        <v>3</v>
      </c>
      <c r="N13" s="66">
        <f t="shared" si="6"/>
        <v>0</v>
      </c>
      <c r="O13" s="66">
        <f t="shared" si="7"/>
        <v>0</v>
      </c>
      <c r="P13" s="65" t="b">
        <f t="shared" si="8"/>
        <v>1</v>
      </c>
      <c r="Q13" s="65">
        <f>IF(OR(M13=6,M13=7),0,IF(NOT(P13),0,IF(L13&lt;=$L$1,VLOOKUP(M13,ouderschapsverlof!$D$15:$G$19,4,FALSE),0)))</f>
        <v>0</v>
      </c>
      <c r="R13" s="65">
        <f>IF(OR(M13=6,M13=7),0,IF(NOT(P13),IF(L13&lt;=$L$1,VLOOKUP(M13,ouderschapsverlof!$D$15:$G$19,4,FALSE),0),0))</f>
        <v>0</v>
      </c>
      <c r="T13" s="64">
        <f t="shared" si="19"/>
        <v>11</v>
      </c>
      <c r="U13" s="65">
        <f t="shared" si="9"/>
        <v>3</v>
      </c>
      <c r="V13" s="66">
        <f t="shared" si="10"/>
        <v>0</v>
      </c>
      <c r="W13" s="66">
        <f t="shared" si="11"/>
        <v>0</v>
      </c>
      <c r="X13" s="65" t="b">
        <f t="shared" si="12"/>
        <v>1</v>
      </c>
      <c r="Y13" s="65">
        <f>IF(OR(U13=6,U13=7),0,IF(NOT(X13),0,IF(T13&lt;=$T$1,VLOOKUP(U13,ouderschapsverlof!$D$15:$I$19,6,FALSE),0)))</f>
        <v>0</v>
      </c>
      <c r="Z13" s="65">
        <f>IF(OR(U13=6,U13=7),0,IF(NOT(X13),IF(T13&lt;=$T$1,VLOOKUP(U13,ouderschapsverlof!$D$15:$I$19,6,FALSE),0),0))</f>
        <v>0</v>
      </c>
      <c r="AB13" s="64">
        <f t="shared" si="20"/>
        <v>11</v>
      </c>
      <c r="AC13" s="65">
        <f t="shared" si="13"/>
        <v>3</v>
      </c>
      <c r="AD13" s="66">
        <f t="shared" si="14"/>
        <v>0</v>
      </c>
      <c r="AE13" s="66">
        <f t="shared" si="15"/>
        <v>0</v>
      </c>
      <c r="AF13" s="65" t="b">
        <f t="shared" si="16"/>
        <v>1</v>
      </c>
      <c r="AG13" s="65">
        <f>IF(OR(AC13=6,AC13=7),0,IF(NOT(AF13),0,IF(AB13&lt;=$AB$1,VLOOKUP(AC13,ouderschapsverlof!$D$15:$K$19,8,FALSE),0)))</f>
        <v>0</v>
      </c>
      <c r="AH13" s="65">
        <f>IF(OR(AC13=6,AC13=7),0,IF(NOT(AF13),IF(AB13&lt;=$AB$1,VLOOKUP(AC13,ouderschapsverlof!$D$15:$K$19,8,FALSE),0),0))</f>
        <v>0</v>
      </c>
    </row>
    <row r="14" spans="1:34" x14ac:dyDescent="0.25">
      <c r="A14" s="64">
        <f t="shared" si="17"/>
        <v>12</v>
      </c>
      <c r="B14" s="65">
        <f t="shared" si="0"/>
        <v>4</v>
      </c>
      <c r="C14" s="66">
        <f t="shared" si="1"/>
        <v>0</v>
      </c>
      <c r="D14" s="66">
        <f t="shared" si="2"/>
        <v>0</v>
      </c>
      <c r="E14" s="65" t="b">
        <f t="shared" si="3"/>
        <v>1</v>
      </c>
      <c r="F14" s="65">
        <f>IF(OR(B14=6,B14=7),0,IF(NOT(E14),0,IF(A14&lt;=$A$1,VLOOKUP(B14,ouderschapsverlof!$D$15:$E$19,2,FALSE),0)))</f>
        <v>0</v>
      </c>
      <c r="G14" s="65">
        <f>IF(OR(B14=6,B14=7),0,IF(NOT(E14),IF(A14&lt;=$A$1,VLOOKUP(B14,ouderschapsverlof!$D$15:$E$19,2,FALSE),0),0))</f>
        <v>0</v>
      </c>
      <c r="H14" s="67">
        <f t="shared" si="4"/>
        <v>0</v>
      </c>
      <c r="I14" s="66" t="e">
        <f>SMALL(ouderschapsverlof!$M$15:$M$36,13)</f>
        <v>#NUM!</v>
      </c>
      <c r="J14" s="66" t="e">
        <f>IF(VLOOKUP(I14,ouderschapsverlof!$M$15:$O$36,3,FALSE)=0,VLOOKUP(I14,ouderschapsverlof!$M$15:$M$36,1,FALSE),VLOOKUP(I14,ouderschapsverlof!$M$15:$O$36,3,FALSE))</f>
        <v>#NUM!</v>
      </c>
      <c r="L14" s="64">
        <f t="shared" si="18"/>
        <v>12</v>
      </c>
      <c r="M14" s="65">
        <f t="shared" si="5"/>
        <v>4</v>
      </c>
      <c r="N14" s="66">
        <f t="shared" si="6"/>
        <v>0</v>
      </c>
      <c r="O14" s="66">
        <f t="shared" si="7"/>
        <v>0</v>
      </c>
      <c r="P14" s="65" t="b">
        <f t="shared" si="8"/>
        <v>1</v>
      </c>
      <c r="Q14" s="65">
        <f>IF(OR(M14=6,M14=7),0,IF(NOT(P14),0,IF(L14&lt;=$L$1,VLOOKUP(M14,ouderschapsverlof!$D$15:$G$19,4,FALSE),0)))</f>
        <v>0</v>
      </c>
      <c r="R14" s="65">
        <f>IF(OR(M14=6,M14=7),0,IF(NOT(P14),IF(L14&lt;=$L$1,VLOOKUP(M14,ouderschapsverlof!$D$15:$G$19,4,FALSE),0),0))</f>
        <v>0</v>
      </c>
      <c r="T14" s="64">
        <f t="shared" si="19"/>
        <v>12</v>
      </c>
      <c r="U14" s="65">
        <f t="shared" si="9"/>
        <v>4</v>
      </c>
      <c r="V14" s="66">
        <f t="shared" si="10"/>
        <v>0</v>
      </c>
      <c r="W14" s="66">
        <f t="shared" si="11"/>
        <v>0</v>
      </c>
      <c r="X14" s="65" t="b">
        <f t="shared" si="12"/>
        <v>1</v>
      </c>
      <c r="Y14" s="65">
        <f>IF(OR(U14=6,U14=7),0,IF(NOT(X14),0,IF(T14&lt;=$T$1,VLOOKUP(U14,ouderschapsverlof!$D$15:$I$19,6,FALSE),0)))</f>
        <v>0</v>
      </c>
      <c r="Z14" s="65">
        <f>IF(OR(U14=6,U14=7),0,IF(NOT(X14),IF(T14&lt;=$T$1,VLOOKUP(U14,ouderschapsverlof!$D$15:$I$19,6,FALSE),0),0))</f>
        <v>0</v>
      </c>
      <c r="AB14" s="64">
        <f t="shared" si="20"/>
        <v>12</v>
      </c>
      <c r="AC14" s="65">
        <f t="shared" si="13"/>
        <v>4</v>
      </c>
      <c r="AD14" s="66">
        <f t="shared" si="14"/>
        <v>0</v>
      </c>
      <c r="AE14" s="66">
        <f t="shared" si="15"/>
        <v>0</v>
      </c>
      <c r="AF14" s="65" t="b">
        <f t="shared" si="16"/>
        <v>1</v>
      </c>
      <c r="AG14" s="65">
        <f>IF(OR(AC14=6,AC14=7),0,IF(NOT(AF14),0,IF(AB14&lt;=$AB$1,VLOOKUP(AC14,ouderschapsverlof!$D$15:$K$19,8,FALSE),0)))</f>
        <v>0</v>
      </c>
      <c r="AH14" s="65">
        <f>IF(OR(AC14=6,AC14=7),0,IF(NOT(AF14),IF(AB14&lt;=$AB$1,VLOOKUP(AC14,ouderschapsverlof!$D$15:$K$19,8,FALSE),0),0))</f>
        <v>0</v>
      </c>
    </row>
    <row r="15" spans="1:34" x14ac:dyDescent="0.25">
      <c r="A15" s="64">
        <f t="shared" si="17"/>
        <v>13</v>
      </c>
      <c r="B15" s="65">
        <f t="shared" si="0"/>
        <v>5</v>
      </c>
      <c r="C15" s="66">
        <f t="shared" si="1"/>
        <v>0</v>
      </c>
      <c r="D15" s="66">
        <f t="shared" si="2"/>
        <v>0</v>
      </c>
      <c r="E15" s="65" t="b">
        <f t="shared" si="3"/>
        <v>1</v>
      </c>
      <c r="F15" s="65">
        <f>IF(OR(B15=6,B15=7),0,IF(NOT(E15),0,IF(A15&lt;=$A$1,VLOOKUP(B15,ouderschapsverlof!$D$15:$E$19,2,FALSE),0)))</f>
        <v>0</v>
      </c>
      <c r="G15" s="65">
        <f>IF(OR(B15=6,B15=7),0,IF(NOT(E15),IF(A15&lt;=$A$1,VLOOKUP(B15,ouderschapsverlof!$D$15:$E$19,2,FALSE),0),0))</f>
        <v>0</v>
      </c>
      <c r="H15" s="67">
        <f t="shared" si="4"/>
        <v>0</v>
      </c>
      <c r="I15" s="66" t="e">
        <f>SMALL(ouderschapsverlof!$M$15:$M$36,14)</f>
        <v>#NUM!</v>
      </c>
      <c r="J15" s="66" t="e">
        <f>IF(VLOOKUP(I15,ouderschapsverlof!$M$15:$O$36,3,FALSE)=0,VLOOKUP(I15,ouderschapsverlof!$M$15:$M$36,1,FALSE),VLOOKUP(I15,ouderschapsverlof!$M$15:$O$36,3,FALSE))</f>
        <v>#NUM!</v>
      </c>
      <c r="L15" s="64">
        <f t="shared" si="18"/>
        <v>13</v>
      </c>
      <c r="M15" s="65">
        <f t="shared" si="5"/>
        <v>5</v>
      </c>
      <c r="N15" s="66">
        <f t="shared" si="6"/>
        <v>0</v>
      </c>
      <c r="O15" s="66">
        <f t="shared" si="7"/>
        <v>0</v>
      </c>
      <c r="P15" s="65" t="b">
        <f t="shared" si="8"/>
        <v>1</v>
      </c>
      <c r="Q15" s="65">
        <f>IF(OR(M15=6,M15=7),0,IF(NOT(P15),0,IF(L15&lt;=$L$1,VLOOKUP(M15,ouderschapsverlof!$D$15:$G$19,4,FALSE),0)))</f>
        <v>0</v>
      </c>
      <c r="R15" s="65">
        <f>IF(OR(M15=6,M15=7),0,IF(NOT(P15),IF(L15&lt;=$L$1,VLOOKUP(M15,ouderschapsverlof!$D$15:$G$19,4,FALSE),0),0))</f>
        <v>0</v>
      </c>
      <c r="T15" s="64">
        <f t="shared" si="19"/>
        <v>13</v>
      </c>
      <c r="U15" s="65">
        <f t="shared" si="9"/>
        <v>5</v>
      </c>
      <c r="V15" s="66">
        <f t="shared" si="10"/>
        <v>0</v>
      </c>
      <c r="W15" s="66">
        <f t="shared" si="11"/>
        <v>0</v>
      </c>
      <c r="X15" s="65" t="b">
        <f t="shared" si="12"/>
        <v>1</v>
      </c>
      <c r="Y15" s="65">
        <f>IF(OR(U15=6,U15=7),0,IF(NOT(X15),0,IF(T15&lt;=$T$1,VLOOKUP(U15,ouderschapsverlof!$D$15:$I$19,6,FALSE),0)))</f>
        <v>0</v>
      </c>
      <c r="Z15" s="65">
        <f>IF(OR(U15=6,U15=7),0,IF(NOT(X15),IF(T15&lt;=$T$1,VLOOKUP(U15,ouderschapsverlof!$D$15:$I$19,6,FALSE),0),0))</f>
        <v>0</v>
      </c>
      <c r="AB15" s="64">
        <f t="shared" si="20"/>
        <v>13</v>
      </c>
      <c r="AC15" s="65">
        <f t="shared" si="13"/>
        <v>5</v>
      </c>
      <c r="AD15" s="66">
        <f t="shared" si="14"/>
        <v>0</v>
      </c>
      <c r="AE15" s="66">
        <f t="shared" si="15"/>
        <v>0</v>
      </c>
      <c r="AF15" s="65" t="b">
        <f t="shared" si="16"/>
        <v>1</v>
      </c>
      <c r="AG15" s="65">
        <f>IF(OR(AC15=6,AC15=7),0,IF(NOT(AF15),0,IF(AB15&lt;=$AB$1,VLOOKUP(AC15,ouderschapsverlof!$D$15:$K$19,8,FALSE),0)))</f>
        <v>0</v>
      </c>
      <c r="AH15" s="65">
        <f>IF(OR(AC15=6,AC15=7),0,IF(NOT(AF15),IF(AB15&lt;=$AB$1,VLOOKUP(AC15,ouderschapsverlof!$D$15:$K$19,8,FALSE),0),0))</f>
        <v>0</v>
      </c>
    </row>
    <row r="16" spans="1:34" x14ac:dyDescent="0.25">
      <c r="A16" s="64">
        <f t="shared" si="17"/>
        <v>14</v>
      </c>
      <c r="B16" s="65">
        <f t="shared" si="0"/>
        <v>6</v>
      </c>
      <c r="C16" s="66">
        <f t="shared" si="1"/>
        <v>0</v>
      </c>
      <c r="D16" s="66">
        <f t="shared" si="2"/>
        <v>0</v>
      </c>
      <c r="E16" s="65" t="b">
        <f t="shared" si="3"/>
        <v>1</v>
      </c>
      <c r="F16" s="65">
        <f>IF(OR(B16=6,B16=7),0,IF(NOT(E16),0,IF(A16&lt;=$A$1,VLOOKUP(B16,ouderschapsverlof!$D$15:$E$19,2,FALSE),0)))</f>
        <v>0</v>
      </c>
      <c r="G16" s="65">
        <f>IF(OR(B16=6,B16=7),0,IF(NOT(E16),IF(A16&lt;=$A$1,VLOOKUP(B16,ouderschapsverlof!$D$15:$E$19,2,FALSE),0),0))</f>
        <v>0</v>
      </c>
      <c r="H16" s="67">
        <f t="shared" si="4"/>
        <v>0</v>
      </c>
      <c r="I16" s="66" t="e">
        <f>SMALL(ouderschapsverlof!$M$15:$M$36,15)</f>
        <v>#NUM!</v>
      </c>
      <c r="J16" s="66" t="e">
        <f>IF(VLOOKUP(I16,ouderschapsverlof!$M$15:$O$36,3,FALSE)=0,VLOOKUP(I16,ouderschapsverlof!$M$15:$M$36,1,FALSE),VLOOKUP(I16,ouderschapsverlof!$M$15:$O$36,3,FALSE))</f>
        <v>#NUM!</v>
      </c>
      <c r="L16" s="64">
        <f t="shared" si="18"/>
        <v>14</v>
      </c>
      <c r="M16" s="65">
        <f t="shared" si="5"/>
        <v>6</v>
      </c>
      <c r="N16" s="66">
        <f t="shared" si="6"/>
        <v>0</v>
      </c>
      <c r="O16" s="66">
        <f t="shared" si="7"/>
        <v>0</v>
      </c>
      <c r="P16" s="65" t="b">
        <f t="shared" si="8"/>
        <v>1</v>
      </c>
      <c r="Q16" s="65">
        <f>IF(OR(M16=6,M16=7),0,IF(NOT(P16),0,IF(L16&lt;=$L$1,VLOOKUP(M16,ouderschapsverlof!$D$15:$G$19,4,FALSE),0)))</f>
        <v>0</v>
      </c>
      <c r="R16" s="65">
        <f>IF(OR(M16=6,M16=7),0,IF(NOT(P16),IF(L16&lt;=$L$1,VLOOKUP(M16,ouderschapsverlof!$D$15:$G$19,4,FALSE),0),0))</f>
        <v>0</v>
      </c>
      <c r="T16" s="64">
        <f t="shared" si="19"/>
        <v>14</v>
      </c>
      <c r="U16" s="65">
        <f t="shared" si="9"/>
        <v>6</v>
      </c>
      <c r="V16" s="66">
        <f t="shared" si="10"/>
        <v>0</v>
      </c>
      <c r="W16" s="66">
        <f t="shared" si="11"/>
        <v>0</v>
      </c>
      <c r="X16" s="65" t="b">
        <f t="shared" si="12"/>
        <v>1</v>
      </c>
      <c r="Y16" s="65">
        <f>IF(OR(U16=6,U16=7),0,IF(NOT(X16),0,IF(T16&lt;=$T$1,VLOOKUP(U16,ouderschapsverlof!$D$15:$I$19,6,FALSE),0)))</f>
        <v>0</v>
      </c>
      <c r="Z16" s="65">
        <f>IF(OR(U16=6,U16=7),0,IF(NOT(X16),IF(T16&lt;=$T$1,VLOOKUP(U16,ouderschapsverlof!$D$15:$I$19,6,FALSE),0),0))</f>
        <v>0</v>
      </c>
      <c r="AB16" s="64">
        <f t="shared" si="20"/>
        <v>14</v>
      </c>
      <c r="AC16" s="65">
        <f t="shared" si="13"/>
        <v>6</v>
      </c>
      <c r="AD16" s="66">
        <f t="shared" si="14"/>
        <v>0</v>
      </c>
      <c r="AE16" s="66">
        <f t="shared" si="15"/>
        <v>0</v>
      </c>
      <c r="AF16" s="65" t="b">
        <f t="shared" si="16"/>
        <v>1</v>
      </c>
      <c r="AG16" s="65">
        <f>IF(OR(AC16=6,AC16=7),0,IF(NOT(AF16),0,IF(AB16&lt;=$AB$1,VLOOKUP(AC16,ouderschapsverlof!$D$15:$K$19,8,FALSE),0)))</f>
        <v>0</v>
      </c>
      <c r="AH16" s="65">
        <f>IF(OR(AC16=6,AC16=7),0,IF(NOT(AF16),IF(AB16&lt;=$AB$1,VLOOKUP(AC16,ouderschapsverlof!$D$15:$K$19,8,FALSE),0),0))</f>
        <v>0</v>
      </c>
    </row>
    <row r="17" spans="1:34" x14ac:dyDescent="0.25">
      <c r="A17" s="64">
        <f t="shared" si="17"/>
        <v>15</v>
      </c>
      <c r="B17" s="65">
        <f t="shared" si="0"/>
        <v>7</v>
      </c>
      <c r="C17" s="66">
        <f t="shared" si="1"/>
        <v>0</v>
      </c>
      <c r="D17" s="66">
        <f t="shared" si="2"/>
        <v>0</v>
      </c>
      <c r="E17" s="65" t="b">
        <f t="shared" si="3"/>
        <v>1</v>
      </c>
      <c r="F17" s="65">
        <f>IF(OR(B17=6,B17=7),0,IF(NOT(E17),0,IF(A17&lt;=$A$1,VLOOKUP(B17,ouderschapsverlof!$D$15:$E$19,2,FALSE),0)))</f>
        <v>0</v>
      </c>
      <c r="G17" s="65">
        <f>IF(OR(B17=6,B17=7),0,IF(NOT(E17),IF(A17&lt;=$A$1,VLOOKUP(B17,ouderschapsverlof!$D$15:$E$19,2,FALSE),0),0))</f>
        <v>0</v>
      </c>
      <c r="H17" s="67">
        <f>IF(ISNUMBER(I17),IF(J17&lt;J16,1,0),0)</f>
        <v>0</v>
      </c>
      <c r="I17" s="66" t="e">
        <f>SMALL(ouderschapsverlof!$M$15:$M$36,16)</f>
        <v>#NUM!</v>
      </c>
      <c r="J17" s="66" t="e">
        <f>IF(VLOOKUP(I17,ouderschapsverlof!$M$15:$O$36,3,FALSE)=0,VLOOKUP(I17,ouderschapsverlof!$M$15:$M$36,1,FALSE),VLOOKUP(I17,ouderschapsverlof!$M$15:$O$36,3,FALSE))</f>
        <v>#NUM!</v>
      </c>
      <c r="L17" s="64">
        <f t="shared" si="18"/>
        <v>15</v>
      </c>
      <c r="M17" s="65">
        <f t="shared" si="5"/>
        <v>7</v>
      </c>
      <c r="N17" s="66">
        <f t="shared" si="6"/>
        <v>0</v>
      </c>
      <c r="O17" s="66">
        <f t="shared" si="7"/>
        <v>0</v>
      </c>
      <c r="P17" s="65" t="b">
        <f t="shared" si="8"/>
        <v>1</v>
      </c>
      <c r="Q17" s="65">
        <f>IF(OR(M17=6,M17=7),0,IF(NOT(P17),0,IF(L17&lt;=$L$1,VLOOKUP(M17,ouderschapsverlof!$D$15:$G$19,4,FALSE),0)))</f>
        <v>0</v>
      </c>
      <c r="R17" s="65">
        <f>IF(OR(M17=6,M17=7),0,IF(NOT(P17),IF(L17&lt;=$L$1,VLOOKUP(M17,ouderschapsverlof!$D$15:$G$19,4,FALSE),0),0))</f>
        <v>0</v>
      </c>
      <c r="T17" s="64">
        <f t="shared" si="19"/>
        <v>15</v>
      </c>
      <c r="U17" s="65">
        <f t="shared" si="9"/>
        <v>7</v>
      </c>
      <c r="V17" s="66">
        <f t="shared" si="10"/>
        <v>0</v>
      </c>
      <c r="W17" s="66">
        <f t="shared" si="11"/>
        <v>0</v>
      </c>
      <c r="X17" s="65" t="b">
        <f t="shared" si="12"/>
        <v>1</v>
      </c>
      <c r="Y17" s="65">
        <f>IF(OR(U17=6,U17=7),0,IF(NOT(X17),0,IF(T17&lt;=$T$1,VLOOKUP(U17,ouderschapsverlof!$D$15:$I$19,6,FALSE),0)))</f>
        <v>0</v>
      </c>
      <c r="Z17" s="65">
        <f>IF(OR(U17=6,U17=7),0,IF(NOT(X17),IF(T17&lt;=$T$1,VLOOKUP(U17,ouderschapsverlof!$D$15:$I$19,6,FALSE),0),0))</f>
        <v>0</v>
      </c>
      <c r="AB17" s="64">
        <f t="shared" si="20"/>
        <v>15</v>
      </c>
      <c r="AC17" s="65">
        <f t="shared" si="13"/>
        <v>7</v>
      </c>
      <c r="AD17" s="66">
        <f t="shared" si="14"/>
        <v>0</v>
      </c>
      <c r="AE17" s="66">
        <f t="shared" si="15"/>
        <v>0</v>
      </c>
      <c r="AF17" s="65" t="b">
        <f t="shared" si="16"/>
        <v>1</v>
      </c>
      <c r="AG17" s="65">
        <f>IF(OR(AC17=6,AC17=7),0,IF(NOT(AF17),0,IF(AB17&lt;=$AB$1,VLOOKUP(AC17,ouderschapsverlof!$D$15:$K$19,8,FALSE),0)))</f>
        <v>0</v>
      </c>
      <c r="AH17" s="65">
        <f>IF(OR(AC17=6,AC17=7),0,IF(NOT(AF17),IF(AB17&lt;=$AB$1,VLOOKUP(AC17,ouderschapsverlof!$D$15:$K$19,8,FALSE),0),0))</f>
        <v>0</v>
      </c>
    </row>
    <row r="18" spans="1:34" x14ac:dyDescent="0.25">
      <c r="A18" s="64">
        <f t="shared" si="17"/>
        <v>16</v>
      </c>
      <c r="B18" s="65">
        <f t="shared" si="0"/>
        <v>1</v>
      </c>
      <c r="C18" s="66">
        <f t="shared" si="1"/>
        <v>0</v>
      </c>
      <c r="D18" s="66">
        <f t="shared" si="2"/>
        <v>0</v>
      </c>
      <c r="E18" s="65" t="b">
        <f t="shared" si="3"/>
        <v>1</v>
      </c>
      <c r="F18" s="65">
        <f>IF(OR(B18=6,B18=7),0,IF(NOT(E18),0,IF(A18&lt;=$A$1,VLOOKUP(B18,ouderschapsverlof!$D$15:$E$19,2,FALSE),0)))</f>
        <v>0</v>
      </c>
      <c r="G18" s="65">
        <f>IF(OR(B18=6,B18=7),0,IF(NOT(E18),IF(A18&lt;=$A$1,VLOOKUP(B18,ouderschapsverlof!$D$15:$E$19,2,FALSE),0),0))</f>
        <v>0</v>
      </c>
      <c r="H18" s="67">
        <f t="shared" si="4"/>
        <v>0</v>
      </c>
      <c r="I18" s="66" t="e">
        <f>SMALL(ouderschapsverlof!$M$15:$M$36,17)</f>
        <v>#NUM!</v>
      </c>
      <c r="J18" s="66" t="e">
        <f>IF(VLOOKUP(I18,ouderschapsverlof!$M$15:$O$36,3,FALSE)=0,VLOOKUP(I18,ouderschapsverlof!$M$15:$M$36,1,FALSE),VLOOKUP(I18,ouderschapsverlof!$M$15:$O$36,3,FALSE))</f>
        <v>#NUM!</v>
      </c>
      <c r="L18" s="64">
        <f t="shared" si="18"/>
        <v>16</v>
      </c>
      <c r="M18" s="65">
        <f t="shared" si="5"/>
        <v>1</v>
      </c>
      <c r="N18" s="66">
        <f t="shared" si="6"/>
        <v>0</v>
      </c>
      <c r="O18" s="66">
        <f t="shared" si="7"/>
        <v>0</v>
      </c>
      <c r="P18" s="65" t="b">
        <f t="shared" si="8"/>
        <v>1</v>
      </c>
      <c r="Q18" s="65">
        <f>IF(OR(M18=6,M18=7),0,IF(NOT(P18),0,IF(L18&lt;=$L$1,VLOOKUP(M18,ouderschapsverlof!$D$15:$G$19,4,FALSE),0)))</f>
        <v>0</v>
      </c>
      <c r="R18" s="65">
        <f>IF(OR(M18=6,M18=7),0,IF(NOT(P18),IF(L18&lt;=$L$1,VLOOKUP(M18,ouderschapsverlof!$D$15:$G$19,4,FALSE),0),0))</f>
        <v>0</v>
      </c>
      <c r="T18" s="64">
        <f t="shared" si="19"/>
        <v>16</v>
      </c>
      <c r="U18" s="65">
        <f t="shared" si="9"/>
        <v>1</v>
      </c>
      <c r="V18" s="66">
        <f t="shared" si="10"/>
        <v>0</v>
      </c>
      <c r="W18" s="66">
        <f t="shared" si="11"/>
        <v>0</v>
      </c>
      <c r="X18" s="65" t="b">
        <f t="shared" si="12"/>
        <v>1</v>
      </c>
      <c r="Y18" s="65">
        <f>IF(OR(U18=6,U18=7),0,IF(NOT(X18),0,IF(T18&lt;=$T$1,VLOOKUP(U18,ouderschapsverlof!$D$15:$I$19,6,FALSE),0)))</f>
        <v>0</v>
      </c>
      <c r="Z18" s="65">
        <f>IF(OR(U18=6,U18=7),0,IF(NOT(X18),IF(T18&lt;=$T$1,VLOOKUP(U18,ouderschapsverlof!$D$15:$I$19,6,FALSE),0),0))</f>
        <v>0</v>
      </c>
      <c r="AB18" s="64">
        <f t="shared" si="20"/>
        <v>16</v>
      </c>
      <c r="AC18" s="65">
        <f t="shared" si="13"/>
        <v>1</v>
      </c>
      <c r="AD18" s="66">
        <f t="shared" si="14"/>
        <v>0</v>
      </c>
      <c r="AE18" s="66">
        <f t="shared" si="15"/>
        <v>0</v>
      </c>
      <c r="AF18" s="65" t="b">
        <f t="shared" si="16"/>
        <v>1</v>
      </c>
      <c r="AG18" s="65">
        <f>IF(OR(AC18=6,AC18=7),0,IF(NOT(AF18),0,IF(AB18&lt;=$AB$1,VLOOKUP(AC18,ouderschapsverlof!$D$15:$K$19,8,FALSE),0)))</f>
        <v>0</v>
      </c>
      <c r="AH18" s="65">
        <f>IF(OR(AC18=6,AC18=7),0,IF(NOT(AF18),IF(AB18&lt;=$AB$1,VLOOKUP(AC18,ouderschapsverlof!$D$15:$K$19,8,FALSE),0),0))</f>
        <v>0</v>
      </c>
    </row>
    <row r="19" spans="1:34" x14ac:dyDescent="0.25">
      <c r="A19" s="64">
        <f t="shared" si="17"/>
        <v>17</v>
      </c>
      <c r="B19" s="65">
        <f t="shared" si="0"/>
        <v>2</v>
      </c>
      <c r="C19" s="66">
        <f t="shared" si="1"/>
        <v>0</v>
      </c>
      <c r="D19" s="66">
        <f t="shared" si="2"/>
        <v>0</v>
      </c>
      <c r="E19" s="65" t="b">
        <f t="shared" si="3"/>
        <v>1</v>
      </c>
      <c r="F19" s="65">
        <f>IF(OR(B19=6,B19=7),0,IF(NOT(E19),0,IF(A19&lt;=$A$1,VLOOKUP(B19,ouderschapsverlof!$D$15:$E$19,2,FALSE),0)))</f>
        <v>0</v>
      </c>
      <c r="G19" s="65">
        <f>IF(OR(B19=6,B19=7),0,IF(NOT(E19),IF(A19&lt;=$A$1,VLOOKUP(B19,ouderschapsverlof!$D$15:$E$19,2,FALSE),0),0))</f>
        <v>0</v>
      </c>
      <c r="H19" s="67">
        <f t="shared" si="4"/>
        <v>0</v>
      </c>
      <c r="I19" s="66" t="e">
        <f>SMALL(ouderschapsverlof!$M$15:$M$36,18)</f>
        <v>#NUM!</v>
      </c>
      <c r="J19" s="66" t="e">
        <f>IF(VLOOKUP(I19,ouderschapsverlof!$M$15:$O$36,3,FALSE)=0,VLOOKUP(I19,ouderschapsverlof!$M$15:$M$36,1,FALSE),VLOOKUP(I19,ouderschapsverlof!$M$15:$O$36,3,FALSE))</f>
        <v>#NUM!</v>
      </c>
      <c r="L19" s="64">
        <f t="shared" si="18"/>
        <v>17</v>
      </c>
      <c r="M19" s="65">
        <f t="shared" si="5"/>
        <v>2</v>
      </c>
      <c r="N19" s="66">
        <f t="shared" si="6"/>
        <v>0</v>
      </c>
      <c r="O19" s="66">
        <f t="shared" si="7"/>
        <v>0</v>
      </c>
      <c r="P19" s="65" t="b">
        <f t="shared" si="8"/>
        <v>1</v>
      </c>
      <c r="Q19" s="65">
        <f>IF(OR(M19=6,M19=7),0,IF(NOT(P19),0,IF(L19&lt;=$L$1,VLOOKUP(M19,ouderschapsverlof!$D$15:$G$19,4,FALSE),0)))</f>
        <v>0</v>
      </c>
      <c r="R19" s="65">
        <f>IF(OR(M19=6,M19=7),0,IF(NOT(P19),IF(L19&lt;=$L$1,VLOOKUP(M19,ouderschapsverlof!$D$15:$G$19,4,FALSE),0),0))</f>
        <v>0</v>
      </c>
      <c r="T19" s="64">
        <f t="shared" si="19"/>
        <v>17</v>
      </c>
      <c r="U19" s="65">
        <f t="shared" si="9"/>
        <v>2</v>
      </c>
      <c r="V19" s="66">
        <f t="shared" si="10"/>
        <v>0</v>
      </c>
      <c r="W19" s="66">
        <f t="shared" si="11"/>
        <v>0</v>
      </c>
      <c r="X19" s="65" t="b">
        <f t="shared" si="12"/>
        <v>1</v>
      </c>
      <c r="Y19" s="65">
        <f>IF(OR(U19=6,U19=7),0,IF(NOT(X19),0,IF(T19&lt;=$T$1,VLOOKUP(U19,ouderschapsverlof!$D$15:$I$19,6,FALSE),0)))</f>
        <v>0</v>
      </c>
      <c r="Z19" s="65">
        <f>IF(OR(U19=6,U19=7),0,IF(NOT(X19),IF(T19&lt;=$T$1,VLOOKUP(U19,ouderschapsverlof!$D$15:$I$19,6,FALSE),0),0))</f>
        <v>0</v>
      </c>
      <c r="AB19" s="64">
        <f t="shared" si="20"/>
        <v>17</v>
      </c>
      <c r="AC19" s="65">
        <f t="shared" si="13"/>
        <v>2</v>
      </c>
      <c r="AD19" s="66">
        <f t="shared" si="14"/>
        <v>0</v>
      </c>
      <c r="AE19" s="66">
        <f t="shared" si="15"/>
        <v>0</v>
      </c>
      <c r="AF19" s="65" t="b">
        <f t="shared" si="16"/>
        <v>1</v>
      </c>
      <c r="AG19" s="65">
        <f>IF(OR(AC19=6,AC19=7),0,IF(NOT(AF19),0,IF(AB19&lt;=$AB$1,VLOOKUP(AC19,ouderschapsverlof!$D$15:$K$19,8,FALSE),0)))</f>
        <v>0</v>
      </c>
      <c r="AH19" s="65">
        <f>IF(OR(AC19=6,AC19=7),0,IF(NOT(AF19),IF(AB19&lt;=$AB$1,VLOOKUP(AC19,ouderschapsverlof!$D$15:$K$19,8,FALSE),0),0))</f>
        <v>0</v>
      </c>
    </row>
    <row r="20" spans="1:34" x14ac:dyDescent="0.25">
      <c r="A20" s="64">
        <f t="shared" si="17"/>
        <v>18</v>
      </c>
      <c r="B20" s="65">
        <f t="shared" si="0"/>
        <v>3</v>
      </c>
      <c r="C20" s="66">
        <f t="shared" si="1"/>
        <v>0</v>
      </c>
      <c r="D20" s="66">
        <f t="shared" si="2"/>
        <v>0</v>
      </c>
      <c r="E20" s="65" t="b">
        <f t="shared" si="3"/>
        <v>1</v>
      </c>
      <c r="F20" s="65">
        <f>IF(OR(B20=6,B20=7),0,IF(NOT(E20),0,IF(A20&lt;=$A$1,VLOOKUP(B20,ouderschapsverlof!$D$15:$E$19,2,FALSE),0)))</f>
        <v>0</v>
      </c>
      <c r="G20" s="65">
        <f>IF(OR(B20=6,B20=7),0,IF(NOT(E20),IF(A20&lt;=$A$1,VLOOKUP(B20,ouderschapsverlof!$D$15:$E$19,2,FALSE),0),0))</f>
        <v>0</v>
      </c>
      <c r="H20" s="67">
        <f t="shared" si="4"/>
        <v>0</v>
      </c>
      <c r="I20" s="66" t="e">
        <f>SMALL(ouderschapsverlof!$M$15:$M$36,19)</f>
        <v>#NUM!</v>
      </c>
      <c r="J20" s="66" t="e">
        <f>IF(VLOOKUP(I20,ouderschapsverlof!$M$15:$O$36,3,FALSE)=0,VLOOKUP(I20,ouderschapsverlof!$M$15:$M$36,1,FALSE),VLOOKUP(I20,ouderschapsverlof!$M$15:$O$36,3,FALSE))</f>
        <v>#NUM!</v>
      </c>
      <c r="L20" s="64">
        <f t="shared" si="18"/>
        <v>18</v>
      </c>
      <c r="M20" s="65">
        <f t="shared" si="5"/>
        <v>3</v>
      </c>
      <c r="N20" s="66">
        <f t="shared" si="6"/>
        <v>0</v>
      </c>
      <c r="O20" s="66">
        <f t="shared" si="7"/>
        <v>0</v>
      </c>
      <c r="P20" s="65" t="b">
        <f t="shared" si="8"/>
        <v>1</v>
      </c>
      <c r="Q20" s="65">
        <f>IF(OR(M20=6,M20=7),0,IF(NOT(P20),0,IF(L20&lt;=$L$1,VLOOKUP(M20,ouderschapsverlof!$D$15:$G$19,4,FALSE),0)))</f>
        <v>0</v>
      </c>
      <c r="R20" s="65">
        <f>IF(OR(M20=6,M20=7),0,IF(NOT(P20),IF(L20&lt;=$L$1,VLOOKUP(M20,ouderschapsverlof!$D$15:$G$19,4,FALSE),0),0))</f>
        <v>0</v>
      </c>
      <c r="T20" s="64">
        <f t="shared" si="19"/>
        <v>18</v>
      </c>
      <c r="U20" s="65">
        <f t="shared" si="9"/>
        <v>3</v>
      </c>
      <c r="V20" s="66">
        <f t="shared" si="10"/>
        <v>0</v>
      </c>
      <c r="W20" s="66">
        <f t="shared" si="11"/>
        <v>0</v>
      </c>
      <c r="X20" s="65" t="b">
        <f t="shared" si="12"/>
        <v>1</v>
      </c>
      <c r="Y20" s="65">
        <f>IF(OR(U20=6,U20=7),0,IF(NOT(X20),0,IF(T20&lt;=$T$1,VLOOKUP(U20,ouderschapsverlof!$D$15:$I$19,6,FALSE),0)))</f>
        <v>0</v>
      </c>
      <c r="Z20" s="65">
        <f>IF(OR(U20=6,U20=7),0,IF(NOT(X20),IF(T20&lt;=$T$1,VLOOKUP(U20,ouderschapsverlof!$D$15:$I$19,6,FALSE),0),0))</f>
        <v>0</v>
      </c>
      <c r="AB20" s="64">
        <f t="shared" si="20"/>
        <v>18</v>
      </c>
      <c r="AC20" s="65">
        <f t="shared" si="13"/>
        <v>3</v>
      </c>
      <c r="AD20" s="66">
        <f t="shared" si="14"/>
        <v>0</v>
      </c>
      <c r="AE20" s="66">
        <f t="shared" si="15"/>
        <v>0</v>
      </c>
      <c r="AF20" s="65" t="b">
        <f t="shared" si="16"/>
        <v>1</v>
      </c>
      <c r="AG20" s="65">
        <f>IF(OR(AC20=6,AC20=7),0,IF(NOT(AF20),0,IF(AB20&lt;=$AB$1,VLOOKUP(AC20,ouderschapsverlof!$D$15:$K$19,8,FALSE),0)))</f>
        <v>0</v>
      </c>
      <c r="AH20" s="65">
        <f>IF(OR(AC20=6,AC20=7),0,IF(NOT(AF20),IF(AB20&lt;=$AB$1,VLOOKUP(AC20,ouderschapsverlof!$D$15:$K$19,8,FALSE),0),0))</f>
        <v>0</v>
      </c>
    </row>
    <row r="21" spans="1:34" x14ac:dyDescent="0.25">
      <c r="A21" s="64">
        <f t="shared" si="17"/>
        <v>19</v>
      </c>
      <c r="B21" s="65">
        <f t="shared" si="0"/>
        <v>4</v>
      </c>
      <c r="C21" s="66">
        <f t="shared" si="1"/>
        <v>0</v>
      </c>
      <c r="D21" s="66">
        <f t="shared" si="2"/>
        <v>0</v>
      </c>
      <c r="E21" s="65" t="b">
        <f t="shared" si="3"/>
        <v>1</v>
      </c>
      <c r="F21" s="65">
        <f>IF(OR(B21=6,B21=7),0,IF(NOT(E21),0,IF(A21&lt;=$A$1,VLOOKUP(B21,ouderschapsverlof!$D$15:$E$19,2,FALSE),0)))</f>
        <v>0</v>
      </c>
      <c r="G21" s="65">
        <f>IF(OR(B21=6,B21=7),0,IF(NOT(E21),IF(A21&lt;=$A$1,VLOOKUP(B21,ouderschapsverlof!$D$15:$E$19,2,FALSE),0),0))</f>
        <v>0</v>
      </c>
      <c r="H21" s="67">
        <f t="shared" si="4"/>
        <v>0</v>
      </c>
      <c r="I21" s="66" t="e">
        <f>SMALL(ouderschapsverlof!$M$15:$M$36,20)</f>
        <v>#NUM!</v>
      </c>
      <c r="J21" s="66" t="e">
        <f>IF(VLOOKUP(I21,ouderschapsverlof!$M$15:$O$36,3,FALSE)=0,VLOOKUP(I21,ouderschapsverlof!$M$15:$M$36,1,FALSE),VLOOKUP(I21,ouderschapsverlof!$M$15:$O$36,3,FALSE))</f>
        <v>#NUM!</v>
      </c>
      <c r="L21" s="64">
        <f t="shared" si="18"/>
        <v>19</v>
      </c>
      <c r="M21" s="65">
        <f t="shared" si="5"/>
        <v>4</v>
      </c>
      <c r="N21" s="66">
        <f t="shared" si="6"/>
        <v>0</v>
      </c>
      <c r="O21" s="66">
        <f t="shared" si="7"/>
        <v>0</v>
      </c>
      <c r="P21" s="65" t="b">
        <f t="shared" si="8"/>
        <v>1</v>
      </c>
      <c r="Q21" s="65">
        <f>IF(OR(M21=6,M21=7),0,IF(NOT(P21),0,IF(L21&lt;=$L$1,VLOOKUP(M21,ouderschapsverlof!$D$15:$G$19,4,FALSE),0)))</f>
        <v>0</v>
      </c>
      <c r="R21" s="65">
        <f>IF(OR(M21=6,M21=7),0,IF(NOT(P21),IF(L21&lt;=$L$1,VLOOKUP(M21,ouderschapsverlof!$D$15:$G$19,4,FALSE),0),0))</f>
        <v>0</v>
      </c>
      <c r="T21" s="64">
        <f t="shared" si="19"/>
        <v>19</v>
      </c>
      <c r="U21" s="65">
        <f t="shared" si="9"/>
        <v>4</v>
      </c>
      <c r="V21" s="66">
        <f t="shared" si="10"/>
        <v>0</v>
      </c>
      <c r="W21" s="66">
        <f t="shared" si="11"/>
        <v>0</v>
      </c>
      <c r="X21" s="65" t="b">
        <f t="shared" si="12"/>
        <v>1</v>
      </c>
      <c r="Y21" s="65">
        <f>IF(OR(U21=6,U21=7),0,IF(NOT(X21),0,IF(T21&lt;=$T$1,VLOOKUP(U21,ouderschapsverlof!$D$15:$I$19,6,FALSE),0)))</f>
        <v>0</v>
      </c>
      <c r="Z21" s="65">
        <f>IF(OR(U21=6,U21=7),0,IF(NOT(X21),IF(T21&lt;=$T$1,VLOOKUP(U21,ouderschapsverlof!$D$15:$I$19,6,FALSE),0),0))</f>
        <v>0</v>
      </c>
      <c r="AB21" s="64">
        <f t="shared" si="20"/>
        <v>19</v>
      </c>
      <c r="AC21" s="65">
        <f t="shared" si="13"/>
        <v>4</v>
      </c>
      <c r="AD21" s="66">
        <f t="shared" si="14"/>
        <v>0</v>
      </c>
      <c r="AE21" s="66">
        <f t="shared" si="15"/>
        <v>0</v>
      </c>
      <c r="AF21" s="65" t="b">
        <f t="shared" si="16"/>
        <v>1</v>
      </c>
      <c r="AG21" s="65">
        <f>IF(OR(AC21=6,AC21=7),0,IF(NOT(AF21),0,IF(AB21&lt;=$AB$1,VLOOKUP(AC21,ouderschapsverlof!$D$15:$K$19,8,FALSE),0)))</f>
        <v>0</v>
      </c>
      <c r="AH21" s="65">
        <f>IF(OR(AC21=6,AC21=7),0,IF(NOT(AF21),IF(AB21&lt;=$AB$1,VLOOKUP(AC21,ouderschapsverlof!$D$15:$K$19,8,FALSE),0),0))</f>
        <v>0</v>
      </c>
    </row>
    <row r="22" spans="1:34" x14ac:dyDescent="0.25">
      <c r="A22" s="64">
        <f t="shared" si="17"/>
        <v>20</v>
      </c>
      <c r="B22" s="65">
        <f t="shared" si="0"/>
        <v>5</v>
      </c>
      <c r="C22" s="66">
        <f t="shared" si="1"/>
        <v>0</v>
      </c>
      <c r="D22" s="66">
        <f t="shared" si="2"/>
        <v>0</v>
      </c>
      <c r="E22" s="65" t="b">
        <f t="shared" si="3"/>
        <v>1</v>
      </c>
      <c r="F22" s="65">
        <f>IF(OR(B22=6,B22=7),0,IF(NOT(E22),0,IF(A22&lt;=$A$1,VLOOKUP(B22,ouderschapsverlof!$D$15:$E$19,2,FALSE),0)))</f>
        <v>0</v>
      </c>
      <c r="G22" s="65">
        <f>IF(OR(B22=6,B22=7),0,IF(NOT(E22),IF(A22&lt;=$A$1,VLOOKUP(B22,ouderschapsverlof!$D$15:$E$19,2,FALSE),0),0))</f>
        <v>0</v>
      </c>
      <c r="H22" s="67">
        <f t="shared" si="4"/>
        <v>0</v>
      </c>
      <c r="I22" s="66" t="e">
        <f>SMALL(ouderschapsverlof!$M$15:$M$36,21)</f>
        <v>#NUM!</v>
      </c>
      <c r="J22" s="66" t="e">
        <f>IF(VLOOKUP(I22,ouderschapsverlof!$M$15:$O$36,3,FALSE)=0,VLOOKUP(I22,ouderschapsverlof!$M$15:$M$36,1,FALSE),VLOOKUP(I22,ouderschapsverlof!$M$15:$O$36,3,FALSE))</f>
        <v>#NUM!</v>
      </c>
      <c r="L22" s="64">
        <f t="shared" si="18"/>
        <v>20</v>
      </c>
      <c r="M22" s="65">
        <f t="shared" si="5"/>
        <v>5</v>
      </c>
      <c r="N22" s="66">
        <f t="shared" si="6"/>
        <v>0</v>
      </c>
      <c r="O22" s="66">
        <f t="shared" si="7"/>
        <v>0</v>
      </c>
      <c r="P22" s="65" t="b">
        <f t="shared" si="8"/>
        <v>1</v>
      </c>
      <c r="Q22" s="65">
        <f>IF(OR(M22=6,M22=7),0,IF(NOT(P22),0,IF(L22&lt;=$L$1,VLOOKUP(M22,ouderschapsverlof!$D$15:$G$19,4,FALSE),0)))</f>
        <v>0</v>
      </c>
      <c r="R22" s="65">
        <f>IF(OR(M22=6,M22=7),0,IF(NOT(P22),IF(L22&lt;=$L$1,VLOOKUP(M22,ouderschapsverlof!$D$15:$G$19,4,FALSE),0),0))</f>
        <v>0</v>
      </c>
      <c r="T22" s="64">
        <f t="shared" si="19"/>
        <v>20</v>
      </c>
      <c r="U22" s="65">
        <f t="shared" si="9"/>
        <v>5</v>
      </c>
      <c r="V22" s="66">
        <f t="shared" si="10"/>
        <v>0</v>
      </c>
      <c r="W22" s="66">
        <f t="shared" si="11"/>
        <v>0</v>
      </c>
      <c r="X22" s="65" t="b">
        <f t="shared" si="12"/>
        <v>1</v>
      </c>
      <c r="Y22" s="65">
        <f>IF(OR(U22=6,U22=7),0,IF(NOT(X22),0,IF(T22&lt;=$T$1,VLOOKUP(U22,ouderschapsverlof!$D$15:$I$19,6,FALSE),0)))</f>
        <v>0</v>
      </c>
      <c r="Z22" s="65">
        <f>IF(OR(U22=6,U22=7),0,IF(NOT(X22),IF(T22&lt;=$T$1,VLOOKUP(U22,ouderschapsverlof!$D$15:$I$19,6,FALSE),0),0))</f>
        <v>0</v>
      </c>
      <c r="AB22" s="64">
        <f t="shared" si="20"/>
        <v>20</v>
      </c>
      <c r="AC22" s="65">
        <f t="shared" si="13"/>
        <v>5</v>
      </c>
      <c r="AD22" s="66">
        <f t="shared" si="14"/>
        <v>0</v>
      </c>
      <c r="AE22" s="66">
        <f t="shared" si="15"/>
        <v>0</v>
      </c>
      <c r="AF22" s="65" t="b">
        <f t="shared" si="16"/>
        <v>1</v>
      </c>
      <c r="AG22" s="65">
        <f>IF(OR(AC22=6,AC22=7),0,IF(NOT(AF22),0,IF(AB22&lt;=$AB$1,VLOOKUP(AC22,ouderschapsverlof!$D$15:$K$19,8,FALSE),0)))</f>
        <v>0</v>
      </c>
      <c r="AH22" s="65">
        <f>IF(OR(AC22=6,AC22=7),0,IF(NOT(AF22),IF(AB22&lt;=$AB$1,VLOOKUP(AC22,ouderschapsverlof!$D$15:$K$19,8,FALSE),0),0))</f>
        <v>0</v>
      </c>
    </row>
    <row r="23" spans="1:34" x14ac:dyDescent="0.25">
      <c r="A23" s="64">
        <f t="shared" si="17"/>
        <v>21</v>
      </c>
      <c r="B23" s="65">
        <f t="shared" si="0"/>
        <v>6</v>
      </c>
      <c r="C23" s="66">
        <f t="shared" si="1"/>
        <v>0</v>
      </c>
      <c r="D23" s="66">
        <f t="shared" si="2"/>
        <v>0</v>
      </c>
      <c r="E23" s="65" t="b">
        <f t="shared" si="3"/>
        <v>1</v>
      </c>
      <c r="F23" s="65">
        <f>IF(OR(B23=6,B23=7),0,IF(NOT(E23),0,IF(A23&lt;=$A$1,VLOOKUP(B23,ouderschapsverlof!$D$15:$E$19,2,FALSE),0)))</f>
        <v>0</v>
      </c>
      <c r="G23" s="65">
        <f>IF(OR(B23=6,B23=7),0,IF(NOT(E23),IF(A23&lt;=$A$1,VLOOKUP(B23,ouderschapsverlof!$D$15:$E$19,2,FALSE),0),0))</f>
        <v>0</v>
      </c>
      <c r="H23" s="67">
        <f t="shared" si="4"/>
        <v>0</v>
      </c>
      <c r="I23" s="66" t="e">
        <f>SMALL(ouderschapsverlof!$M$15:$M$36,22)</f>
        <v>#NUM!</v>
      </c>
      <c r="J23" s="66" t="e">
        <f>IF(VLOOKUP(I23,ouderschapsverlof!$M$15:$O$36,3,FALSE)=0,VLOOKUP(I23,ouderschapsverlof!$M$15:$M$36,1,FALSE),VLOOKUP(I23,ouderschapsverlof!$M$15:$O$36,3,FALSE))</f>
        <v>#NUM!</v>
      </c>
      <c r="L23" s="64">
        <f t="shared" si="18"/>
        <v>21</v>
      </c>
      <c r="M23" s="65">
        <f t="shared" si="5"/>
        <v>6</v>
      </c>
      <c r="N23" s="66">
        <f t="shared" si="6"/>
        <v>0</v>
      </c>
      <c r="O23" s="66">
        <f t="shared" si="7"/>
        <v>0</v>
      </c>
      <c r="P23" s="65" t="b">
        <f t="shared" si="8"/>
        <v>1</v>
      </c>
      <c r="Q23" s="65">
        <f>IF(OR(M23=6,M23=7),0,IF(NOT(P23),0,IF(L23&lt;=$L$1,VLOOKUP(M23,ouderschapsverlof!$D$15:$G$19,4,FALSE),0)))</f>
        <v>0</v>
      </c>
      <c r="R23" s="65">
        <f>IF(OR(M23=6,M23=7),0,IF(NOT(P23),IF(L23&lt;=$L$1,VLOOKUP(M23,ouderschapsverlof!$D$15:$G$19,4,FALSE),0),0))</f>
        <v>0</v>
      </c>
      <c r="T23" s="64">
        <f t="shared" si="19"/>
        <v>21</v>
      </c>
      <c r="U23" s="65">
        <f t="shared" si="9"/>
        <v>6</v>
      </c>
      <c r="V23" s="66">
        <f t="shared" si="10"/>
        <v>0</v>
      </c>
      <c r="W23" s="66">
        <f t="shared" si="11"/>
        <v>0</v>
      </c>
      <c r="X23" s="65" t="b">
        <f t="shared" si="12"/>
        <v>1</v>
      </c>
      <c r="Y23" s="65">
        <f>IF(OR(U23=6,U23=7),0,IF(NOT(X23),0,IF(T23&lt;=$T$1,VLOOKUP(U23,ouderschapsverlof!$D$15:$I$19,6,FALSE),0)))</f>
        <v>0</v>
      </c>
      <c r="Z23" s="65">
        <f>IF(OR(U23=6,U23=7),0,IF(NOT(X23),IF(T23&lt;=$T$1,VLOOKUP(U23,ouderschapsverlof!$D$15:$I$19,6,FALSE),0),0))</f>
        <v>0</v>
      </c>
      <c r="AB23" s="64">
        <f t="shared" si="20"/>
        <v>21</v>
      </c>
      <c r="AC23" s="65">
        <f t="shared" si="13"/>
        <v>6</v>
      </c>
      <c r="AD23" s="66">
        <f t="shared" si="14"/>
        <v>0</v>
      </c>
      <c r="AE23" s="66">
        <f t="shared" si="15"/>
        <v>0</v>
      </c>
      <c r="AF23" s="65" t="b">
        <f t="shared" si="16"/>
        <v>1</v>
      </c>
      <c r="AG23" s="65">
        <f>IF(OR(AC23=6,AC23=7),0,IF(NOT(AF23),0,IF(AB23&lt;=$AB$1,VLOOKUP(AC23,ouderschapsverlof!$D$15:$K$19,8,FALSE),0)))</f>
        <v>0</v>
      </c>
      <c r="AH23" s="65">
        <f>IF(OR(AC23=6,AC23=7),0,IF(NOT(AF23),IF(AB23&lt;=$AB$1,VLOOKUP(AC23,ouderschapsverlof!$D$15:$K$19,8,FALSE),0),0))</f>
        <v>0</v>
      </c>
    </row>
    <row r="24" spans="1:34" x14ac:dyDescent="0.25">
      <c r="A24" s="64">
        <f t="shared" si="17"/>
        <v>22</v>
      </c>
      <c r="B24" s="65">
        <f t="shared" si="0"/>
        <v>7</v>
      </c>
      <c r="C24" s="66">
        <f t="shared" si="1"/>
        <v>0</v>
      </c>
      <c r="D24" s="66">
        <f t="shared" si="2"/>
        <v>0</v>
      </c>
      <c r="E24" s="65" t="b">
        <f t="shared" si="3"/>
        <v>1</v>
      </c>
      <c r="F24" s="65">
        <f>IF(OR(B24=6,B24=7),0,IF(NOT(E24),0,IF(A24&lt;=$A$1,VLOOKUP(B24,ouderschapsverlof!$D$15:$E$19,2,FALSE),0)))</f>
        <v>0</v>
      </c>
      <c r="G24" s="65">
        <f>IF(OR(B24=6,B24=7),0,IF(NOT(E24),IF(A24&lt;=$A$1,VLOOKUP(B24,ouderschapsverlof!$D$15:$E$19,2,FALSE),0),0))</f>
        <v>0</v>
      </c>
      <c r="H24" s="67">
        <f t="shared" si="4"/>
        <v>0</v>
      </c>
      <c r="I24" s="66" t="e">
        <f>SMALL(ouderschapsverlof!$M$15:$M$36,23)</f>
        <v>#NUM!</v>
      </c>
      <c r="J24" s="66" t="e">
        <f>IF(VLOOKUP(I24,ouderschapsverlof!$M$15:$O$36,3,FALSE)=0,VLOOKUP(I24,ouderschapsverlof!$M$15:$M$36,1,FALSE),VLOOKUP(I24,ouderschapsverlof!$M$15:$O$36,3,FALSE))</f>
        <v>#NUM!</v>
      </c>
      <c r="L24" s="64">
        <f t="shared" si="18"/>
        <v>22</v>
      </c>
      <c r="M24" s="65">
        <f t="shared" si="5"/>
        <v>7</v>
      </c>
      <c r="N24" s="66">
        <f t="shared" si="6"/>
        <v>0</v>
      </c>
      <c r="O24" s="66">
        <f t="shared" si="7"/>
        <v>0</v>
      </c>
      <c r="P24" s="65" t="b">
        <f t="shared" si="8"/>
        <v>1</v>
      </c>
      <c r="Q24" s="65">
        <f>IF(OR(M24=6,M24=7),0,IF(NOT(P24),0,IF(L24&lt;=$L$1,VLOOKUP(M24,ouderschapsverlof!$D$15:$G$19,4,FALSE),0)))</f>
        <v>0</v>
      </c>
      <c r="R24" s="65">
        <f>IF(OR(M24=6,M24=7),0,IF(NOT(P24),IF(L24&lt;=$L$1,VLOOKUP(M24,ouderschapsverlof!$D$15:$G$19,4,FALSE),0),0))</f>
        <v>0</v>
      </c>
      <c r="T24" s="64">
        <f t="shared" si="19"/>
        <v>22</v>
      </c>
      <c r="U24" s="65">
        <f t="shared" si="9"/>
        <v>7</v>
      </c>
      <c r="V24" s="66">
        <f t="shared" si="10"/>
        <v>0</v>
      </c>
      <c r="W24" s="66">
        <f t="shared" si="11"/>
        <v>0</v>
      </c>
      <c r="X24" s="65" t="b">
        <f t="shared" si="12"/>
        <v>1</v>
      </c>
      <c r="Y24" s="65">
        <f>IF(OR(U24=6,U24=7),0,IF(NOT(X24),0,IF(T24&lt;=$T$1,VLOOKUP(U24,ouderschapsverlof!$D$15:$I$19,6,FALSE),0)))</f>
        <v>0</v>
      </c>
      <c r="Z24" s="65">
        <f>IF(OR(U24=6,U24=7),0,IF(NOT(X24),IF(T24&lt;=$T$1,VLOOKUP(U24,ouderschapsverlof!$D$15:$I$19,6,FALSE),0),0))</f>
        <v>0</v>
      </c>
      <c r="AB24" s="64">
        <f t="shared" si="20"/>
        <v>22</v>
      </c>
      <c r="AC24" s="65">
        <f t="shared" si="13"/>
        <v>7</v>
      </c>
      <c r="AD24" s="66">
        <f t="shared" si="14"/>
        <v>0</v>
      </c>
      <c r="AE24" s="66">
        <f t="shared" si="15"/>
        <v>0</v>
      </c>
      <c r="AF24" s="65" t="b">
        <f t="shared" si="16"/>
        <v>1</v>
      </c>
      <c r="AG24" s="65">
        <f>IF(OR(AC24=6,AC24=7),0,IF(NOT(AF24),0,IF(AB24&lt;=$AB$1,VLOOKUP(AC24,ouderschapsverlof!$D$15:$K$19,8,FALSE),0)))</f>
        <v>0</v>
      </c>
      <c r="AH24" s="65">
        <f>IF(OR(AC24=6,AC24=7),0,IF(NOT(AF24),IF(AB24&lt;=$AB$1,VLOOKUP(AC24,ouderschapsverlof!$D$15:$K$19,8,FALSE),0),0))</f>
        <v>0</v>
      </c>
    </row>
    <row r="25" spans="1:34" x14ac:dyDescent="0.25">
      <c r="A25" s="64">
        <f t="shared" si="17"/>
        <v>23</v>
      </c>
      <c r="B25" s="65">
        <f t="shared" si="0"/>
        <v>1</v>
      </c>
      <c r="C25" s="66">
        <f t="shared" si="1"/>
        <v>0</v>
      </c>
      <c r="D25" s="66">
        <f t="shared" si="2"/>
        <v>0</v>
      </c>
      <c r="E25" s="65" t="b">
        <f t="shared" si="3"/>
        <v>1</v>
      </c>
      <c r="F25" s="65">
        <f>IF(OR(B25=6,B25=7),0,IF(NOT(E25),0,IF(A25&lt;=$A$1,VLOOKUP(B25,ouderschapsverlof!$D$15:$E$19,2,FALSE),0)))</f>
        <v>0</v>
      </c>
      <c r="G25" s="65">
        <f>IF(OR(B25=6,B25=7),0,IF(NOT(E25),IF(A25&lt;=$A$1,VLOOKUP(B25,ouderschapsverlof!$D$15:$E$19,2,FALSE),0),0))</f>
        <v>0</v>
      </c>
      <c r="H25" s="67">
        <f t="shared" si="4"/>
        <v>0</v>
      </c>
      <c r="I25" s="66" t="e">
        <f>SMALL(ouderschapsverlof!$M$15:$M$36,24)</f>
        <v>#NUM!</v>
      </c>
      <c r="J25" s="66" t="e">
        <f>IF(VLOOKUP(I25,ouderschapsverlof!$M$15:$O$36,3,FALSE)=0,VLOOKUP(I25,ouderschapsverlof!$M$15:$M$36,1,FALSE),VLOOKUP(I25,ouderschapsverlof!$M$15:$O$36,3,FALSE))</f>
        <v>#NUM!</v>
      </c>
      <c r="L25" s="64">
        <f t="shared" si="18"/>
        <v>23</v>
      </c>
      <c r="M25" s="65">
        <f t="shared" si="5"/>
        <v>1</v>
      </c>
      <c r="N25" s="66">
        <f t="shared" si="6"/>
        <v>0</v>
      </c>
      <c r="O25" s="66">
        <f t="shared" si="7"/>
        <v>0</v>
      </c>
      <c r="P25" s="65" t="b">
        <f t="shared" si="8"/>
        <v>1</v>
      </c>
      <c r="Q25" s="65">
        <f>IF(OR(M25=6,M25=7),0,IF(NOT(P25),0,IF(L25&lt;=$L$1,VLOOKUP(M25,ouderschapsverlof!$D$15:$G$19,4,FALSE),0)))</f>
        <v>0</v>
      </c>
      <c r="R25" s="65">
        <f>IF(OR(M25=6,M25=7),0,IF(NOT(P25),IF(L25&lt;=$L$1,VLOOKUP(M25,ouderschapsverlof!$D$15:$G$19,4,FALSE),0),0))</f>
        <v>0</v>
      </c>
      <c r="T25" s="64">
        <f t="shared" si="19"/>
        <v>23</v>
      </c>
      <c r="U25" s="65">
        <f t="shared" si="9"/>
        <v>1</v>
      </c>
      <c r="V25" s="66">
        <f t="shared" si="10"/>
        <v>0</v>
      </c>
      <c r="W25" s="66">
        <f t="shared" si="11"/>
        <v>0</v>
      </c>
      <c r="X25" s="65" t="b">
        <f t="shared" si="12"/>
        <v>1</v>
      </c>
      <c r="Y25" s="65">
        <f>IF(OR(U25=6,U25=7),0,IF(NOT(X25),0,IF(T25&lt;=$T$1,VLOOKUP(U25,ouderschapsverlof!$D$15:$I$19,6,FALSE),0)))</f>
        <v>0</v>
      </c>
      <c r="Z25" s="65">
        <f>IF(OR(U25=6,U25=7),0,IF(NOT(X25),IF(T25&lt;=$T$1,VLOOKUP(U25,ouderschapsverlof!$D$15:$I$19,6,FALSE),0),0))</f>
        <v>0</v>
      </c>
      <c r="AB25" s="64">
        <f t="shared" si="20"/>
        <v>23</v>
      </c>
      <c r="AC25" s="65">
        <f t="shared" si="13"/>
        <v>1</v>
      </c>
      <c r="AD25" s="66">
        <f t="shared" si="14"/>
        <v>0</v>
      </c>
      <c r="AE25" s="66">
        <f t="shared" si="15"/>
        <v>0</v>
      </c>
      <c r="AF25" s="65" t="b">
        <f t="shared" si="16"/>
        <v>1</v>
      </c>
      <c r="AG25" s="65">
        <f>IF(OR(AC25=6,AC25=7),0,IF(NOT(AF25),0,IF(AB25&lt;=$AB$1,VLOOKUP(AC25,ouderschapsverlof!$D$15:$K$19,8,FALSE),0)))</f>
        <v>0</v>
      </c>
      <c r="AH25" s="65">
        <f>IF(OR(AC25=6,AC25=7),0,IF(NOT(AF25),IF(AB25&lt;=$AB$1,VLOOKUP(AC25,ouderschapsverlof!$D$15:$K$19,8,FALSE),0),0))</f>
        <v>0</v>
      </c>
    </row>
    <row r="26" spans="1:34" x14ac:dyDescent="0.25">
      <c r="A26" s="64">
        <f t="shared" si="17"/>
        <v>24</v>
      </c>
      <c r="B26" s="65">
        <f t="shared" si="0"/>
        <v>2</v>
      </c>
      <c r="C26" s="66">
        <f t="shared" si="1"/>
        <v>0</v>
      </c>
      <c r="D26" s="66">
        <f t="shared" si="2"/>
        <v>0</v>
      </c>
      <c r="E26" s="65" t="b">
        <f t="shared" si="3"/>
        <v>1</v>
      </c>
      <c r="F26" s="65">
        <f>IF(OR(B26=6,B26=7),0,IF(NOT(E26),0,IF(A26&lt;=$A$1,VLOOKUP(B26,ouderschapsverlof!$D$15:$E$19,2,FALSE),0)))</f>
        <v>0</v>
      </c>
      <c r="G26" s="65">
        <f>IF(OR(B26=6,B26=7),0,IF(NOT(E26),IF(A26&lt;=$A$1,VLOOKUP(B26,ouderschapsverlof!$D$15:$E$19,2,FALSE),0),0))</f>
        <v>0</v>
      </c>
      <c r="H26" s="65">
        <f>SUM(H2:H25)</f>
        <v>0</v>
      </c>
      <c r="L26" s="64">
        <f t="shared" si="18"/>
        <v>24</v>
      </c>
      <c r="M26" s="65">
        <f t="shared" si="5"/>
        <v>2</v>
      </c>
      <c r="N26" s="66">
        <f t="shared" si="6"/>
        <v>0</v>
      </c>
      <c r="O26" s="66">
        <f t="shared" si="7"/>
        <v>0</v>
      </c>
      <c r="P26" s="65" t="b">
        <f t="shared" si="8"/>
        <v>1</v>
      </c>
      <c r="Q26" s="65">
        <f>IF(OR(M26=6,M26=7),0,IF(NOT(P26),0,IF(L26&lt;=$L$1,VLOOKUP(M26,ouderschapsverlof!$D$15:$G$19,4,FALSE),0)))</f>
        <v>0</v>
      </c>
      <c r="R26" s="65">
        <f>IF(OR(M26=6,M26=7),0,IF(NOT(P26),IF(L26&lt;=$L$1,VLOOKUP(M26,ouderschapsverlof!$D$15:$G$19,4,FALSE),0),0))</f>
        <v>0</v>
      </c>
      <c r="T26" s="64">
        <f t="shared" si="19"/>
        <v>24</v>
      </c>
      <c r="U26" s="65">
        <f t="shared" si="9"/>
        <v>2</v>
      </c>
      <c r="V26" s="66">
        <f t="shared" si="10"/>
        <v>0</v>
      </c>
      <c r="W26" s="66">
        <f t="shared" si="11"/>
        <v>0</v>
      </c>
      <c r="X26" s="65" t="b">
        <f t="shared" si="12"/>
        <v>1</v>
      </c>
      <c r="Y26" s="65">
        <f>IF(OR(U26=6,U26=7),0,IF(NOT(X26),0,IF(T26&lt;=$T$1,VLOOKUP(U26,ouderschapsverlof!$D$15:$I$19,6,FALSE),0)))</f>
        <v>0</v>
      </c>
      <c r="Z26" s="65">
        <f>IF(OR(U26=6,U26=7),0,IF(NOT(X26),IF(T26&lt;=$T$1,VLOOKUP(U26,ouderschapsverlof!$D$15:$I$19,6,FALSE),0),0))</f>
        <v>0</v>
      </c>
      <c r="AB26" s="64">
        <f t="shared" si="20"/>
        <v>24</v>
      </c>
      <c r="AC26" s="65">
        <f t="shared" si="13"/>
        <v>2</v>
      </c>
      <c r="AD26" s="66">
        <f t="shared" si="14"/>
        <v>0</v>
      </c>
      <c r="AE26" s="66">
        <f t="shared" si="15"/>
        <v>0</v>
      </c>
      <c r="AF26" s="65" t="b">
        <f t="shared" si="16"/>
        <v>1</v>
      </c>
      <c r="AG26" s="65">
        <f>IF(OR(AC26=6,AC26=7),0,IF(NOT(AF26),0,IF(AB26&lt;=$AB$1,VLOOKUP(AC26,ouderschapsverlof!$D$15:$K$19,8,FALSE),0)))</f>
        <v>0</v>
      </c>
      <c r="AH26" s="65">
        <f>IF(OR(AC26=6,AC26=7),0,IF(NOT(AF26),IF(AB26&lt;=$AB$1,VLOOKUP(AC26,ouderschapsverlof!$D$15:$K$19,8,FALSE),0),0))</f>
        <v>0</v>
      </c>
    </row>
    <row r="27" spans="1:34" x14ac:dyDescent="0.25">
      <c r="A27" s="64">
        <f t="shared" si="17"/>
        <v>25</v>
      </c>
      <c r="B27" s="65">
        <f t="shared" si="0"/>
        <v>3</v>
      </c>
      <c r="C27" s="66">
        <f t="shared" si="1"/>
        <v>0</v>
      </c>
      <c r="D27" s="66">
        <f t="shared" si="2"/>
        <v>0</v>
      </c>
      <c r="E27" s="65" t="b">
        <f t="shared" si="3"/>
        <v>1</v>
      </c>
      <c r="F27" s="65">
        <f>IF(OR(B27=6,B27=7),0,IF(NOT(E27),0,IF(A27&lt;=$A$1,VLOOKUP(B27,ouderschapsverlof!$D$15:$E$19,2,FALSE),0)))</f>
        <v>0</v>
      </c>
      <c r="G27" s="65">
        <f>IF(OR(B27=6,B27=7),0,IF(NOT(E27),IF(A27&lt;=$A$1,VLOOKUP(B27,ouderschapsverlof!$D$15:$E$19,2,FALSE),0),0))</f>
        <v>0</v>
      </c>
      <c r="L27" s="64">
        <f t="shared" si="18"/>
        <v>25</v>
      </c>
      <c r="M27" s="65">
        <f t="shared" si="5"/>
        <v>3</v>
      </c>
      <c r="N27" s="66">
        <f t="shared" si="6"/>
        <v>0</v>
      </c>
      <c r="O27" s="66">
        <f t="shared" si="7"/>
        <v>0</v>
      </c>
      <c r="P27" s="65" t="b">
        <f t="shared" si="8"/>
        <v>1</v>
      </c>
      <c r="Q27" s="65">
        <f>IF(OR(M27=6,M27=7),0,IF(NOT(P27),0,IF(L27&lt;=$L$1,VLOOKUP(M27,ouderschapsverlof!$D$15:$G$19,4,FALSE),0)))</f>
        <v>0</v>
      </c>
      <c r="R27" s="65">
        <f>IF(OR(M27=6,M27=7),0,IF(NOT(P27),IF(L27&lt;=$L$1,VLOOKUP(M27,ouderschapsverlof!$D$15:$G$19,4,FALSE),0),0))</f>
        <v>0</v>
      </c>
      <c r="T27" s="64">
        <f t="shared" si="19"/>
        <v>25</v>
      </c>
      <c r="U27" s="65">
        <f t="shared" si="9"/>
        <v>3</v>
      </c>
      <c r="V27" s="66">
        <f t="shared" si="10"/>
        <v>0</v>
      </c>
      <c r="W27" s="66">
        <f t="shared" si="11"/>
        <v>0</v>
      </c>
      <c r="X27" s="65" t="b">
        <f t="shared" si="12"/>
        <v>1</v>
      </c>
      <c r="Y27" s="65">
        <f>IF(OR(U27=6,U27=7),0,IF(NOT(X27),0,IF(T27&lt;=$T$1,VLOOKUP(U27,ouderschapsverlof!$D$15:$I$19,6,FALSE),0)))</f>
        <v>0</v>
      </c>
      <c r="Z27" s="65">
        <f>IF(OR(U27=6,U27=7),0,IF(NOT(X27),IF(T27&lt;=$T$1,VLOOKUP(U27,ouderschapsverlof!$D$15:$I$19,6,FALSE),0),0))</f>
        <v>0</v>
      </c>
      <c r="AB27" s="64">
        <f t="shared" si="20"/>
        <v>25</v>
      </c>
      <c r="AC27" s="65">
        <f t="shared" si="13"/>
        <v>3</v>
      </c>
      <c r="AD27" s="66">
        <f t="shared" si="14"/>
        <v>0</v>
      </c>
      <c r="AE27" s="66">
        <f t="shared" si="15"/>
        <v>0</v>
      </c>
      <c r="AF27" s="65" t="b">
        <f t="shared" si="16"/>
        <v>1</v>
      </c>
      <c r="AG27" s="65">
        <f>IF(OR(AC27=6,AC27=7),0,IF(NOT(AF27),0,IF(AB27&lt;=$AB$1,VLOOKUP(AC27,ouderschapsverlof!$D$15:$K$19,8,FALSE),0)))</f>
        <v>0</v>
      </c>
      <c r="AH27" s="65">
        <f>IF(OR(AC27=6,AC27=7),0,IF(NOT(AF27),IF(AB27&lt;=$AB$1,VLOOKUP(AC27,ouderschapsverlof!$D$15:$K$19,8,FALSE),0),0))</f>
        <v>0</v>
      </c>
    </row>
    <row r="28" spans="1:34" x14ac:dyDescent="0.25">
      <c r="A28" s="64">
        <f t="shared" si="17"/>
        <v>26</v>
      </c>
      <c r="B28" s="65">
        <f t="shared" si="0"/>
        <v>4</v>
      </c>
      <c r="C28" s="66">
        <f t="shared" si="1"/>
        <v>0</v>
      </c>
      <c r="D28" s="66">
        <f t="shared" si="2"/>
        <v>0</v>
      </c>
      <c r="E28" s="65" t="b">
        <f t="shared" si="3"/>
        <v>1</v>
      </c>
      <c r="F28" s="65">
        <f>IF(OR(B28=6,B28=7),0,IF(NOT(E28),0,IF(A28&lt;=$A$1,VLOOKUP(B28,ouderschapsverlof!$D$15:$E$19,2,FALSE),0)))</f>
        <v>0</v>
      </c>
      <c r="G28" s="65">
        <f>IF(OR(B28=6,B28=7),0,IF(NOT(E28),IF(A28&lt;=$A$1,VLOOKUP(B28,ouderschapsverlof!$D$15:$E$19,2,FALSE),0),0))</f>
        <v>0</v>
      </c>
      <c r="L28" s="64">
        <f t="shared" si="18"/>
        <v>26</v>
      </c>
      <c r="M28" s="65">
        <f t="shared" si="5"/>
        <v>4</v>
      </c>
      <c r="N28" s="66">
        <f t="shared" si="6"/>
        <v>0</v>
      </c>
      <c r="O28" s="66">
        <f t="shared" si="7"/>
        <v>0</v>
      </c>
      <c r="P28" s="65" t="b">
        <f t="shared" si="8"/>
        <v>1</v>
      </c>
      <c r="Q28" s="65">
        <f>IF(OR(M28=6,M28=7),0,IF(NOT(P28),0,IF(L28&lt;=$L$1,VLOOKUP(M28,ouderschapsverlof!$D$15:$G$19,4,FALSE),0)))</f>
        <v>0</v>
      </c>
      <c r="R28" s="65">
        <f>IF(OR(M28=6,M28=7),0,IF(NOT(P28),IF(L28&lt;=$L$1,VLOOKUP(M28,ouderschapsverlof!$D$15:$G$19,4,FALSE),0),0))</f>
        <v>0</v>
      </c>
      <c r="T28" s="64">
        <f t="shared" si="19"/>
        <v>26</v>
      </c>
      <c r="U28" s="65">
        <f t="shared" si="9"/>
        <v>4</v>
      </c>
      <c r="V28" s="66">
        <f t="shared" si="10"/>
        <v>0</v>
      </c>
      <c r="W28" s="66">
        <f t="shared" si="11"/>
        <v>0</v>
      </c>
      <c r="X28" s="65" t="b">
        <f t="shared" si="12"/>
        <v>1</v>
      </c>
      <c r="Y28" s="65">
        <f>IF(OR(U28=6,U28=7),0,IF(NOT(X28),0,IF(T28&lt;=$T$1,VLOOKUP(U28,ouderschapsverlof!$D$15:$I$19,6,FALSE),0)))</f>
        <v>0</v>
      </c>
      <c r="Z28" s="65">
        <f>IF(OR(U28=6,U28=7),0,IF(NOT(X28),IF(T28&lt;=$T$1,VLOOKUP(U28,ouderschapsverlof!$D$15:$I$19,6,FALSE),0),0))</f>
        <v>0</v>
      </c>
      <c r="AB28" s="64">
        <f t="shared" si="20"/>
        <v>26</v>
      </c>
      <c r="AC28" s="65">
        <f t="shared" si="13"/>
        <v>4</v>
      </c>
      <c r="AD28" s="66">
        <f t="shared" si="14"/>
        <v>0</v>
      </c>
      <c r="AE28" s="66">
        <f t="shared" si="15"/>
        <v>0</v>
      </c>
      <c r="AF28" s="65" t="b">
        <f t="shared" si="16"/>
        <v>1</v>
      </c>
      <c r="AG28" s="65">
        <f>IF(OR(AC28=6,AC28=7),0,IF(NOT(AF28),0,IF(AB28&lt;=$AB$1,VLOOKUP(AC28,ouderschapsverlof!$D$15:$K$19,8,FALSE),0)))</f>
        <v>0</v>
      </c>
      <c r="AH28" s="65">
        <f>IF(OR(AC28=6,AC28=7),0,IF(NOT(AF28),IF(AB28&lt;=$AB$1,VLOOKUP(AC28,ouderschapsverlof!$D$15:$K$19,8,FALSE),0),0))</f>
        <v>0</v>
      </c>
    </row>
    <row r="29" spans="1:34" x14ac:dyDescent="0.25">
      <c r="A29" s="64">
        <f t="shared" si="17"/>
        <v>27</v>
      </c>
      <c r="B29" s="65">
        <f t="shared" si="0"/>
        <v>5</v>
      </c>
      <c r="C29" s="66">
        <f t="shared" si="1"/>
        <v>0</v>
      </c>
      <c r="D29" s="66">
        <f t="shared" si="2"/>
        <v>0</v>
      </c>
      <c r="E29" s="65" t="b">
        <f t="shared" si="3"/>
        <v>1</v>
      </c>
      <c r="F29" s="65">
        <f>IF(OR(B29=6,B29=7),0,IF(NOT(E29),0,IF(A29&lt;=$A$1,VLOOKUP(B29,ouderschapsverlof!$D$15:$E$19,2,FALSE),0)))</f>
        <v>0</v>
      </c>
      <c r="G29" s="65">
        <f>IF(OR(B29=6,B29=7),0,IF(NOT(E29),IF(A29&lt;=$A$1,VLOOKUP(B29,ouderschapsverlof!$D$15:$E$19,2,FALSE),0),0))</f>
        <v>0</v>
      </c>
      <c r="L29" s="64">
        <f t="shared" si="18"/>
        <v>27</v>
      </c>
      <c r="M29" s="65">
        <f t="shared" si="5"/>
        <v>5</v>
      </c>
      <c r="N29" s="66">
        <f t="shared" si="6"/>
        <v>0</v>
      </c>
      <c r="O29" s="66">
        <f t="shared" si="7"/>
        <v>0</v>
      </c>
      <c r="P29" s="65" t="b">
        <f t="shared" si="8"/>
        <v>1</v>
      </c>
      <c r="Q29" s="65">
        <f>IF(OR(M29=6,M29=7),0,IF(NOT(P29),0,IF(L29&lt;=$L$1,VLOOKUP(M29,ouderschapsverlof!$D$15:$G$19,4,FALSE),0)))</f>
        <v>0</v>
      </c>
      <c r="R29" s="65">
        <f>IF(OR(M29=6,M29=7),0,IF(NOT(P29),IF(L29&lt;=$L$1,VLOOKUP(M29,ouderschapsverlof!$D$15:$G$19,4,FALSE),0),0))</f>
        <v>0</v>
      </c>
      <c r="T29" s="64">
        <f t="shared" si="19"/>
        <v>27</v>
      </c>
      <c r="U29" s="65">
        <f t="shared" si="9"/>
        <v>5</v>
      </c>
      <c r="V29" s="66">
        <f t="shared" si="10"/>
        <v>0</v>
      </c>
      <c r="W29" s="66">
        <f t="shared" si="11"/>
        <v>0</v>
      </c>
      <c r="X29" s="65" t="b">
        <f t="shared" si="12"/>
        <v>1</v>
      </c>
      <c r="Y29" s="65">
        <f>IF(OR(U29=6,U29=7),0,IF(NOT(X29),0,IF(T29&lt;=$T$1,VLOOKUP(U29,ouderschapsverlof!$D$15:$I$19,6,FALSE),0)))</f>
        <v>0</v>
      </c>
      <c r="Z29" s="65">
        <f>IF(OR(U29=6,U29=7),0,IF(NOT(X29),IF(T29&lt;=$T$1,VLOOKUP(U29,ouderschapsverlof!$D$15:$I$19,6,FALSE),0),0))</f>
        <v>0</v>
      </c>
      <c r="AB29" s="64">
        <f t="shared" si="20"/>
        <v>27</v>
      </c>
      <c r="AC29" s="65">
        <f t="shared" si="13"/>
        <v>5</v>
      </c>
      <c r="AD29" s="66">
        <f t="shared" si="14"/>
        <v>0</v>
      </c>
      <c r="AE29" s="66">
        <f t="shared" si="15"/>
        <v>0</v>
      </c>
      <c r="AF29" s="65" t="b">
        <f t="shared" si="16"/>
        <v>1</v>
      </c>
      <c r="AG29" s="65">
        <f>IF(OR(AC29=6,AC29=7),0,IF(NOT(AF29),0,IF(AB29&lt;=$AB$1,VLOOKUP(AC29,ouderschapsverlof!$D$15:$K$19,8,FALSE),0)))</f>
        <v>0</v>
      </c>
      <c r="AH29" s="65">
        <f>IF(OR(AC29=6,AC29=7),0,IF(NOT(AF29),IF(AB29&lt;=$AB$1,VLOOKUP(AC29,ouderschapsverlof!$D$15:$K$19,8,FALSE),0),0))</f>
        <v>0</v>
      </c>
    </row>
    <row r="30" spans="1:34" x14ac:dyDescent="0.25">
      <c r="A30" s="64">
        <f t="shared" si="17"/>
        <v>28</v>
      </c>
      <c r="B30" s="65">
        <f t="shared" si="0"/>
        <v>6</v>
      </c>
      <c r="C30" s="66">
        <f t="shared" si="1"/>
        <v>0</v>
      </c>
      <c r="D30" s="66">
        <f t="shared" si="2"/>
        <v>0</v>
      </c>
      <c r="E30" s="65" t="b">
        <f t="shared" si="3"/>
        <v>1</v>
      </c>
      <c r="F30" s="65">
        <f>IF(OR(B30=6,B30=7),0,IF(NOT(E30),0,IF(A30&lt;=$A$1,VLOOKUP(B30,ouderschapsverlof!$D$15:$E$19,2,FALSE),0)))</f>
        <v>0</v>
      </c>
      <c r="G30" s="65">
        <f>IF(OR(B30=6,B30=7),0,IF(NOT(E30),IF(A30&lt;=$A$1,VLOOKUP(B30,ouderschapsverlof!$D$15:$E$19,2,FALSE),0),0))</f>
        <v>0</v>
      </c>
      <c r="L30" s="64">
        <f t="shared" si="18"/>
        <v>28</v>
      </c>
      <c r="M30" s="65">
        <f t="shared" si="5"/>
        <v>6</v>
      </c>
      <c r="N30" s="66">
        <f t="shared" si="6"/>
        <v>0</v>
      </c>
      <c r="O30" s="66">
        <f t="shared" si="7"/>
        <v>0</v>
      </c>
      <c r="P30" s="65" t="b">
        <f t="shared" si="8"/>
        <v>1</v>
      </c>
      <c r="Q30" s="65">
        <f>IF(OR(M30=6,M30=7),0,IF(NOT(P30),0,IF(L30&lt;=$L$1,VLOOKUP(M30,ouderschapsverlof!$D$15:$G$19,4,FALSE),0)))</f>
        <v>0</v>
      </c>
      <c r="R30" s="65">
        <f>IF(OR(M30=6,M30=7),0,IF(NOT(P30),IF(L30&lt;=$L$1,VLOOKUP(M30,ouderschapsverlof!$D$15:$G$19,4,FALSE),0),0))</f>
        <v>0</v>
      </c>
      <c r="T30" s="64">
        <f t="shared" si="19"/>
        <v>28</v>
      </c>
      <c r="U30" s="65">
        <f t="shared" si="9"/>
        <v>6</v>
      </c>
      <c r="V30" s="66">
        <f t="shared" si="10"/>
        <v>0</v>
      </c>
      <c r="W30" s="66">
        <f t="shared" si="11"/>
        <v>0</v>
      </c>
      <c r="X30" s="65" t="b">
        <f t="shared" si="12"/>
        <v>1</v>
      </c>
      <c r="Y30" s="65">
        <f>IF(OR(U30=6,U30=7),0,IF(NOT(X30),0,IF(T30&lt;=$T$1,VLOOKUP(U30,ouderschapsverlof!$D$15:$I$19,6,FALSE),0)))</f>
        <v>0</v>
      </c>
      <c r="Z30" s="65">
        <f>IF(OR(U30=6,U30=7),0,IF(NOT(X30),IF(T30&lt;=$T$1,VLOOKUP(U30,ouderschapsverlof!$D$15:$I$19,6,FALSE),0),0))</f>
        <v>0</v>
      </c>
      <c r="AB30" s="64">
        <f t="shared" si="20"/>
        <v>28</v>
      </c>
      <c r="AC30" s="65">
        <f t="shared" si="13"/>
        <v>6</v>
      </c>
      <c r="AD30" s="66">
        <f t="shared" si="14"/>
        <v>0</v>
      </c>
      <c r="AE30" s="66">
        <f t="shared" si="15"/>
        <v>0</v>
      </c>
      <c r="AF30" s="65" t="b">
        <f t="shared" si="16"/>
        <v>1</v>
      </c>
      <c r="AG30" s="65">
        <f>IF(OR(AC30=6,AC30=7),0,IF(NOT(AF30),0,IF(AB30&lt;=$AB$1,VLOOKUP(AC30,ouderschapsverlof!$D$15:$K$19,8,FALSE),0)))</f>
        <v>0</v>
      </c>
      <c r="AH30" s="65">
        <f>IF(OR(AC30=6,AC30=7),0,IF(NOT(AF30),IF(AB30&lt;=$AB$1,VLOOKUP(AC30,ouderschapsverlof!$D$15:$K$19,8,FALSE),0),0))</f>
        <v>0</v>
      </c>
    </row>
    <row r="31" spans="1:34" x14ac:dyDescent="0.25">
      <c r="A31" s="64">
        <f t="shared" si="17"/>
        <v>29</v>
      </c>
      <c r="B31" s="65">
        <f t="shared" si="0"/>
        <v>7</v>
      </c>
      <c r="C31" s="66">
        <f t="shared" si="1"/>
        <v>0</v>
      </c>
      <c r="D31" s="66">
        <f t="shared" si="2"/>
        <v>0</v>
      </c>
      <c r="E31" s="65" t="b">
        <f t="shared" si="3"/>
        <v>1</v>
      </c>
      <c r="F31" s="65">
        <f>IF(OR(B31=6,B31=7),0,IF(NOT(E31),0,IF(A31&lt;=$A$1,VLOOKUP(B31,ouderschapsverlof!$D$15:$E$19,2,FALSE),0)))</f>
        <v>0</v>
      </c>
      <c r="G31" s="65">
        <f>IF(OR(B31=6,B31=7),0,IF(NOT(E31),IF(A31&lt;=$A$1,VLOOKUP(B31,ouderschapsverlof!$D$15:$E$19,2,FALSE),0),0))</f>
        <v>0</v>
      </c>
      <c r="L31" s="64">
        <f t="shared" si="18"/>
        <v>29</v>
      </c>
      <c r="M31" s="65">
        <f t="shared" si="5"/>
        <v>7</v>
      </c>
      <c r="N31" s="66">
        <f t="shared" si="6"/>
        <v>0</v>
      </c>
      <c r="O31" s="66">
        <f t="shared" si="7"/>
        <v>0</v>
      </c>
      <c r="P31" s="65" t="b">
        <f t="shared" si="8"/>
        <v>1</v>
      </c>
      <c r="Q31" s="65">
        <f>IF(OR(M31=6,M31=7),0,IF(NOT(P31),0,IF(L31&lt;=$L$1,VLOOKUP(M31,ouderschapsverlof!$D$15:$G$19,4,FALSE),0)))</f>
        <v>0</v>
      </c>
      <c r="R31" s="65">
        <f>IF(OR(M31=6,M31=7),0,IF(NOT(P31),IF(L31&lt;=$L$1,VLOOKUP(M31,ouderschapsverlof!$D$15:$G$19,4,FALSE),0),0))</f>
        <v>0</v>
      </c>
      <c r="T31" s="64">
        <f t="shared" si="19"/>
        <v>29</v>
      </c>
      <c r="U31" s="65">
        <f t="shared" si="9"/>
        <v>7</v>
      </c>
      <c r="V31" s="66">
        <f t="shared" si="10"/>
        <v>0</v>
      </c>
      <c r="W31" s="66">
        <f t="shared" si="11"/>
        <v>0</v>
      </c>
      <c r="X31" s="65" t="b">
        <f t="shared" si="12"/>
        <v>1</v>
      </c>
      <c r="Y31" s="65">
        <f>IF(OR(U31=6,U31=7),0,IF(NOT(X31),0,IF(T31&lt;=$T$1,VLOOKUP(U31,ouderschapsverlof!$D$15:$I$19,6,FALSE),0)))</f>
        <v>0</v>
      </c>
      <c r="Z31" s="65">
        <f>IF(OR(U31=6,U31=7),0,IF(NOT(X31),IF(T31&lt;=$T$1,VLOOKUP(U31,ouderschapsverlof!$D$15:$I$19,6,FALSE),0),0))</f>
        <v>0</v>
      </c>
      <c r="AB31" s="64">
        <f t="shared" si="20"/>
        <v>29</v>
      </c>
      <c r="AC31" s="65">
        <f t="shared" si="13"/>
        <v>7</v>
      </c>
      <c r="AD31" s="66">
        <f t="shared" si="14"/>
        <v>0</v>
      </c>
      <c r="AE31" s="66">
        <f t="shared" si="15"/>
        <v>0</v>
      </c>
      <c r="AF31" s="65" t="b">
        <f t="shared" si="16"/>
        <v>1</v>
      </c>
      <c r="AG31" s="65">
        <f>IF(OR(AC31=6,AC31=7),0,IF(NOT(AF31),0,IF(AB31&lt;=$AB$1,VLOOKUP(AC31,ouderschapsverlof!$D$15:$K$19,8,FALSE),0)))</f>
        <v>0</v>
      </c>
      <c r="AH31" s="65">
        <f>IF(OR(AC31=6,AC31=7),0,IF(NOT(AF31),IF(AB31&lt;=$AB$1,VLOOKUP(AC31,ouderschapsverlof!$D$15:$K$19,8,FALSE),0),0))</f>
        <v>0</v>
      </c>
    </row>
    <row r="32" spans="1:34" x14ac:dyDescent="0.25">
      <c r="A32" s="64">
        <f t="shared" si="17"/>
        <v>30</v>
      </c>
      <c r="B32" s="65">
        <f t="shared" si="0"/>
        <v>1</v>
      </c>
      <c r="C32" s="66">
        <f t="shared" si="1"/>
        <v>0</v>
      </c>
      <c r="D32" s="66">
        <f t="shared" si="2"/>
        <v>0</v>
      </c>
      <c r="E32" s="65" t="b">
        <f t="shared" si="3"/>
        <v>1</v>
      </c>
      <c r="F32" s="65">
        <f>IF(OR(B32=6,B32=7),0,IF(NOT(E32),0,IF(A32&lt;=$A$1,VLOOKUP(B32,ouderschapsverlof!$D$15:$E$19,2,FALSE),0)))</f>
        <v>0</v>
      </c>
      <c r="G32" s="65">
        <f>IF(OR(B32=6,B32=7),0,IF(NOT(E32),IF(A32&lt;=$A$1,VLOOKUP(B32,ouderschapsverlof!$D$15:$E$19,2,FALSE),0),0))</f>
        <v>0</v>
      </c>
      <c r="L32" s="64">
        <f t="shared" si="18"/>
        <v>30</v>
      </c>
      <c r="M32" s="65">
        <f t="shared" si="5"/>
        <v>1</v>
      </c>
      <c r="N32" s="66">
        <f t="shared" si="6"/>
        <v>0</v>
      </c>
      <c r="O32" s="66">
        <f t="shared" si="7"/>
        <v>0</v>
      </c>
      <c r="P32" s="65" t="b">
        <f t="shared" si="8"/>
        <v>1</v>
      </c>
      <c r="Q32" s="65">
        <f>IF(OR(M32=6,M32=7),0,IF(NOT(P32),0,IF(L32&lt;=$L$1,VLOOKUP(M32,ouderschapsverlof!$D$15:$G$19,4,FALSE),0)))</f>
        <v>0</v>
      </c>
      <c r="R32" s="65">
        <f>IF(OR(M32=6,M32=7),0,IF(NOT(P32),IF(L32&lt;=$L$1,VLOOKUP(M32,ouderschapsverlof!$D$15:$G$19,4,FALSE),0),0))</f>
        <v>0</v>
      </c>
      <c r="T32" s="64">
        <f t="shared" si="19"/>
        <v>30</v>
      </c>
      <c r="U32" s="65">
        <f t="shared" si="9"/>
        <v>1</v>
      </c>
      <c r="V32" s="66">
        <f t="shared" si="10"/>
        <v>0</v>
      </c>
      <c r="W32" s="66">
        <f t="shared" si="11"/>
        <v>0</v>
      </c>
      <c r="X32" s="65" t="b">
        <f t="shared" si="12"/>
        <v>1</v>
      </c>
      <c r="Y32" s="65">
        <f>IF(OR(U32=6,U32=7),0,IF(NOT(X32),0,IF(T32&lt;=$T$1,VLOOKUP(U32,ouderschapsverlof!$D$15:$I$19,6,FALSE),0)))</f>
        <v>0</v>
      </c>
      <c r="Z32" s="65">
        <f>IF(OR(U32=6,U32=7),0,IF(NOT(X32),IF(T32&lt;=$T$1,VLOOKUP(U32,ouderschapsverlof!$D$15:$I$19,6,FALSE),0),0))</f>
        <v>0</v>
      </c>
      <c r="AB32" s="64">
        <f t="shared" si="20"/>
        <v>30</v>
      </c>
      <c r="AC32" s="65">
        <f t="shared" si="13"/>
        <v>1</v>
      </c>
      <c r="AD32" s="66">
        <f t="shared" si="14"/>
        <v>0</v>
      </c>
      <c r="AE32" s="66">
        <f t="shared" si="15"/>
        <v>0</v>
      </c>
      <c r="AF32" s="65" t="b">
        <f t="shared" si="16"/>
        <v>1</v>
      </c>
      <c r="AG32" s="65">
        <f>IF(OR(AC32=6,AC32=7),0,IF(NOT(AF32),0,IF(AB32&lt;=$AB$1,VLOOKUP(AC32,ouderschapsverlof!$D$15:$K$19,8,FALSE),0)))</f>
        <v>0</v>
      </c>
      <c r="AH32" s="65">
        <f>IF(OR(AC32=6,AC32=7),0,IF(NOT(AF32),IF(AB32&lt;=$AB$1,VLOOKUP(AC32,ouderschapsverlof!$D$15:$K$19,8,FALSE),0),0))</f>
        <v>0</v>
      </c>
    </row>
    <row r="33" spans="1:34" x14ac:dyDescent="0.25">
      <c r="A33" s="64">
        <f t="shared" si="17"/>
        <v>31</v>
      </c>
      <c r="B33" s="65">
        <f t="shared" si="0"/>
        <v>2</v>
      </c>
      <c r="C33" s="66">
        <f t="shared" si="1"/>
        <v>0</v>
      </c>
      <c r="D33" s="66">
        <f t="shared" si="2"/>
        <v>0</v>
      </c>
      <c r="E33" s="65" t="b">
        <f t="shared" si="3"/>
        <v>1</v>
      </c>
      <c r="F33" s="65">
        <f>IF(OR(B33=6,B33=7),0,IF(NOT(E33),0,IF(A33&lt;=$A$1,VLOOKUP(B33,ouderschapsverlof!$D$15:$E$19,2,FALSE),0)))</f>
        <v>0</v>
      </c>
      <c r="G33" s="65">
        <f>IF(OR(B33=6,B33=7),0,IF(NOT(E33),IF(A33&lt;=$A$1,VLOOKUP(B33,ouderschapsverlof!$D$15:$E$19,2,FALSE),0),0))</f>
        <v>0</v>
      </c>
      <c r="L33" s="64">
        <f t="shared" si="18"/>
        <v>31</v>
      </c>
      <c r="M33" s="65">
        <f t="shared" si="5"/>
        <v>2</v>
      </c>
      <c r="N33" s="66">
        <f t="shared" si="6"/>
        <v>0</v>
      </c>
      <c r="O33" s="66">
        <f t="shared" si="7"/>
        <v>0</v>
      </c>
      <c r="P33" s="65" t="b">
        <f t="shared" si="8"/>
        <v>1</v>
      </c>
      <c r="Q33" s="65">
        <f>IF(OR(M33=6,M33=7),0,IF(NOT(P33),0,IF(L33&lt;=$L$1,VLOOKUP(M33,ouderschapsverlof!$D$15:$G$19,4,FALSE),0)))</f>
        <v>0</v>
      </c>
      <c r="R33" s="65">
        <f>IF(OR(M33=6,M33=7),0,IF(NOT(P33),IF(L33&lt;=$L$1,VLOOKUP(M33,ouderschapsverlof!$D$15:$G$19,4,FALSE),0),0))</f>
        <v>0</v>
      </c>
      <c r="T33" s="64">
        <f t="shared" si="19"/>
        <v>31</v>
      </c>
      <c r="U33" s="65">
        <f t="shared" si="9"/>
        <v>2</v>
      </c>
      <c r="V33" s="66">
        <f t="shared" si="10"/>
        <v>0</v>
      </c>
      <c r="W33" s="66">
        <f t="shared" si="11"/>
        <v>0</v>
      </c>
      <c r="X33" s="65" t="b">
        <f t="shared" si="12"/>
        <v>1</v>
      </c>
      <c r="Y33" s="65">
        <f>IF(OR(U33=6,U33=7),0,IF(NOT(X33),0,IF(T33&lt;=$T$1,VLOOKUP(U33,ouderschapsverlof!$D$15:$I$19,6,FALSE),0)))</f>
        <v>0</v>
      </c>
      <c r="Z33" s="65">
        <f>IF(OR(U33=6,U33=7),0,IF(NOT(X33),IF(T33&lt;=$T$1,VLOOKUP(U33,ouderschapsverlof!$D$15:$I$19,6,FALSE),0),0))</f>
        <v>0</v>
      </c>
      <c r="AB33" s="64">
        <f t="shared" si="20"/>
        <v>31</v>
      </c>
      <c r="AC33" s="65">
        <f t="shared" si="13"/>
        <v>2</v>
      </c>
      <c r="AD33" s="66">
        <f t="shared" si="14"/>
        <v>0</v>
      </c>
      <c r="AE33" s="66">
        <f t="shared" si="15"/>
        <v>0</v>
      </c>
      <c r="AF33" s="65" t="b">
        <f t="shared" si="16"/>
        <v>1</v>
      </c>
      <c r="AG33" s="65">
        <f>IF(OR(AC33=6,AC33=7),0,IF(NOT(AF33),0,IF(AB33&lt;=$AB$1,VLOOKUP(AC33,ouderschapsverlof!$D$15:$K$19,8,FALSE),0)))</f>
        <v>0</v>
      </c>
      <c r="AH33" s="65">
        <f>IF(OR(AC33=6,AC33=7),0,IF(NOT(AF33),IF(AB33&lt;=$AB$1,VLOOKUP(AC33,ouderschapsverlof!$D$15:$K$19,8,FALSE),0),0))</f>
        <v>0</v>
      </c>
    </row>
    <row r="34" spans="1:34" x14ac:dyDescent="0.25">
      <c r="A34" s="64">
        <f t="shared" si="17"/>
        <v>32</v>
      </c>
      <c r="B34" s="65">
        <f t="shared" si="0"/>
        <v>3</v>
      </c>
      <c r="C34" s="66">
        <f t="shared" si="1"/>
        <v>0</v>
      </c>
      <c r="D34" s="66">
        <f t="shared" si="2"/>
        <v>0</v>
      </c>
      <c r="E34" s="65" t="b">
        <f t="shared" si="3"/>
        <v>1</v>
      </c>
      <c r="F34" s="65">
        <f>IF(OR(B34=6,B34=7),0,IF(NOT(E34),0,IF(A34&lt;=$A$1,VLOOKUP(B34,ouderschapsverlof!$D$15:$E$19,2,FALSE),0)))</f>
        <v>0</v>
      </c>
      <c r="G34" s="65">
        <f>IF(OR(B34=6,B34=7),0,IF(NOT(E34),IF(A34&lt;=$A$1,VLOOKUP(B34,ouderschapsverlof!$D$15:$E$19,2,FALSE),0),0))</f>
        <v>0</v>
      </c>
      <c r="L34" s="64">
        <f t="shared" si="18"/>
        <v>32</v>
      </c>
      <c r="M34" s="65">
        <f t="shared" si="5"/>
        <v>3</v>
      </c>
      <c r="N34" s="66">
        <f t="shared" si="6"/>
        <v>0</v>
      </c>
      <c r="O34" s="66">
        <f t="shared" si="7"/>
        <v>0</v>
      </c>
      <c r="P34" s="65" t="b">
        <f t="shared" si="8"/>
        <v>1</v>
      </c>
      <c r="Q34" s="65">
        <f>IF(OR(M34=6,M34=7),0,IF(NOT(P34),0,IF(L34&lt;=$L$1,VLOOKUP(M34,ouderschapsverlof!$D$15:$G$19,4,FALSE),0)))</f>
        <v>0</v>
      </c>
      <c r="R34" s="65">
        <f>IF(OR(M34=6,M34=7),0,IF(NOT(P34),IF(L34&lt;=$L$1,VLOOKUP(M34,ouderschapsverlof!$D$15:$G$19,4,FALSE),0),0))</f>
        <v>0</v>
      </c>
      <c r="T34" s="64">
        <f t="shared" si="19"/>
        <v>32</v>
      </c>
      <c r="U34" s="65">
        <f t="shared" si="9"/>
        <v>3</v>
      </c>
      <c r="V34" s="66">
        <f t="shared" si="10"/>
        <v>0</v>
      </c>
      <c r="W34" s="66">
        <f t="shared" si="11"/>
        <v>0</v>
      </c>
      <c r="X34" s="65" t="b">
        <f t="shared" si="12"/>
        <v>1</v>
      </c>
      <c r="Y34" s="65">
        <f>IF(OR(U34=6,U34=7),0,IF(NOT(X34),0,IF(T34&lt;=$T$1,VLOOKUP(U34,ouderschapsverlof!$D$15:$I$19,6,FALSE),0)))</f>
        <v>0</v>
      </c>
      <c r="Z34" s="65">
        <f>IF(OR(U34=6,U34=7),0,IF(NOT(X34),IF(T34&lt;=$T$1,VLOOKUP(U34,ouderschapsverlof!$D$15:$I$19,6,FALSE),0),0))</f>
        <v>0</v>
      </c>
      <c r="AB34" s="64">
        <f t="shared" si="20"/>
        <v>32</v>
      </c>
      <c r="AC34" s="65">
        <f t="shared" si="13"/>
        <v>3</v>
      </c>
      <c r="AD34" s="66">
        <f t="shared" si="14"/>
        <v>0</v>
      </c>
      <c r="AE34" s="66">
        <f t="shared" si="15"/>
        <v>0</v>
      </c>
      <c r="AF34" s="65" t="b">
        <f t="shared" si="16"/>
        <v>1</v>
      </c>
      <c r="AG34" s="65">
        <f>IF(OR(AC34=6,AC34=7),0,IF(NOT(AF34),0,IF(AB34&lt;=$AB$1,VLOOKUP(AC34,ouderschapsverlof!$D$15:$K$19,8,FALSE),0)))</f>
        <v>0</v>
      </c>
      <c r="AH34" s="65">
        <f>IF(OR(AC34=6,AC34=7),0,IF(NOT(AF34),IF(AB34&lt;=$AB$1,VLOOKUP(AC34,ouderschapsverlof!$D$15:$K$19,8,FALSE),0),0))</f>
        <v>0</v>
      </c>
    </row>
    <row r="35" spans="1:34" x14ac:dyDescent="0.25">
      <c r="A35" s="64">
        <f t="shared" si="17"/>
        <v>33</v>
      </c>
      <c r="B35" s="65">
        <f t="shared" si="0"/>
        <v>4</v>
      </c>
      <c r="C35" s="66">
        <f t="shared" si="1"/>
        <v>0</v>
      </c>
      <c r="D35" s="66">
        <f t="shared" si="2"/>
        <v>0</v>
      </c>
      <c r="E35" s="65" t="b">
        <f t="shared" si="3"/>
        <v>1</v>
      </c>
      <c r="F35" s="65">
        <f>IF(OR(B35=6,B35=7),0,IF(NOT(E35),0,IF(A35&lt;=$A$1,VLOOKUP(B35,ouderschapsverlof!$D$15:$E$19,2,FALSE),0)))</f>
        <v>0</v>
      </c>
      <c r="G35" s="65">
        <f>IF(OR(B35=6,B35=7),0,IF(NOT(E35),IF(A35&lt;=$A$1,VLOOKUP(B35,ouderschapsverlof!$D$15:$E$19,2,FALSE),0),0))</f>
        <v>0</v>
      </c>
      <c r="L35" s="64">
        <f t="shared" si="18"/>
        <v>33</v>
      </c>
      <c r="M35" s="65">
        <f t="shared" si="5"/>
        <v>4</v>
      </c>
      <c r="N35" s="66">
        <f t="shared" si="6"/>
        <v>0</v>
      </c>
      <c r="O35" s="66">
        <f t="shared" si="7"/>
        <v>0</v>
      </c>
      <c r="P35" s="65" t="b">
        <f t="shared" si="8"/>
        <v>1</v>
      </c>
      <c r="Q35" s="65">
        <f>IF(OR(M35=6,M35=7),0,IF(NOT(P35),0,IF(L35&lt;=$L$1,VLOOKUP(M35,ouderschapsverlof!$D$15:$G$19,4,FALSE),0)))</f>
        <v>0</v>
      </c>
      <c r="R35" s="65">
        <f>IF(OR(M35=6,M35=7),0,IF(NOT(P35),IF(L35&lt;=$L$1,VLOOKUP(M35,ouderschapsverlof!$D$15:$G$19,4,FALSE),0),0))</f>
        <v>0</v>
      </c>
      <c r="T35" s="64">
        <f t="shared" si="19"/>
        <v>33</v>
      </c>
      <c r="U35" s="65">
        <f t="shared" si="9"/>
        <v>4</v>
      </c>
      <c r="V35" s="66">
        <f t="shared" si="10"/>
        <v>0</v>
      </c>
      <c r="W35" s="66">
        <f t="shared" si="11"/>
        <v>0</v>
      </c>
      <c r="X35" s="65" t="b">
        <f t="shared" si="12"/>
        <v>1</v>
      </c>
      <c r="Y35" s="65">
        <f>IF(OR(U35=6,U35=7),0,IF(NOT(X35),0,IF(T35&lt;=$T$1,VLOOKUP(U35,ouderschapsverlof!$D$15:$I$19,6,FALSE),0)))</f>
        <v>0</v>
      </c>
      <c r="Z35" s="65">
        <f>IF(OR(U35=6,U35=7),0,IF(NOT(X35),IF(T35&lt;=$T$1,VLOOKUP(U35,ouderschapsverlof!$D$15:$I$19,6,FALSE),0),0))</f>
        <v>0</v>
      </c>
      <c r="AB35" s="64">
        <f t="shared" si="20"/>
        <v>33</v>
      </c>
      <c r="AC35" s="65">
        <f t="shared" si="13"/>
        <v>4</v>
      </c>
      <c r="AD35" s="66">
        <f t="shared" si="14"/>
        <v>0</v>
      </c>
      <c r="AE35" s="66">
        <f t="shared" si="15"/>
        <v>0</v>
      </c>
      <c r="AF35" s="65" t="b">
        <f t="shared" si="16"/>
        <v>1</v>
      </c>
      <c r="AG35" s="65">
        <f>IF(OR(AC35=6,AC35=7),0,IF(NOT(AF35),0,IF(AB35&lt;=$AB$1,VLOOKUP(AC35,ouderschapsverlof!$D$15:$K$19,8,FALSE),0)))</f>
        <v>0</v>
      </c>
      <c r="AH35" s="65">
        <f>IF(OR(AC35=6,AC35=7),0,IF(NOT(AF35),IF(AB35&lt;=$AB$1,VLOOKUP(AC35,ouderschapsverlof!$D$15:$K$19,8,FALSE),0),0))</f>
        <v>0</v>
      </c>
    </row>
    <row r="36" spans="1:34" x14ac:dyDescent="0.25">
      <c r="A36" s="64">
        <f t="shared" si="17"/>
        <v>34</v>
      </c>
      <c r="B36" s="65">
        <f t="shared" si="0"/>
        <v>5</v>
      </c>
      <c r="C36" s="66">
        <f t="shared" si="1"/>
        <v>0</v>
      </c>
      <c r="D36" s="66">
        <f t="shared" si="2"/>
        <v>0</v>
      </c>
      <c r="E36" s="65" t="b">
        <f t="shared" si="3"/>
        <v>1</v>
      </c>
      <c r="F36" s="65">
        <f>IF(OR(B36=6,B36=7),0,IF(NOT(E36),0,IF(A36&lt;=$A$1,VLOOKUP(B36,ouderschapsverlof!$D$15:$E$19,2,FALSE),0)))</f>
        <v>0</v>
      </c>
      <c r="G36" s="65">
        <f>IF(OR(B36=6,B36=7),0,IF(NOT(E36),IF(A36&lt;=$A$1,VLOOKUP(B36,ouderschapsverlof!$D$15:$E$19,2,FALSE),0),0))</f>
        <v>0</v>
      </c>
      <c r="L36" s="64">
        <f t="shared" si="18"/>
        <v>34</v>
      </c>
      <c r="M36" s="65">
        <f t="shared" si="5"/>
        <v>5</v>
      </c>
      <c r="N36" s="66">
        <f t="shared" si="6"/>
        <v>0</v>
      </c>
      <c r="O36" s="66">
        <f t="shared" si="7"/>
        <v>0</v>
      </c>
      <c r="P36" s="65" t="b">
        <f t="shared" si="8"/>
        <v>1</v>
      </c>
      <c r="Q36" s="65">
        <f>IF(OR(M36=6,M36=7),0,IF(NOT(P36),0,IF(L36&lt;=$L$1,VLOOKUP(M36,ouderschapsverlof!$D$15:$G$19,4,FALSE),0)))</f>
        <v>0</v>
      </c>
      <c r="R36" s="65">
        <f>IF(OR(M36=6,M36=7),0,IF(NOT(P36),IF(L36&lt;=$L$1,VLOOKUP(M36,ouderschapsverlof!$D$15:$G$19,4,FALSE),0),0))</f>
        <v>0</v>
      </c>
      <c r="T36" s="64">
        <f t="shared" si="19"/>
        <v>34</v>
      </c>
      <c r="U36" s="65">
        <f t="shared" si="9"/>
        <v>5</v>
      </c>
      <c r="V36" s="66">
        <f t="shared" si="10"/>
        <v>0</v>
      </c>
      <c r="W36" s="66">
        <f t="shared" si="11"/>
        <v>0</v>
      </c>
      <c r="X36" s="65" t="b">
        <f t="shared" si="12"/>
        <v>1</v>
      </c>
      <c r="Y36" s="65">
        <f>IF(OR(U36=6,U36=7),0,IF(NOT(X36),0,IF(T36&lt;=$T$1,VLOOKUP(U36,ouderschapsverlof!$D$15:$I$19,6,FALSE),0)))</f>
        <v>0</v>
      </c>
      <c r="Z36" s="65">
        <f>IF(OR(U36=6,U36=7),0,IF(NOT(X36),IF(T36&lt;=$T$1,VLOOKUP(U36,ouderschapsverlof!$D$15:$I$19,6,FALSE),0),0))</f>
        <v>0</v>
      </c>
      <c r="AB36" s="64">
        <f t="shared" si="20"/>
        <v>34</v>
      </c>
      <c r="AC36" s="65">
        <f t="shared" si="13"/>
        <v>5</v>
      </c>
      <c r="AD36" s="66">
        <f t="shared" si="14"/>
        <v>0</v>
      </c>
      <c r="AE36" s="66">
        <f t="shared" si="15"/>
        <v>0</v>
      </c>
      <c r="AF36" s="65" t="b">
        <f t="shared" si="16"/>
        <v>1</v>
      </c>
      <c r="AG36" s="65">
        <f>IF(OR(AC36=6,AC36=7),0,IF(NOT(AF36),0,IF(AB36&lt;=$AB$1,VLOOKUP(AC36,ouderschapsverlof!$D$15:$K$19,8,FALSE),0)))</f>
        <v>0</v>
      </c>
      <c r="AH36" s="65">
        <f>IF(OR(AC36=6,AC36=7),0,IF(NOT(AF36),IF(AB36&lt;=$AB$1,VLOOKUP(AC36,ouderschapsverlof!$D$15:$K$19,8,FALSE),0),0))</f>
        <v>0</v>
      </c>
    </row>
    <row r="37" spans="1:34" x14ac:dyDescent="0.25">
      <c r="A37" s="64">
        <f t="shared" si="17"/>
        <v>35</v>
      </c>
      <c r="B37" s="65">
        <f t="shared" si="0"/>
        <v>6</v>
      </c>
      <c r="C37" s="66">
        <f t="shared" si="1"/>
        <v>0</v>
      </c>
      <c r="D37" s="66">
        <f t="shared" si="2"/>
        <v>0</v>
      </c>
      <c r="E37" s="65" t="b">
        <f t="shared" si="3"/>
        <v>1</v>
      </c>
      <c r="F37" s="65">
        <f>IF(OR(B37=6,B37=7),0,IF(NOT(E37),0,IF(A37&lt;=$A$1,VLOOKUP(B37,ouderschapsverlof!$D$15:$E$19,2,FALSE),0)))</f>
        <v>0</v>
      </c>
      <c r="G37" s="65">
        <f>IF(OR(B37=6,B37=7),0,IF(NOT(E37),IF(A37&lt;=$A$1,VLOOKUP(B37,ouderschapsverlof!$D$15:$E$19,2,FALSE),0),0))</f>
        <v>0</v>
      </c>
      <c r="L37" s="64">
        <f t="shared" si="18"/>
        <v>35</v>
      </c>
      <c r="M37" s="65">
        <f t="shared" si="5"/>
        <v>6</v>
      </c>
      <c r="N37" s="66">
        <f t="shared" si="6"/>
        <v>0</v>
      </c>
      <c r="O37" s="66">
        <f t="shared" si="7"/>
        <v>0</v>
      </c>
      <c r="P37" s="65" t="b">
        <f t="shared" si="8"/>
        <v>1</v>
      </c>
      <c r="Q37" s="65">
        <f>IF(OR(M37=6,M37=7),0,IF(NOT(P37),0,IF(L37&lt;=$L$1,VLOOKUP(M37,ouderschapsverlof!$D$15:$G$19,4,FALSE),0)))</f>
        <v>0</v>
      </c>
      <c r="R37" s="65">
        <f>IF(OR(M37=6,M37=7),0,IF(NOT(P37),IF(L37&lt;=$L$1,VLOOKUP(M37,ouderschapsverlof!$D$15:$G$19,4,FALSE),0),0))</f>
        <v>0</v>
      </c>
      <c r="T37" s="64">
        <f t="shared" si="19"/>
        <v>35</v>
      </c>
      <c r="U37" s="65">
        <f t="shared" si="9"/>
        <v>6</v>
      </c>
      <c r="V37" s="66">
        <f t="shared" si="10"/>
        <v>0</v>
      </c>
      <c r="W37" s="66">
        <f t="shared" si="11"/>
        <v>0</v>
      </c>
      <c r="X37" s="65" t="b">
        <f t="shared" si="12"/>
        <v>1</v>
      </c>
      <c r="Y37" s="65">
        <f>IF(OR(U37=6,U37=7),0,IF(NOT(X37),0,IF(T37&lt;=$T$1,VLOOKUP(U37,ouderschapsverlof!$D$15:$I$19,6,FALSE),0)))</f>
        <v>0</v>
      </c>
      <c r="Z37" s="65">
        <f>IF(OR(U37=6,U37=7),0,IF(NOT(X37),IF(T37&lt;=$T$1,VLOOKUP(U37,ouderschapsverlof!$D$15:$I$19,6,FALSE),0),0))</f>
        <v>0</v>
      </c>
      <c r="AB37" s="64">
        <f t="shared" si="20"/>
        <v>35</v>
      </c>
      <c r="AC37" s="65">
        <f t="shared" si="13"/>
        <v>6</v>
      </c>
      <c r="AD37" s="66">
        <f t="shared" si="14"/>
        <v>0</v>
      </c>
      <c r="AE37" s="66">
        <f t="shared" si="15"/>
        <v>0</v>
      </c>
      <c r="AF37" s="65" t="b">
        <f t="shared" si="16"/>
        <v>1</v>
      </c>
      <c r="AG37" s="65">
        <f>IF(OR(AC37=6,AC37=7),0,IF(NOT(AF37),0,IF(AB37&lt;=$AB$1,VLOOKUP(AC37,ouderschapsverlof!$D$15:$K$19,8,FALSE),0)))</f>
        <v>0</v>
      </c>
      <c r="AH37" s="65">
        <f>IF(OR(AC37=6,AC37=7),0,IF(NOT(AF37),IF(AB37&lt;=$AB$1,VLOOKUP(AC37,ouderschapsverlof!$D$15:$K$19,8,FALSE),0),0))</f>
        <v>0</v>
      </c>
    </row>
    <row r="38" spans="1:34" x14ac:dyDescent="0.25">
      <c r="A38" s="64">
        <f t="shared" si="17"/>
        <v>36</v>
      </c>
      <c r="B38" s="65">
        <f t="shared" si="0"/>
        <v>7</v>
      </c>
      <c r="C38" s="66">
        <f t="shared" si="1"/>
        <v>0</v>
      </c>
      <c r="D38" s="66">
        <f t="shared" si="2"/>
        <v>0</v>
      </c>
      <c r="E38" s="65" t="b">
        <f t="shared" si="3"/>
        <v>1</v>
      </c>
      <c r="F38" s="65">
        <f>IF(OR(B38=6,B38=7),0,IF(NOT(E38),0,IF(A38&lt;=$A$1,VLOOKUP(B38,ouderschapsverlof!$D$15:$E$19,2,FALSE),0)))</f>
        <v>0</v>
      </c>
      <c r="G38" s="65">
        <f>IF(OR(B38=6,B38=7),0,IF(NOT(E38),IF(A38&lt;=$A$1,VLOOKUP(B38,ouderschapsverlof!$D$15:$E$19,2,FALSE),0),0))</f>
        <v>0</v>
      </c>
      <c r="L38" s="64">
        <f t="shared" si="18"/>
        <v>36</v>
      </c>
      <c r="M38" s="65">
        <f t="shared" si="5"/>
        <v>7</v>
      </c>
      <c r="N38" s="66">
        <f t="shared" si="6"/>
        <v>0</v>
      </c>
      <c r="O38" s="66">
        <f t="shared" si="7"/>
        <v>0</v>
      </c>
      <c r="P38" s="65" t="b">
        <f t="shared" si="8"/>
        <v>1</v>
      </c>
      <c r="Q38" s="65">
        <f>IF(OR(M38=6,M38=7),0,IF(NOT(P38),0,IF(L38&lt;=$L$1,VLOOKUP(M38,ouderschapsverlof!$D$15:$G$19,4,FALSE),0)))</f>
        <v>0</v>
      </c>
      <c r="R38" s="65">
        <f>IF(OR(M38=6,M38=7),0,IF(NOT(P38),IF(L38&lt;=$L$1,VLOOKUP(M38,ouderschapsverlof!$D$15:$G$19,4,FALSE),0),0))</f>
        <v>0</v>
      </c>
      <c r="T38" s="64">
        <f t="shared" si="19"/>
        <v>36</v>
      </c>
      <c r="U38" s="65">
        <f t="shared" si="9"/>
        <v>7</v>
      </c>
      <c r="V38" s="66">
        <f t="shared" si="10"/>
        <v>0</v>
      </c>
      <c r="W38" s="66">
        <f t="shared" si="11"/>
        <v>0</v>
      </c>
      <c r="X38" s="65" t="b">
        <f t="shared" si="12"/>
        <v>1</v>
      </c>
      <c r="Y38" s="65">
        <f>IF(OR(U38=6,U38=7),0,IF(NOT(X38),0,IF(T38&lt;=$T$1,VLOOKUP(U38,ouderschapsverlof!$D$15:$I$19,6,FALSE),0)))</f>
        <v>0</v>
      </c>
      <c r="Z38" s="65">
        <f>IF(OR(U38=6,U38=7),0,IF(NOT(X38),IF(T38&lt;=$T$1,VLOOKUP(U38,ouderschapsverlof!$D$15:$I$19,6,FALSE),0),0))</f>
        <v>0</v>
      </c>
      <c r="AB38" s="64">
        <f t="shared" si="20"/>
        <v>36</v>
      </c>
      <c r="AC38" s="65">
        <f t="shared" si="13"/>
        <v>7</v>
      </c>
      <c r="AD38" s="66">
        <f t="shared" si="14"/>
        <v>0</v>
      </c>
      <c r="AE38" s="66">
        <f t="shared" si="15"/>
        <v>0</v>
      </c>
      <c r="AF38" s="65" t="b">
        <f t="shared" si="16"/>
        <v>1</v>
      </c>
      <c r="AG38" s="65">
        <f>IF(OR(AC38=6,AC38=7),0,IF(NOT(AF38),0,IF(AB38&lt;=$AB$1,VLOOKUP(AC38,ouderschapsverlof!$D$15:$K$19,8,FALSE),0)))</f>
        <v>0</v>
      </c>
      <c r="AH38" s="65">
        <f>IF(OR(AC38=6,AC38=7),0,IF(NOT(AF38),IF(AB38&lt;=$AB$1,VLOOKUP(AC38,ouderschapsverlof!$D$15:$K$19,8,FALSE),0),0))</f>
        <v>0</v>
      </c>
    </row>
    <row r="39" spans="1:34" x14ac:dyDescent="0.25">
      <c r="A39" s="64">
        <f t="shared" si="17"/>
        <v>37</v>
      </c>
      <c r="B39" s="65">
        <f t="shared" si="0"/>
        <v>1</v>
      </c>
      <c r="C39" s="66">
        <f t="shared" si="1"/>
        <v>0</v>
      </c>
      <c r="D39" s="66">
        <f t="shared" si="2"/>
        <v>0</v>
      </c>
      <c r="E39" s="65" t="b">
        <f t="shared" si="3"/>
        <v>1</v>
      </c>
      <c r="F39" s="65">
        <f>IF(OR(B39=6,B39=7),0,IF(NOT(E39),0,IF(A39&lt;=$A$1,VLOOKUP(B39,ouderschapsverlof!$D$15:$E$19,2,FALSE),0)))</f>
        <v>0</v>
      </c>
      <c r="G39" s="65">
        <f>IF(OR(B39=6,B39=7),0,IF(NOT(E39),IF(A39&lt;=$A$1,VLOOKUP(B39,ouderschapsverlof!$D$15:$E$19,2,FALSE),0),0))</f>
        <v>0</v>
      </c>
      <c r="L39" s="64">
        <f t="shared" si="18"/>
        <v>37</v>
      </c>
      <c r="M39" s="65">
        <f t="shared" si="5"/>
        <v>1</v>
      </c>
      <c r="N39" s="66">
        <f t="shared" si="6"/>
        <v>0</v>
      </c>
      <c r="O39" s="66">
        <f t="shared" si="7"/>
        <v>0</v>
      </c>
      <c r="P39" s="65" t="b">
        <f t="shared" si="8"/>
        <v>1</v>
      </c>
      <c r="Q39" s="65">
        <f>IF(OR(M39=6,M39=7),0,IF(NOT(P39),0,IF(L39&lt;=$L$1,VLOOKUP(M39,ouderschapsverlof!$D$15:$G$19,4,FALSE),0)))</f>
        <v>0</v>
      </c>
      <c r="R39" s="65">
        <f>IF(OR(M39=6,M39=7),0,IF(NOT(P39),IF(L39&lt;=$L$1,VLOOKUP(M39,ouderschapsverlof!$D$15:$G$19,4,FALSE),0),0))</f>
        <v>0</v>
      </c>
      <c r="T39" s="64">
        <f t="shared" si="19"/>
        <v>37</v>
      </c>
      <c r="U39" s="65">
        <f t="shared" si="9"/>
        <v>1</v>
      </c>
      <c r="V39" s="66">
        <f t="shared" si="10"/>
        <v>0</v>
      </c>
      <c r="W39" s="66">
        <f t="shared" si="11"/>
        <v>0</v>
      </c>
      <c r="X39" s="65" t="b">
        <f t="shared" si="12"/>
        <v>1</v>
      </c>
      <c r="Y39" s="65">
        <f>IF(OR(U39=6,U39=7),0,IF(NOT(X39),0,IF(T39&lt;=$T$1,VLOOKUP(U39,ouderschapsverlof!$D$15:$I$19,6,FALSE),0)))</f>
        <v>0</v>
      </c>
      <c r="Z39" s="65">
        <f>IF(OR(U39=6,U39=7),0,IF(NOT(X39),IF(T39&lt;=$T$1,VLOOKUP(U39,ouderschapsverlof!$D$15:$I$19,6,FALSE),0),0))</f>
        <v>0</v>
      </c>
      <c r="AB39" s="64">
        <f t="shared" si="20"/>
        <v>37</v>
      </c>
      <c r="AC39" s="65">
        <f t="shared" si="13"/>
        <v>1</v>
      </c>
      <c r="AD39" s="66">
        <f t="shared" si="14"/>
        <v>0</v>
      </c>
      <c r="AE39" s="66">
        <f t="shared" si="15"/>
        <v>0</v>
      </c>
      <c r="AF39" s="65" t="b">
        <f t="shared" si="16"/>
        <v>1</v>
      </c>
      <c r="AG39" s="65">
        <f>IF(OR(AC39=6,AC39=7),0,IF(NOT(AF39),0,IF(AB39&lt;=$AB$1,VLOOKUP(AC39,ouderschapsverlof!$D$15:$K$19,8,FALSE),0)))</f>
        <v>0</v>
      </c>
      <c r="AH39" s="65">
        <f>IF(OR(AC39=6,AC39=7),0,IF(NOT(AF39),IF(AB39&lt;=$AB$1,VLOOKUP(AC39,ouderschapsverlof!$D$15:$K$19,8,FALSE),0),0))</f>
        <v>0</v>
      </c>
    </row>
    <row r="40" spans="1:34" x14ac:dyDescent="0.25">
      <c r="A40" s="64">
        <f t="shared" si="17"/>
        <v>38</v>
      </c>
      <c r="B40" s="65">
        <f t="shared" si="0"/>
        <v>2</v>
      </c>
      <c r="C40" s="66">
        <f t="shared" si="1"/>
        <v>0</v>
      </c>
      <c r="D40" s="66">
        <f t="shared" si="2"/>
        <v>0</v>
      </c>
      <c r="E40" s="65" t="b">
        <f t="shared" si="3"/>
        <v>1</v>
      </c>
      <c r="F40" s="65">
        <f>IF(OR(B40=6,B40=7),0,IF(NOT(E40),0,IF(A40&lt;=$A$1,VLOOKUP(B40,ouderschapsverlof!$D$15:$E$19,2,FALSE),0)))</f>
        <v>0</v>
      </c>
      <c r="G40" s="65">
        <f>IF(OR(B40=6,B40=7),0,IF(NOT(E40),IF(A40&lt;=$A$1,VLOOKUP(B40,ouderschapsverlof!$D$15:$E$19,2,FALSE),0),0))</f>
        <v>0</v>
      </c>
      <c r="L40" s="64">
        <f t="shared" si="18"/>
        <v>38</v>
      </c>
      <c r="M40" s="65">
        <f t="shared" si="5"/>
        <v>2</v>
      </c>
      <c r="N40" s="66">
        <f t="shared" si="6"/>
        <v>0</v>
      </c>
      <c r="O40" s="66">
        <f t="shared" si="7"/>
        <v>0</v>
      </c>
      <c r="P40" s="65" t="b">
        <f t="shared" si="8"/>
        <v>1</v>
      </c>
      <c r="Q40" s="65">
        <f>IF(OR(M40=6,M40=7),0,IF(NOT(P40),0,IF(L40&lt;=$L$1,VLOOKUP(M40,ouderschapsverlof!$D$15:$G$19,4,FALSE),0)))</f>
        <v>0</v>
      </c>
      <c r="R40" s="65">
        <f>IF(OR(M40=6,M40=7),0,IF(NOT(P40),IF(L40&lt;=$L$1,VLOOKUP(M40,ouderschapsverlof!$D$15:$G$19,4,FALSE),0),0))</f>
        <v>0</v>
      </c>
      <c r="T40" s="64">
        <f t="shared" si="19"/>
        <v>38</v>
      </c>
      <c r="U40" s="65">
        <f t="shared" si="9"/>
        <v>2</v>
      </c>
      <c r="V40" s="66">
        <f t="shared" si="10"/>
        <v>0</v>
      </c>
      <c r="W40" s="66">
        <f t="shared" si="11"/>
        <v>0</v>
      </c>
      <c r="X40" s="65" t="b">
        <f t="shared" si="12"/>
        <v>1</v>
      </c>
      <c r="Y40" s="65">
        <f>IF(OR(U40=6,U40=7),0,IF(NOT(X40),0,IF(T40&lt;=$T$1,VLOOKUP(U40,ouderschapsverlof!$D$15:$I$19,6,FALSE),0)))</f>
        <v>0</v>
      </c>
      <c r="Z40" s="65">
        <f>IF(OR(U40=6,U40=7),0,IF(NOT(X40),IF(T40&lt;=$T$1,VLOOKUP(U40,ouderschapsverlof!$D$15:$I$19,6,FALSE),0),0))</f>
        <v>0</v>
      </c>
      <c r="AB40" s="64">
        <f t="shared" si="20"/>
        <v>38</v>
      </c>
      <c r="AC40" s="65">
        <f t="shared" si="13"/>
        <v>2</v>
      </c>
      <c r="AD40" s="66">
        <f t="shared" si="14"/>
        <v>0</v>
      </c>
      <c r="AE40" s="66">
        <f t="shared" si="15"/>
        <v>0</v>
      </c>
      <c r="AF40" s="65" t="b">
        <f t="shared" si="16"/>
        <v>1</v>
      </c>
      <c r="AG40" s="65">
        <f>IF(OR(AC40=6,AC40=7),0,IF(NOT(AF40),0,IF(AB40&lt;=$AB$1,VLOOKUP(AC40,ouderschapsverlof!$D$15:$K$19,8,FALSE),0)))</f>
        <v>0</v>
      </c>
      <c r="AH40" s="65">
        <f>IF(OR(AC40=6,AC40=7),0,IF(NOT(AF40),IF(AB40&lt;=$AB$1,VLOOKUP(AC40,ouderschapsverlof!$D$15:$K$19,8,FALSE),0),0))</f>
        <v>0</v>
      </c>
    </row>
    <row r="41" spans="1:34" x14ac:dyDescent="0.25">
      <c r="A41" s="64">
        <f t="shared" si="17"/>
        <v>39</v>
      </c>
      <c r="B41" s="65">
        <f t="shared" si="0"/>
        <v>3</v>
      </c>
      <c r="C41" s="66">
        <f t="shared" si="1"/>
        <v>0</v>
      </c>
      <c r="D41" s="66">
        <f t="shared" si="2"/>
        <v>0</v>
      </c>
      <c r="E41" s="65" t="b">
        <f t="shared" si="3"/>
        <v>1</v>
      </c>
      <c r="F41" s="65">
        <f>IF(OR(B41=6,B41=7),0,IF(NOT(E41),0,IF(A41&lt;=$A$1,VLOOKUP(B41,ouderschapsverlof!$D$15:$E$19,2,FALSE),0)))</f>
        <v>0</v>
      </c>
      <c r="G41" s="65">
        <f>IF(OR(B41=6,B41=7),0,IF(NOT(E41),IF(A41&lt;=$A$1,VLOOKUP(B41,ouderschapsverlof!$D$15:$E$19,2,FALSE),0),0))</f>
        <v>0</v>
      </c>
      <c r="L41" s="64">
        <f t="shared" si="18"/>
        <v>39</v>
      </c>
      <c r="M41" s="65">
        <f t="shared" si="5"/>
        <v>3</v>
      </c>
      <c r="N41" s="66">
        <f t="shared" si="6"/>
        <v>0</v>
      </c>
      <c r="O41" s="66">
        <f t="shared" si="7"/>
        <v>0</v>
      </c>
      <c r="P41" s="65" t="b">
        <f t="shared" si="8"/>
        <v>1</v>
      </c>
      <c r="Q41" s="65">
        <f>IF(OR(M41=6,M41=7),0,IF(NOT(P41),0,IF(L41&lt;=$L$1,VLOOKUP(M41,ouderschapsverlof!$D$15:$G$19,4,FALSE),0)))</f>
        <v>0</v>
      </c>
      <c r="R41" s="65">
        <f>IF(OR(M41=6,M41=7),0,IF(NOT(P41),IF(L41&lt;=$L$1,VLOOKUP(M41,ouderschapsverlof!$D$15:$G$19,4,FALSE),0),0))</f>
        <v>0</v>
      </c>
      <c r="T41" s="64">
        <f t="shared" si="19"/>
        <v>39</v>
      </c>
      <c r="U41" s="65">
        <f t="shared" si="9"/>
        <v>3</v>
      </c>
      <c r="V41" s="66">
        <f t="shared" si="10"/>
        <v>0</v>
      </c>
      <c r="W41" s="66">
        <f t="shared" si="11"/>
        <v>0</v>
      </c>
      <c r="X41" s="65" t="b">
        <f t="shared" si="12"/>
        <v>1</v>
      </c>
      <c r="Y41" s="65">
        <f>IF(OR(U41=6,U41=7),0,IF(NOT(X41),0,IF(T41&lt;=$T$1,VLOOKUP(U41,ouderschapsverlof!$D$15:$I$19,6,FALSE),0)))</f>
        <v>0</v>
      </c>
      <c r="Z41" s="65">
        <f>IF(OR(U41=6,U41=7),0,IF(NOT(X41),IF(T41&lt;=$T$1,VLOOKUP(U41,ouderschapsverlof!$D$15:$I$19,6,FALSE),0),0))</f>
        <v>0</v>
      </c>
      <c r="AB41" s="64">
        <f t="shared" si="20"/>
        <v>39</v>
      </c>
      <c r="AC41" s="65">
        <f t="shared" si="13"/>
        <v>3</v>
      </c>
      <c r="AD41" s="66">
        <f t="shared" si="14"/>
        <v>0</v>
      </c>
      <c r="AE41" s="66">
        <f t="shared" si="15"/>
        <v>0</v>
      </c>
      <c r="AF41" s="65" t="b">
        <f t="shared" si="16"/>
        <v>1</v>
      </c>
      <c r="AG41" s="65">
        <f>IF(OR(AC41=6,AC41=7),0,IF(NOT(AF41),0,IF(AB41&lt;=$AB$1,VLOOKUP(AC41,ouderschapsverlof!$D$15:$K$19,8,FALSE),0)))</f>
        <v>0</v>
      </c>
      <c r="AH41" s="65">
        <f>IF(OR(AC41=6,AC41=7),0,IF(NOT(AF41),IF(AB41&lt;=$AB$1,VLOOKUP(AC41,ouderschapsverlof!$D$15:$K$19,8,FALSE),0),0))</f>
        <v>0</v>
      </c>
    </row>
    <row r="42" spans="1:34" x14ac:dyDescent="0.25">
      <c r="A42" s="64">
        <f t="shared" si="17"/>
        <v>40</v>
      </c>
      <c r="B42" s="65">
        <f t="shared" si="0"/>
        <v>4</v>
      </c>
      <c r="C42" s="66">
        <f t="shared" si="1"/>
        <v>0</v>
      </c>
      <c r="D42" s="66">
        <f t="shared" si="2"/>
        <v>0</v>
      </c>
      <c r="E42" s="65" t="b">
        <f t="shared" si="3"/>
        <v>1</v>
      </c>
      <c r="F42" s="65">
        <f>IF(OR(B42=6,B42=7),0,IF(NOT(E42),0,IF(A42&lt;=$A$1,VLOOKUP(B42,ouderschapsverlof!$D$15:$E$19,2,FALSE),0)))</f>
        <v>0</v>
      </c>
      <c r="G42" s="65">
        <f>IF(OR(B42=6,B42=7),0,IF(NOT(E42),IF(A42&lt;=$A$1,VLOOKUP(B42,ouderschapsverlof!$D$15:$E$19,2,FALSE),0),0))</f>
        <v>0</v>
      </c>
      <c r="L42" s="64">
        <f t="shared" si="18"/>
        <v>40</v>
      </c>
      <c r="M42" s="65">
        <f t="shared" si="5"/>
        <v>4</v>
      </c>
      <c r="N42" s="66">
        <f t="shared" si="6"/>
        <v>0</v>
      </c>
      <c r="O42" s="66">
        <f t="shared" si="7"/>
        <v>0</v>
      </c>
      <c r="P42" s="65" t="b">
        <f t="shared" si="8"/>
        <v>1</v>
      </c>
      <c r="Q42" s="65">
        <f>IF(OR(M42=6,M42=7),0,IF(NOT(P42),0,IF(L42&lt;=$L$1,VLOOKUP(M42,ouderschapsverlof!$D$15:$G$19,4,FALSE),0)))</f>
        <v>0</v>
      </c>
      <c r="R42" s="65">
        <f>IF(OR(M42=6,M42=7),0,IF(NOT(P42),IF(L42&lt;=$L$1,VLOOKUP(M42,ouderschapsverlof!$D$15:$G$19,4,FALSE),0),0))</f>
        <v>0</v>
      </c>
      <c r="T42" s="64">
        <f t="shared" si="19"/>
        <v>40</v>
      </c>
      <c r="U42" s="65">
        <f t="shared" si="9"/>
        <v>4</v>
      </c>
      <c r="V42" s="66">
        <f t="shared" si="10"/>
        <v>0</v>
      </c>
      <c r="W42" s="66">
        <f t="shared" si="11"/>
        <v>0</v>
      </c>
      <c r="X42" s="65" t="b">
        <f t="shared" si="12"/>
        <v>1</v>
      </c>
      <c r="Y42" s="65">
        <f>IF(OR(U42=6,U42=7),0,IF(NOT(X42),0,IF(T42&lt;=$T$1,VLOOKUP(U42,ouderschapsverlof!$D$15:$I$19,6,FALSE),0)))</f>
        <v>0</v>
      </c>
      <c r="Z42" s="65">
        <f>IF(OR(U42=6,U42=7),0,IF(NOT(X42),IF(T42&lt;=$T$1,VLOOKUP(U42,ouderschapsverlof!$D$15:$I$19,6,FALSE),0),0))</f>
        <v>0</v>
      </c>
      <c r="AB42" s="64">
        <f t="shared" si="20"/>
        <v>40</v>
      </c>
      <c r="AC42" s="65">
        <f t="shared" si="13"/>
        <v>4</v>
      </c>
      <c r="AD42" s="66">
        <f t="shared" si="14"/>
        <v>0</v>
      </c>
      <c r="AE42" s="66">
        <f t="shared" si="15"/>
        <v>0</v>
      </c>
      <c r="AF42" s="65" t="b">
        <f t="shared" si="16"/>
        <v>1</v>
      </c>
      <c r="AG42" s="65">
        <f>IF(OR(AC42=6,AC42=7),0,IF(NOT(AF42),0,IF(AB42&lt;=$AB$1,VLOOKUP(AC42,ouderschapsverlof!$D$15:$K$19,8,FALSE),0)))</f>
        <v>0</v>
      </c>
      <c r="AH42" s="65">
        <f>IF(OR(AC42=6,AC42=7),0,IF(NOT(AF42),IF(AB42&lt;=$AB$1,VLOOKUP(AC42,ouderschapsverlof!$D$15:$K$19,8,FALSE),0),0))</f>
        <v>0</v>
      </c>
    </row>
    <row r="43" spans="1:34" x14ac:dyDescent="0.25">
      <c r="A43" s="64">
        <f t="shared" si="17"/>
        <v>41</v>
      </c>
      <c r="B43" s="65">
        <f t="shared" si="0"/>
        <v>5</v>
      </c>
      <c r="C43" s="66">
        <f t="shared" si="1"/>
        <v>0</v>
      </c>
      <c r="D43" s="66">
        <f t="shared" si="2"/>
        <v>0</v>
      </c>
      <c r="E43" s="65" t="b">
        <f t="shared" si="3"/>
        <v>1</v>
      </c>
      <c r="F43" s="65">
        <f>IF(OR(B43=6,B43=7),0,IF(NOT(E43),0,IF(A43&lt;=$A$1,VLOOKUP(B43,ouderschapsverlof!$D$15:$E$19,2,FALSE),0)))</f>
        <v>0</v>
      </c>
      <c r="G43" s="65">
        <f>IF(OR(B43=6,B43=7),0,IF(NOT(E43),IF(A43&lt;=$A$1,VLOOKUP(B43,ouderschapsverlof!$D$15:$E$19,2,FALSE),0),0))</f>
        <v>0</v>
      </c>
      <c r="L43" s="64">
        <f t="shared" si="18"/>
        <v>41</v>
      </c>
      <c r="M43" s="65">
        <f t="shared" si="5"/>
        <v>5</v>
      </c>
      <c r="N43" s="66">
        <f t="shared" si="6"/>
        <v>0</v>
      </c>
      <c r="O43" s="66">
        <f t="shared" si="7"/>
        <v>0</v>
      </c>
      <c r="P43" s="65" t="b">
        <f t="shared" si="8"/>
        <v>1</v>
      </c>
      <c r="Q43" s="65">
        <f>IF(OR(M43=6,M43=7),0,IF(NOT(P43),0,IF(L43&lt;=$L$1,VLOOKUP(M43,ouderschapsverlof!$D$15:$G$19,4,FALSE),0)))</f>
        <v>0</v>
      </c>
      <c r="R43" s="65">
        <f>IF(OR(M43=6,M43=7),0,IF(NOT(P43),IF(L43&lt;=$L$1,VLOOKUP(M43,ouderschapsverlof!$D$15:$G$19,4,FALSE),0),0))</f>
        <v>0</v>
      </c>
      <c r="T43" s="64">
        <f t="shared" si="19"/>
        <v>41</v>
      </c>
      <c r="U43" s="65">
        <f t="shared" si="9"/>
        <v>5</v>
      </c>
      <c r="V43" s="66">
        <f t="shared" si="10"/>
        <v>0</v>
      </c>
      <c r="W43" s="66">
        <f t="shared" si="11"/>
        <v>0</v>
      </c>
      <c r="X43" s="65" t="b">
        <f t="shared" si="12"/>
        <v>1</v>
      </c>
      <c r="Y43" s="65">
        <f>IF(OR(U43=6,U43=7),0,IF(NOT(X43),0,IF(T43&lt;=$T$1,VLOOKUP(U43,ouderschapsverlof!$D$15:$I$19,6,FALSE),0)))</f>
        <v>0</v>
      </c>
      <c r="Z43" s="65">
        <f>IF(OR(U43=6,U43=7),0,IF(NOT(X43),IF(T43&lt;=$T$1,VLOOKUP(U43,ouderschapsverlof!$D$15:$I$19,6,FALSE),0),0))</f>
        <v>0</v>
      </c>
      <c r="AB43" s="64">
        <f t="shared" si="20"/>
        <v>41</v>
      </c>
      <c r="AC43" s="65">
        <f t="shared" si="13"/>
        <v>5</v>
      </c>
      <c r="AD43" s="66">
        <f t="shared" si="14"/>
        <v>0</v>
      </c>
      <c r="AE43" s="66">
        <f t="shared" si="15"/>
        <v>0</v>
      </c>
      <c r="AF43" s="65" t="b">
        <f t="shared" si="16"/>
        <v>1</v>
      </c>
      <c r="AG43" s="65">
        <f>IF(OR(AC43=6,AC43=7),0,IF(NOT(AF43),0,IF(AB43&lt;=$AB$1,VLOOKUP(AC43,ouderschapsverlof!$D$15:$K$19,8,FALSE),0)))</f>
        <v>0</v>
      </c>
      <c r="AH43" s="65">
        <f>IF(OR(AC43=6,AC43=7),0,IF(NOT(AF43),IF(AB43&lt;=$AB$1,VLOOKUP(AC43,ouderschapsverlof!$D$15:$K$19,8,FALSE),0),0))</f>
        <v>0</v>
      </c>
    </row>
    <row r="44" spans="1:34" x14ac:dyDescent="0.25">
      <c r="A44" s="64">
        <f t="shared" si="17"/>
        <v>42</v>
      </c>
      <c r="B44" s="65">
        <f t="shared" si="0"/>
        <v>6</v>
      </c>
      <c r="C44" s="66">
        <f t="shared" si="1"/>
        <v>0</v>
      </c>
      <c r="D44" s="66">
        <f t="shared" si="2"/>
        <v>0</v>
      </c>
      <c r="E44" s="65" t="b">
        <f t="shared" si="3"/>
        <v>1</v>
      </c>
      <c r="F44" s="65">
        <f>IF(OR(B44=6,B44=7),0,IF(NOT(E44),0,IF(A44&lt;=$A$1,VLOOKUP(B44,ouderschapsverlof!$D$15:$E$19,2,FALSE),0)))</f>
        <v>0</v>
      </c>
      <c r="G44" s="65">
        <f>IF(OR(B44=6,B44=7),0,IF(NOT(E44),IF(A44&lt;=$A$1,VLOOKUP(B44,ouderschapsverlof!$D$15:$E$19,2,FALSE),0),0))</f>
        <v>0</v>
      </c>
      <c r="L44" s="64">
        <f t="shared" si="18"/>
        <v>42</v>
      </c>
      <c r="M44" s="65">
        <f t="shared" si="5"/>
        <v>6</v>
      </c>
      <c r="N44" s="66">
        <f t="shared" si="6"/>
        <v>0</v>
      </c>
      <c r="O44" s="66">
        <f t="shared" si="7"/>
        <v>0</v>
      </c>
      <c r="P44" s="65" t="b">
        <f t="shared" si="8"/>
        <v>1</v>
      </c>
      <c r="Q44" s="65">
        <f>IF(OR(M44=6,M44=7),0,IF(NOT(P44),0,IF(L44&lt;=$L$1,VLOOKUP(M44,ouderschapsverlof!$D$15:$G$19,4,FALSE),0)))</f>
        <v>0</v>
      </c>
      <c r="R44" s="65">
        <f>IF(OR(M44=6,M44=7),0,IF(NOT(P44),IF(L44&lt;=$L$1,VLOOKUP(M44,ouderschapsverlof!$D$15:$G$19,4,FALSE),0),0))</f>
        <v>0</v>
      </c>
      <c r="T44" s="64">
        <f t="shared" si="19"/>
        <v>42</v>
      </c>
      <c r="U44" s="65">
        <f t="shared" si="9"/>
        <v>6</v>
      </c>
      <c r="V44" s="66">
        <f t="shared" si="10"/>
        <v>0</v>
      </c>
      <c r="W44" s="66">
        <f t="shared" si="11"/>
        <v>0</v>
      </c>
      <c r="X44" s="65" t="b">
        <f t="shared" si="12"/>
        <v>1</v>
      </c>
      <c r="Y44" s="65">
        <f>IF(OR(U44=6,U44=7),0,IF(NOT(X44),0,IF(T44&lt;=$T$1,VLOOKUP(U44,ouderschapsverlof!$D$15:$I$19,6,FALSE),0)))</f>
        <v>0</v>
      </c>
      <c r="Z44" s="65">
        <f>IF(OR(U44=6,U44=7),0,IF(NOT(X44),IF(T44&lt;=$T$1,VLOOKUP(U44,ouderschapsverlof!$D$15:$I$19,6,FALSE),0),0))</f>
        <v>0</v>
      </c>
      <c r="AB44" s="64">
        <f t="shared" si="20"/>
        <v>42</v>
      </c>
      <c r="AC44" s="65">
        <f t="shared" si="13"/>
        <v>6</v>
      </c>
      <c r="AD44" s="66">
        <f t="shared" si="14"/>
        <v>0</v>
      </c>
      <c r="AE44" s="66">
        <f t="shared" si="15"/>
        <v>0</v>
      </c>
      <c r="AF44" s="65" t="b">
        <f t="shared" si="16"/>
        <v>1</v>
      </c>
      <c r="AG44" s="65">
        <f>IF(OR(AC44=6,AC44=7),0,IF(NOT(AF44),0,IF(AB44&lt;=$AB$1,VLOOKUP(AC44,ouderschapsverlof!$D$15:$K$19,8,FALSE),0)))</f>
        <v>0</v>
      </c>
      <c r="AH44" s="65">
        <f>IF(OR(AC44=6,AC44=7),0,IF(NOT(AF44),IF(AB44&lt;=$AB$1,VLOOKUP(AC44,ouderschapsverlof!$D$15:$K$19,8,FALSE),0),0))</f>
        <v>0</v>
      </c>
    </row>
    <row r="45" spans="1:34" x14ac:dyDescent="0.25">
      <c r="A45" s="64">
        <f t="shared" si="17"/>
        <v>43</v>
      </c>
      <c r="B45" s="65">
        <f t="shared" si="0"/>
        <v>7</v>
      </c>
      <c r="C45" s="66">
        <f t="shared" si="1"/>
        <v>0</v>
      </c>
      <c r="D45" s="66">
        <f t="shared" si="2"/>
        <v>0</v>
      </c>
      <c r="E45" s="65" t="b">
        <f t="shared" si="3"/>
        <v>1</v>
      </c>
      <c r="F45" s="65">
        <f>IF(OR(B45=6,B45=7),0,IF(NOT(E45),0,IF(A45&lt;=$A$1,VLOOKUP(B45,ouderschapsverlof!$D$15:$E$19,2,FALSE),0)))</f>
        <v>0</v>
      </c>
      <c r="G45" s="65">
        <f>IF(OR(B45=6,B45=7),0,IF(NOT(E45),IF(A45&lt;=$A$1,VLOOKUP(B45,ouderschapsverlof!$D$15:$E$19,2,FALSE),0),0))</f>
        <v>0</v>
      </c>
      <c r="L45" s="64">
        <f t="shared" si="18"/>
        <v>43</v>
      </c>
      <c r="M45" s="65">
        <f t="shared" si="5"/>
        <v>7</v>
      </c>
      <c r="N45" s="66">
        <f t="shared" si="6"/>
        <v>0</v>
      </c>
      <c r="O45" s="66">
        <f t="shared" si="7"/>
        <v>0</v>
      </c>
      <c r="P45" s="65" t="b">
        <f t="shared" si="8"/>
        <v>1</v>
      </c>
      <c r="Q45" s="65">
        <f>IF(OR(M45=6,M45=7),0,IF(NOT(P45),0,IF(L45&lt;=$L$1,VLOOKUP(M45,ouderschapsverlof!$D$15:$G$19,4,FALSE),0)))</f>
        <v>0</v>
      </c>
      <c r="R45" s="65">
        <f>IF(OR(M45=6,M45=7),0,IF(NOT(P45),IF(L45&lt;=$L$1,VLOOKUP(M45,ouderschapsverlof!$D$15:$G$19,4,FALSE),0),0))</f>
        <v>0</v>
      </c>
      <c r="T45" s="64">
        <f t="shared" si="19"/>
        <v>43</v>
      </c>
      <c r="U45" s="65">
        <f t="shared" si="9"/>
        <v>7</v>
      </c>
      <c r="V45" s="66">
        <f t="shared" si="10"/>
        <v>0</v>
      </c>
      <c r="W45" s="66">
        <f t="shared" si="11"/>
        <v>0</v>
      </c>
      <c r="X45" s="65" t="b">
        <f t="shared" si="12"/>
        <v>1</v>
      </c>
      <c r="Y45" s="65">
        <f>IF(OR(U45=6,U45=7),0,IF(NOT(X45),0,IF(T45&lt;=$T$1,VLOOKUP(U45,ouderschapsverlof!$D$15:$I$19,6,FALSE),0)))</f>
        <v>0</v>
      </c>
      <c r="Z45" s="65">
        <f>IF(OR(U45=6,U45=7),0,IF(NOT(X45),IF(T45&lt;=$T$1,VLOOKUP(U45,ouderschapsverlof!$D$15:$I$19,6,FALSE),0),0))</f>
        <v>0</v>
      </c>
      <c r="AB45" s="64">
        <f t="shared" si="20"/>
        <v>43</v>
      </c>
      <c r="AC45" s="65">
        <f t="shared" si="13"/>
        <v>7</v>
      </c>
      <c r="AD45" s="66">
        <f t="shared" si="14"/>
        <v>0</v>
      </c>
      <c r="AE45" s="66">
        <f t="shared" si="15"/>
        <v>0</v>
      </c>
      <c r="AF45" s="65" t="b">
        <f t="shared" si="16"/>
        <v>1</v>
      </c>
      <c r="AG45" s="65">
        <f>IF(OR(AC45=6,AC45=7),0,IF(NOT(AF45),0,IF(AB45&lt;=$AB$1,VLOOKUP(AC45,ouderschapsverlof!$D$15:$K$19,8,FALSE),0)))</f>
        <v>0</v>
      </c>
      <c r="AH45" s="65">
        <f>IF(OR(AC45=6,AC45=7),0,IF(NOT(AF45),IF(AB45&lt;=$AB$1,VLOOKUP(AC45,ouderschapsverlof!$D$15:$K$19,8,FALSE),0),0))</f>
        <v>0</v>
      </c>
    </row>
    <row r="46" spans="1:34" x14ac:dyDescent="0.25">
      <c r="A46" s="64">
        <f t="shared" si="17"/>
        <v>44</v>
      </c>
      <c r="B46" s="65">
        <f t="shared" si="0"/>
        <v>1</v>
      </c>
      <c r="C46" s="66">
        <f t="shared" si="1"/>
        <v>0</v>
      </c>
      <c r="D46" s="66">
        <f t="shared" si="2"/>
        <v>0</v>
      </c>
      <c r="E46" s="65" t="b">
        <f t="shared" si="3"/>
        <v>1</v>
      </c>
      <c r="F46" s="65">
        <f>IF(OR(B46=6,B46=7),0,IF(NOT(E46),0,IF(A46&lt;=$A$1,VLOOKUP(B46,ouderschapsverlof!$D$15:$E$19,2,FALSE),0)))</f>
        <v>0</v>
      </c>
      <c r="G46" s="65">
        <f>IF(OR(B46=6,B46=7),0,IF(NOT(E46),IF(A46&lt;=$A$1,VLOOKUP(B46,ouderschapsverlof!$D$15:$E$19,2,FALSE),0),0))</f>
        <v>0</v>
      </c>
      <c r="L46" s="64">
        <f t="shared" si="18"/>
        <v>44</v>
      </c>
      <c r="M46" s="65">
        <f t="shared" si="5"/>
        <v>1</v>
      </c>
      <c r="N46" s="66">
        <f t="shared" si="6"/>
        <v>0</v>
      </c>
      <c r="O46" s="66">
        <f t="shared" si="7"/>
        <v>0</v>
      </c>
      <c r="P46" s="65" t="b">
        <f t="shared" si="8"/>
        <v>1</v>
      </c>
      <c r="Q46" s="65">
        <f>IF(OR(M46=6,M46=7),0,IF(NOT(P46),0,IF(L46&lt;=$L$1,VLOOKUP(M46,ouderschapsverlof!$D$15:$G$19,4,FALSE),0)))</f>
        <v>0</v>
      </c>
      <c r="R46" s="65">
        <f>IF(OR(M46=6,M46=7),0,IF(NOT(P46),IF(L46&lt;=$L$1,VLOOKUP(M46,ouderschapsverlof!$D$15:$G$19,4,FALSE),0),0))</f>
        <v>0</v>
      </c>
      <c r="T46" s="64">
        <f t="shared" si="19"/>
        <v>44</v>
      </c>
      <c r="U46" s="65">
        <f t="shared" si="9"/>
        <v>1</v>
      </c>
      <c r="V46" s="66">
        <f t="shared" si="10"/>
        <v>0</v>
      </c>
      <c r="W46" s="66">
        <f t="shared" si="11"/>
        <v>0</v>
      </c>
      <c r="X46" s="65" t="b">
        <f t="shared" si="12"/>
        <v>1</v>
      </c>
      <c r="Y46" s="65">
        <f>IF(OR(U46=6,U46=7),0,IF(NOT(X46),0,IF(T46&lt;=$T$1,VLOOKUP(U46,ouderschapsverlof!$D$15:$I$19,6,FALSE),0)))</f>
        <v>0</v>
      </c>
      <c r="Z46" s="65">
        <f>IF(OR(U46=6,U46=7),0,IF(NOT(X46),IF(T46&lt;=$T$1,VLOOKUP(U46,ouderschapsverlof!$D$15:$I$19,6,FALSE),0),0))</f>
        <v>0</v>
      </c>
      <c r="AB46" s="64">
        <f t="shared" si="20"/>
        <v>44</v>
      </c>
      <c r="AC46" s="65">
        <f t="shared" si="13"/>
        <v>1</v>
      </c>
      <c r="AD46" s="66">
        <f t="shared" si="14"/>
        <v>0</v>
      </c>
      <c r="AE46" s="66">
        <f t="shared" si="15"/>
        <v>0</v>
      </c>
      <c r="AF46" s="65" t="b">
        <f t="shared" si="16"/>
        <v>1</v>
      </c>
      <c r="AG46" s="65">
        <f>IF(OR(AC46=6,AC46=7),0,IF(NOT(AF46),0,IF(AB46&lt;=$AB$1,VLOOKUP(AC46,ouderschapsverlof!$D$15:$K$19,8,FALSE),0)))</f>
        <v>0</v>
      </c>
      <c r="AH46" s="65">
        <f>IF(OR(AC46=6,AC46=7),0,IF(NOT(AF46),IF(AB46&lt;=$AB$1,VLOOKUP(AC46,ouderschapsverlof!$D$15:$K$19,8,FALSE),0),0))</f>
        <v>0</v>
      </c>
    </row>
    <row r="47" spans="1:34" x14ac:dyDescent="0.25">
      <c r="A47" s="64">
        <f t="shared" si="17"/>
        <v>45</v>
      </c>
      <c r="B47" s="65">
        <f t="shared" si="0"/>
        <v>2</v>
      </c>
      <c r="C47" s="66">
        <f t="shared" si="1"/>
        <v>0</v>
      </c>
      <c r="D47" s="66">
        <f t="shared" si="2"/>
        <v>0</v>
      </c>
      <c r="E47" s="65" t="b">
        <f t="shared" si="3"/>
        <v>1</v>
      </c>
      <c r="F47" s="65">
        <f>IF(OR(B47=6,B47=7),0,IF(NOT(E47),0,IF(A47&lt;=$A$1,VLOOKUP(B47,ouderschapsverlof!$D$15:$E$19,2,FALSE),0)))</f>
        <v>0</v>
      </c>
      <c r="G47" s="65">
        <f>IF(OR(B47=6,B47=7),0,IF(NOT(E47),IF(A47&lt;=$A$1,VLOOKUP(B47,ouderschapsverlof!$D$15:$E$19,2,FALSE),0),0))</f>
        <v>0</v>
      </c>
      <c r="L47" s="64">
        <f t="shared" si="18"/>
        <v>45</v>
      </c>
      <c r="M47" s="65">
        <f t="shared" si="5"/>
        <v>2</v>
      </c>
      <c r="N47" s="66">
        <f t="shared" si="6"/>
        <v>0</v>
      </c>
      <c r="O47" s="66">
        <f t="shared" si="7"/>
        <v>0</v>
      </c>
      <c r="P47" s="65" t="b">
        <f t="shared" si="8"/>
        <v>1</v>
      </c>
      <c r="Q47" s="65">
        <f>IF(OR(M47=6,M47=7),0,IF(NOT(P47),0,IF(L47&lt;=$L$1,VLOOKUP(M47,ouderschapsverlof!$D$15:$G$19,4,FALSE),0)))</f>
        <v>0</v>
      </c>
      <c r="R47" s="65">
        <f>IF(OR(M47=6,M47=7),0,IF(NOT(P47),IF(L47&lt;=$L$1,VLOOKUP(M47,ouderschapsverlof!$D$15:$G$19,4,FALSE),0),0))</f>
        <v>0</v>
      </c>
      <c r="T47" s="64">
        <f t="shared" si="19"/>
        <v>45</v>
      </c>
      <c r="U47" s="65">
        <f t="shared" si="9"/>
        <v>2</v>
      </c>
      <c r="V47" s="66">
        <f t="shared" si="10"/>
        <v>0</v>
      </c>
      <c r="W47" s="66">
        <f t="shared" si="11"/>
        <v>0</v>
      </c>
      <c r="X47" s="65" t="b">
        <f t="shared" si="12"/>
        <v>1</v>
      </c>
      <c r="Y47" s="65">
        <f>IF(OR(U47=6,U47=7),0,IF(NOT(X47),0,IF(T47&lt;=$T$1,VLOOKUP(U47,ouderschapsverlof!$D$15:$I$19,6,FALSE),0)))</f>
        <v>0</v>
      </c>
      <c r="Z47" s="65">
        <f>IF(OR(U47=6,U47=7),0,IF(NOT(X47),IF(T47&lt;=$T$1,VLOOKUP(U47,ouderschapsverlof!$D$15:$I$19,6,FALSE),0),0))</f>
        <v>0</v>
      </c>
      <c r="AB47" s="64">
        <f t="shared" si="20"/>
        <v>45</v>
      </c>
      <c r="AC47" s="65">
        <f t="shared" si="13"/>
        <v>2</v>
      </c>
      <c r="AD47" s="66">
        <f t="shared" si="14"/>
        <v>0</v>
      </c>
      <c r="AE47" s="66">
        <f t="shared" si="15"/>
        <v>0</v>
      </c>
      <c r="AF47" s="65" t="b">
        <f t="shared" si="16"/>
        <v>1</v>
      </c>
      <c r="AG47" s="65">
        <f>IF(OR(AC47=6,AC47=7),0,IF(NOT(AF47),0,IF(AB47&lt;=$AB$1,VLOOKUP(AC47,ouderschapsverlof!$D$15:$K$19,8,FALSE),0)))</f>
        <v>0</v>
      </c>
      <c r="AH47" s="65">
        <f>IF(OR(AC47=6,AC47=7),0,IF(NOT(AF47),IF(AB47&lt;=$AB$1,VLOOKUP(AC47,ouderschapsverlof!$D$15:$K$19,8,FALSE),0),0))</f>
        <v>0</v>
      </c>
    </row>
    <row r="48" spans="1:34" x14ac:dyDescent="0.25">
      <c r="A48" s="64">
        <f t="shared" si="17"/>
        <v>46</v>
      </c>
      <c r="B48" s="65">
        <f t="shared" si="0"/>
        <v>3</v>
      </c>
      <c r="C48" s="66">
        <f t="shared" si="1"/>
        <v>0</v>
      </c>
      <c r="D48" s="66">
        <f t="shared" si="2"/>
        <v>0</v>
      </c>
      <c r="E48" s="65" t="b">
        <f t="shared" si="3"/>
        <v>1</v>
      </c>
      <c r="F48" s="65">
        <f>IF(OR(B48=6,B48=7),0,IF(NOT(E48),0,IF(A48&lt;=$A$1,VLOOKUP(B48,ouderschapsverlof!$D$15:$E$19,2,FALSE),0)))</f>
        <v>0</v>
      </c>
      <c r="G48" s="65">
        <f>IF(OR(B48=6,B48=7),0,IF(NOT(E48),IF(A48&lt;=$A$1,VLOOKUP(B48,ouderschapsverlof!$D$15:$E$19,2,FALSE),0),0))</f>
        <v>0</v>
      </c>
      <c r="L48" s="64">
        <f t="shared" si="18"/>
        <v>46</v>
      </c>
      <c r="M48" s="65">
        <f t="shared" si="5"/>
        <v>3</v>
      </c>
      <c r="N48" s="66">
        <f t="shared" si="6"/>
        <v>0</v>
      </c>
      <c r="O48" s="66">
        <f t="shared" si="7"/>
        <v>0</v>
      </c>
      <c r="P48" s="65" t="b">
        <f t="shared" si="8"/>
        <v>1</v>
      </c>
      <c r="Q48" s="65">
        <f>IF(OR(M48=6,M48=7),0,IF(NOT(P48),0,IF(L48&lt;=$L$1,VLOOKUP(M48,ouderschapsverlof!$D$15:$G$19,4,FALSE),0)))</f>
        <v>0</v>
      </c>
      <c r="R48" s="65">
        <f>IF(OR(M48=6,M48=7),0,IF(NOT(P48),IF(L48&lt;=$L$1,VLOOKUP(M48,ouderschapsverlof!$D$15:$G$19,4,FALSE),0),0))</f>
        <v>0</v>
      </c>
      <c r="T48" s="64">
        <f t="shared" si="19"/>
        <v>46</v>
      </c>
      <c r="U48" s="65">
        <f t="shared" si="9"/>
        <v>3</v>
      </c>
      <c r="V48" s="66">
        <f t="shared" si="10"/>
        <v>0</v>
      </c>
      <c r="W48" s="66">
        <f t="shared" si="11"/>
        <v>0</v>
      </c>
      <c r="X48" s="65" t="b">
        <f t="shared" si="12"/>
        <v>1</v>
      </c>
      <c r="Y48" s="65">
        <f>IF(OR(U48=6,U48=7),0,IF(NOT(X48),0,IF(T48&lt;=$T$1,VLOOKUP(U48,ouderschapsverlof!$D$15:$I$19,6,FALSE),0)))</f>
        <v>0</v>
      </c>
      <c r="Z48" s="65">
        <f>IF(OR(U48=6,U48=7),0,IF(NOT(X48),IF(T48&lt;=$T$1,VLOOKUP(U48,ouderschapsverlof!$D$15:$I$19,6,FALSE),0),0))</f>
        <v>0</v>
      </c>
      <c r="AB48" s="64">
        <f t="shared" si="20"/>
        <v>46</v>
      </c>
      <c r="AC48" s="65">
        <f t="shared" si="13"/>
        <v>3</v>
      </c>
      <c r="AD48" s="66">
        <f t="shared" si="14"/>
        <v>0</v>
      </c>
      <c r="AE48" s="66">
        <f t="shared" si="15"/>
        <v>0</v>
      </c>
      <c r="AF48" s="65" t="b">
        <f t="shared" si="16"/>
        <v>1</v>
      </c>
      <c r="AG48" s="65">
        <f>IF(OR(AC48=6,AC48=7),0,IF(NOT(AF48),0,IF(AB48&lt;=$AB$1,VLOOKUP(AC48,ouderschapsverlof!$D$15:$K$19,8,FALSE),0)))</f>
        <v>0</v>
      </c>
      <c r="AH48" s="65">
        <f>IF(OR(AC48=6,AC48=7),0,IF(NOT(AF48),IF(AB48&lt;=$AB$1,VLOOKUP(AC48,ouderschapsverlof!$D$15:$K$19,8,FALSE),0),0))</f>
        <v>0</v>
      </c>
    </row>
    <row r="49" spans="1:34" x14ac:dyDescent="0.25">
      <c r="A49" s="64">
        <f t="shared" si="17"/>
        <v>47</v>
      </c>
      <c r="B49" s="65">
        <f t="shared" si="0"/>
        <v>4</v>
      </c>
      <c r="C49" s="66">
        <f t="shared" si="1"/>
        <v>0</v>
      </c>
      <c r="D49" s="66">
        <f t="shared" si="2"/>
        <v>0</v>
      </c>
      <c r="E49" s="65" t="b">
        <f t="shared" si="3"/>
        <v>1</v>
      </c>
      <c r="F49" s="65">
        <f>IF(OR(B49=6,B49=7),0,IF(NOT(E49),0,IF(A49&lt;=$A$1,VLOOKUP(B49,ouderschapsverlof!$D$15:$E$19,2,FALSE),0)))</f>
        <v>0</v>
      </c>
      <c r="G49" s="65">
        <f>IF(OR(B49=6,B49=7),0,IF(NOT(E49),IF(A49&lt;=$A$1,VLOOKUP(B49,ouderschapsverlof!$D$15:$E$19,2,FALSE),0),0))</f>
        <v>0</v>
      </c>
      <c r="L49" s="64">
        <f t="shared" si="18"/>
        <v>47</v>
      </c>
      <c r="M49" s="65">
        <f t="shared" si="5"/>
        <v>4</v>
      </c>
      <c r="N49" s="66">
        <f t="shared" si="6"/>
        <v>0</v>
      </c>
      <c r="O49" s="66">
        <f t="shared" si="7"/>
        <v>0</v>
      </c>
      <c r="P49" s="65" t="b">
        <f t="shared" si="8"/>
        <v>1</v>
      </c>
      <c r="Q49" s="65">
        <f>IF(OR(M49=6,M49=7),0,IF(NOT(P49),0,IF(L49&lt;=$L$1,VLOOKUP(M49,ouderschapsverlof!$D$15:$G$19,4,FALSE),0)))</f>
        <v>0</v>
      </c>
      <c r="R49" s="65">
        <f>IF(OR(M49=6,M49=7),0,IF(NOT(P49),IF(L49&lt;=$L$1,VLOOKUP(M49,ouderschapsverlof!$D$15:$G$19,4,FALSE),0),0))</f>
        <v>0</v>
      </c>
      <c r="T49" s="64">
        <f t="shared" si="19"/>
        <v>47</v>
      </c>
      <c r="U49" s="65">
        <f t="shared" si="9"/>
        <v>4</v>
      </c>
      <c r="V49" s="66">
        <f t="shared" si="10"/>
        <v>0</v>
      </c>
      <c r="W49" s="66">
        <f t="shared" si="11"/>
        <v>0</v>
      </c>
      <c r="X49" s="65" t="b">
        <f t="shared" si="12"/>
        <v>1</v>
      </c>
      <c r="Y49" s="65">
        <f>IF(OR(U49=6,U49=7),0,IF(NOT(X49),0,IF(T49&lt;=$T$1,VLOOKUP(U49,ouderschapsverlof!$D$15:$I$19,6,FALSE),0)))</f>
        <v>0</v>
      </c>
      <c r="Z49" s="65">
        <f>IF(OR(U49=6,U49=7),0,IF(NOT(X49),IF(T49&lt;=$T$1,VLOOKUP(U49,ouderschapsverlof!$D$15:$I$19,6,FALSE),0),0))</f>
        <v>0</v>
      </c>
      <c r="AB49" s="64">
        <f t="shared" si="20"/>
        <v>47</v>
      </c>
      <c r="AC49" s="65">
        <f t="shared" si="13"/>
        <v>4</v>
      </c>
      <c r="AD49" s="66">
        <f t="shared" si="14"/>
        <v>0</v>
      </c>
      <c r="AE49" s="66">
        <f t="shared" si="15"/>
        <v>0</v>
      </c>
      <c r="AF49" s="65" t="b">
        <f t="shared" si="16"/>
        <v>1</v>
      </c>
      <c r="AG49" s="65">
        <f>IF(OR(AC49=6,AC49=7),0,IF(NOT(AF49),0,IF(AB49&lt;=$AB$1,VLOOKUP(AC49,ouderschapsverlof!$D$15:$K$19,8,FALSE),0)))</f>
        <v>0</v>
      </c>
      <c r="AH49" s="65">
        <f>IF(OR(AC49=6,AC49=7),0,IF(NOT(AF49),IF(AB49&lt;=$AB$1,VLOOKUP(AC49,ouderschapsverlof!$D$15:$K$19,8,FALSE),0),0))</f>
        <v>0</v>
      </c>
    </row>
    <row r="50" spans="1:34" x14ac:dyDescent="0.25">
      <c r="A50" s="64">
        <f t="shared" si="17"/>
        <v>48</v>
      </c>
      <c r="B50" s="65">
        <f t="shared" si="0"/>
        <v>5</v>
      </c>
      <c r="C50" s="66">
        <f t="shared" si="1"/>
        <v>0</v>
      </c>
      <c r="D50" s="66">
        <f t="shared" si="2"/>
        <v>0</v>
      </c>
      <c r="E50" s="65" t="b">
        <f t="shared" si="3"/>
        <v>1</v>
      </c>
      <c r="F50" s="65">
        <f>IF(OR(B50=6,B50=7),0,IF(NOT(E50),0,IF(A50&lt;=$A$1,VLOOKUP(B50,ouderschapsverlof!$D$15:$E$19,2,FALSE),0)))</f>
        <v>0</v>
      </c>
      <c r="G50" s="65">
        <f>IF(OR(B50=6,B50=7),0,IF(NOT(E50),IF(A50&lt;=$A$1,VLOOKUP(B50,ouderschapsverlof!$D$15:$E$19,2,FALSE),0),0))</f>
        <v>0</v>
      </c>
      <c r="L50" s="64">
        <f t="shared" si="18"/>
        <v>48</v>
      </c>
      <c r="M50" s="65">
        <f t="shared" si="5"/>
        <v>5</v>
      </c>
      <c r="N50" s="66">
        <f t="shared" si="6"/>
        <v>0</v>
      </c>
      <c r="O50" s="66">
        <f t="shared" si="7"/>
        <v>0</v>
      </c>
      <c r="P50" s="65" t="b">
        <f t="shared" si="8"/>
        <v>1</v>
      </c>
      <c r="Q50" s="65">
        <f>IF(OR(M50=6,M50=7),0,IF(NOT(P50),0,IF(L50&lt;=$L$1,VLOOKUP(M50,ouderschapsverlof!$D$15:$G$19,4,FALSE),0)))</f>
        <v>0</v>
      </c>
      <c r="R50" s="65">
        <f>IF(OR(M50=6,M50=7),0,IF(NOT(P50),IF(L50&lt;=$L$1,VLOOKUP(M50,ouderschapsverlof!$D$15:$G$19,4,FALSE),0),0))</f>
        <v>0</v>
      </c>
      <c r="T50" s="64">
        <f t="shared" si="19"/>
        <v>48</v>
      </c>
      <c r="U50" s="65">
        <f t="shared" si="9"/>
        <v>5</v>
      </c>
      <c r="V50" s="66">
        <f t="shared" si="10"/>
        <v>0</v>
      </c>
      <c r="W50" s="66">
        <f t="shared" si="11"/>
        <v>0</v>
      </c>
      <c r="X50" s="65" t="b">
        <f t="shared" si="12"/>
        <v>1</v>
      </c>
      <c r="Y50" s="65">
        <f>IF(OR(U50=6,U50=7),0,IF(NOT(X50),0,IF(T50&lt;=$T$1,VLOOKUP(U50,ouderschapsverlof!$D$15:$I$19,6,FALSE),0)))</f>
        <v>0</v>
      </c>
      <c r="Z50" s="65">
        <f>IF(OR(U50=6,U50=7),0,IF(NOT(X50),IF(T50&lt;=$T$1,VLOOKUP(U50,ouderschapsverlof!$D$15:$I$19,6,FALSE),0),0))</f>
        <v>0</v>
      </c>
      <c r="AB50" s="64">
        <f t="shared" si="20"/>
        <v>48</v>
      </c>
      <c r="AC50" s="65">
        <f t="shared" si="13"/>
        <v>5</v>
      </c>
      <c r="AD50" s="66">
        <f t="shared" si="14"/>
        <v>0</v>
      </c>
      <c r="AE50" s="66">
        <f t="shared" si="15"/>
        <v>0</v>
      </c>
      <c r="AF50" s="65" t="b">
        <f t="shared" si="16"/>
        <v>1</v>
      </c>
      <c r="AG50" s="65">
        <f>IF(OR(AC50=6,AC50=7),0,IF(NOT(AF50),0,IF(AB50&lt;=$AB$1,VLOOKUP(AC50,ouderschapsverlof!$D$15:$K$19,8,FALSE),0)))</f>
        <v>0</v>
      </c>
      <c r="AH50" s="65">
        <f>IF(OR(AC50=6,AC50=7),0,IF(NOT(AF50),IF(AB50&lt;=$AB$1,VLOOKUP(AC50,ouderschapsverlof!$D$15:$K$19,8,FALSE),0),0))</f>
        <v>0</v>
      </c>
    </row>
    <row r="51" spans="1:34" x14ac:dyDescent="0.25">
      <c r="A51" s="64">
        <f t="shared" si="17"/>
        <v>49</v>
      </c>
      <c r="B51" s="65">
        <f t="shared" si="0"/>
        <v>6</v>
      </c>
      <c r="C51" s="66">
        <f t="shared" si="1"/>
        <v>0</v>
      </c>
      <c r="D51" s="66">
        <f t="shared" si="2"/>
        <v>0</v>
      </c>
      <c r="E51" s="65" t="b">
        <f t="shared" si="3"/>
        <v>1</v>
      </c>
      <c r="F51" s="65">
        <f>IF(OR(B51=6,B51=7),0,IF(NOT(E51),0,IF(A51&lt;=$A$1,VLOOKUP(B51,ouderschapsverlof!$D$15:$E$19,2,FALSE),0)))</f>
        <v>0</v>
      </c>
      <c r="G51" s="65">
        <f>IF(OR(B51=6,B51=7),0,IF(NOT(E51),IF(A51&lt;=$A$1,VLOOKUP(B51,ouderschapsverlof!$D$15:$E$19,2,FALSE),0),0))</f>
        <v>0</v>
      </c>
      <c r="L51" s="64">
        <f t="shared" si="18"/>
        <v>49</v>
      </c>
      <c r="M51" s="65">
        <f t="shared" si="5"/>
        <v>6</v>
      </c>
      <c r="N51" s="66">
        <f t="shared" si="6"/>
        <v>0</v>
      </c>
      <c r="O51" s="66">
        <f t="shared" si="7"/>
        <v>0</v>
      </c>
      <c r="P51" s="65" t="b">
        <f t="shared" si="8"/>
        <v>1</v>
      </c>
      <c r="Q51" s="65">
        <f>IF(OR(M51=6,M51=7),0,IF(NOT(P51),0,IF(L51&lt;=$L$1,VLOOKUP(M51,ouderschapsverlof!$D$15:$G$19,4,FALSE),0)))</f>
        <v>0</v>
      </c>
      <c r="R51" s="65">
        <f>IF(OR(M51=6,M51=7),0,IF(NOT(P51),IF(L51&lt;=$L$1,VLOOKUP(M51,ouderschapsverlof!$D$15:$G$19,4,FALSE),0),0))</f>
        <v>0</v>
      </c>
      <c r="T51" s="64">
        <f t="shared" si="19"/>
        <v>49</v>
      </c>
      <c r="U51" s="65">
        <f t="shared" si="9"/>
        <v>6</v>
      </c>
      <c r="V51" s="66">
        <f t="shared" si="10"/>
        <v>0</v>
      </c>
      <c r="W51" s="66">
        <f t="shared" si="11"/>
        <v>0</v>
      </c>
      <c r="X51" s="65" t="b">
        <f t="shared" si="12"/>
        <v>1</v>
      </c>
      <c r="Y51" s="65">
        <f>IF(OR(U51=6,U51=7),0,IF(NOT(X51),0,IF(T51&lt;=$T$1,VLOOKUP(U51,ouderschapsverlof!$D$15:$I$19,6,FALSE),0)))</f>
        <v>0</v>
      </c>
      <c r="Z51" s="65">
        <f>IF(OR(U51=6,U51=7),0,IF(NOT(X51),IF(T51&lt;=$T$1,VLOOKUP(U51,ouderschapsverlof!$D$15:$I$19,6,FALSE),0),0))</f>
        <v>0</v>
      </c>
      <c r="AB51" s="64">
        <f t="shared" si="20"/>
        <v>49</v>
      </c>
      <c r="AC51" s="65">
        <f t="shared" si="13"/>
        <v>6</v>
      </c>
      <c r="AD51" s="66">
        <f t="shared" si="14"/>
        <v>0</v>
      </c>
      <c r="AE51" s="66">
        <f t="shared" si="15"/>
        <v>0</v>
      </c>
      <c r="AF51" s="65" t="b">
        <f t="shared" si="16"/>
        <v>1</v>
      </c>
      <c r="AG51" s="65">
        <f>IF(OR(AC51=6,AC51=7),0,IF(NOT(AF51),0,IF(AB51&lt;=$AB$1,VLOOKUP(AC51,ouderschapsverlof!$D$15:$K$19,8,FALSE),0)))</f>
        <v>0</v>
      </c>
      <c r="AH51" s="65">
        <f>IF(OR(AC51=6,AC51=7),0,IF(NOT(AF51),IF(AB51&lt;=$AB$1,VLOOKUP(AC51,ouderschapsverlof!$D$15:$K$19,8,FALSE),0),0))</f>
        <v>0</v>
      </c>
    </row>
    <row r="52" spans="1:34" x14ac:dyDescent="0.25">
      <c r="A52" s="64">
        <f t="shared" si="17"/>
        <v>50</v>
      </c>
      <c r="B52" s="65">
        <f t="shared" si="0"/>
        <v>7</v>
      </c>
      <c r="C52" s="66">
        <f t="shared" si="1"/>
        <v>0</v>
      </c>
      <c r="D52" s="66">
        <f t="shared" si="2"/>
        <v>0</v>
      </c>
      <c r="E52" s="65" t="b">
        <f t="shared" si="3"/>
        <v>1</v>
      </c>
      <c r="F52" s="65">
        <f>IF(OR(B52=6,B52=7),0,IF(NOT(E52),0,IF(A52&lt;=$A$1,VLOOKUP(B52,ouderschapsverlof!$D$15:$E$19,2,FALSE),0)))</f>
        <v>0</v>
      </c>
      <c r="G52" s="65">
        <f>IF(OR(B52=6,B52=7),0,IF(NOT(E52),IF(A52&lt;=$A$1,VLOOKUP(B52,ouderschapsverlof!$D$15:$E$19,2,FALSE),0),0))</f>
        <v>0</v>
      </c>
      <c r="L52" s="64">
        <f t="shared" si="18"/>
        <v>50</v>
      </c>
      <c r="M52" s="65">
        <f t="shared" si="5"/>
        <v>7</v>
      </c>
      <c r="N52" s="66">
        <f t="shared" si="6"/>
        <v>0</v>
      </c>
      <c r="O52" s="66">
        <f t="shared" si="7"/>
        <v>0</v>
      </c>
      <c r="P52" s="65" t="b">
        <f t="shared" si="8"/>
        <v>1</v>
      </c>
      <c r="Q52" s="65">
        <f>IF(OR(M52=6,M52=7),0,IF(NOT(P52),0,IF(L52&lt;=$L$1,VLOOKUP(M52,ouderschapsverlof!$D$15:$G$19,4,FALSE),0)))</f>
        <v>0</v>
      </c>
      <c r="R52" s="65">
        <f>IF(OR(M52=6,M52=7),0,IF(NOT(P52),IF(L52&lt;=$L$1,VLOOKUP(M52,ouderschapsverlof!$D$15:$G$19,4,FALSE),0),0))</f>
        <v>0</v>
      </c>
      <c r="T52" s="64">
        <f t="shared" si="19"/>
        <v>50</v>
      </c>
      <c r="U52" s="65">
        <f t="shared" si="9"/>
        <v>7</v>
      </c>
      <c r="V52" s="66">
        <f t="shared" si="10"/>
        <v>0</v>
      </c>
      <c r="W52" s="66">
        <f t="shared" si="11"/>
        <v>0</v>
      </c>
      <c r="X52" s="65" t="b">
        <f t="shared" si="12"/>
        <v>1</v>
      </c>
      <c r="Y52" s="65">
        <f>IF(OR(U52=6,U52=7),0,IF(NOT(X52),0,IF(T52&lt;=$T$1,VLOOKUP(U52,ouderschapsverlof!$D$15:$I$19,6,FALSE),0)))</f>
        <v>0</v>
      </c>
      <c r="Z52" s="65">
        <f>IF(OR(U52=6,U52=7),0,IF(NOT(X52),IF(T52&lt;=$T$1,VLOOKUP(U52,ouderschapsverlof!$D$15:$I$19,6,FALSE),0),0))</f>
        <v>0</v>
      </c>
      <c r="AB52" s="64">
        <f t="shared" si="20"/>
        <v>50</v>
      </c>
      <c r="AC52" s="65">
        <f t="shared" si="13"/>
        <v>7</v>
      </c>
      <c r="AD52" s="66">
        <f t="shared" si="14"/>
        <v>0</v>
      </c>
      <c r="AE52" s="66">
        <f t="shared" si="15"/>
        <v>0</v>
      </c>
      <c r="AF52" s="65" t="b">
        <f t="shared" si="16"/>
        <v>1</v>
      </c>
      <c r="AG52" s="65">
        <f>IF(OR(AC52=6,AC52=7),0,IF(NOT(AF52),0,IF(AB52&lt;=$AB$1,VLOOKUP(AC52,ouderschapsverlof!$D$15:$K$19,8,FALSE),0)))</f>
        <v>0</v>
      </c>
      <c r="AH52" s="65">
        <f>IF(OR(AC52=6,AC52=7),0,IF(NOT(AF52),IF(AB52&lt;=$AB$1,VLOOKUP(AC52,ouderschapsverlof!$D$15:$K$19,8,FALSE),0),0))</f>
        <v>0</v>
      </c>
    </row>
    <row r="53" spans="1:34" x14ac:dyDescent="0.25">
      <c r="A53" s="64">
        <f t="shared" si="17"/>
        <v>51</v>
      </c>
      <c r="B53" s="65">
        <f t="shared" si="0"/>
        <v>1</v>
      </c>
      <c r="C53" s="66">
        <f t="shared" si="1"/>
        <v>0</v>
      </c>
      <c r="D53" s="66">
        <f t="shared" si="2"/>
        <v>0</v>
      </c>
      <c r="E53" s="65" t="b">
        <f t="shared" si="3"/>
        <v>1</v>
      </c>
      <c r="F53" s="65">
        <f>IF(OR(B53=6,B53=7),0,IF(NOT(E53),0,IF(A53&lt;=$A$1,VLOOKUP(B53,ouderschapsverlof!$D$15:$E$19,2,FALSE),0)))</f>
        <v>0</v>
      </c>
      <c r="G53" s="65">
        <f>IF(OR(B53=6,B53=7),0,IF(NOT(E53),IF(A53&lt;=$A$1,VLOOKUP(B53,ouderschapsverlof!$D$15:$E$19,2,FALSE),0),0))</f>
        <v>0</v>
      </c>
      <c r="L53" s="64">
        <f t="shared" si="18"/>
        <v>51</v>
      </c>
      <c r="M53" s="65">
        <f t="shared" si="5"/>
        <v>1</v>
      </c>
      <c r="N53" s="66">
        <f t="shared" si="6"/>
        <v>0</v>
      </c>
      <c r="O53" s="66">
        <f t="shared" si="7"/>
        <v>0</v>
      </c>
      <c r="P53" s="65" t="b">
        <f t="shared" si="8"/>
        <v>1</v>
      </c>
      <c r="Q53" s="65">
        <f>IF(OR(M53=6,M53=7),0,IF(NOT(P53),0,IF(L53&lt;=$L$1,VLOOKUP(M53,ouderschapsverlof!$D$15:$G$19,4,FALSE),0)))</f>
        <v>0</v>
      </c>
      <c r="R53" s="65">
        <f>IF(OR(M53=6,M53=7),0,IF(NOT(P53),IF(L53&lt;=$L$1,VLOOKUP(M53,ouderschapsverlof!$D$15:$G$19,4,FALSE),0),0))</f>
        <v>0</v>
      </c>
      <c r="T53" s="64">
        <f t="shared" si="19"/>
        <v>51</v>
      </c>
      <c r="U53" s="65">
        <f t="shared" si="9"/>
        <v>1</v>
      </c>
      <c r="V53" s="66">
        <f t="shared" si="10"/>
        <v>0</v>
      </c>
      <c r="W53" s="66">
        <f t="shared" si="11"/>
        <v>0</v>
      </c>
      <c r="X53" s="65" t="b">
        <f t="shared" si="12"/>
        <v>1</v>
      </c>
      <c r="Y53" s="65">
        <f>IF(OR(U53=6,U53=7),0,IF(NOT(X53),0,IF(T53&lt;=$T$1,VLOOKUP(U53,ouderschapsverlof!$D$15:$I$19,6,FALSE),0)))</f>
        <v>0</v>
      </c>
      <c r="Z53" s="65">
        <f>IF(OR(U53=6,U53=7),0,IF(NOT(X53),IF(T53&lt;=$T$1,VLOOKUP(U53,ouderschapsverlof!$D$15:$I$19,6,FALSE),0),0))</f>
        <v>0</v>
      </c>
      <c r="AB53" s="64">
        <f t="shared" si="20"/>
        <v>51</v>
      </c>
      <c r="AC53" s="65">
        <f t="shared" si="13"/>
        <v>1</v>
      </c>
      <c r="AD53" s="66">
        <f t="shared" si="14"/>
        <v>0</v>
      </c>
      <c r="AE53" s="66">
        <f t="shared" si="15"/>
        <v>0</v>
      </c>
      <c r="AF53" s="65" t="b">
        <f t="shared" si="16"/>
        <v>1</v>
      </c>
      <c r="AG53" s="65">
        <f>IF(OR(AC53=6,AC53=7),0,IF(NOT(AF53),0,IF(AB53&lt;=$AB$1,VLOOKUP(AC53,ouderschapsverlof!$D$15:$K$19,8,FALSE),0)))</f>
        <v>0</v>
      </c>
      <c r="AH53" s="65">
        <f>IF(OR(AC53=6,AC53=7),0,IF(NOT(AF53),IF(AB53&lt;=$AB$1,VLOOKUP(AC53,ouderschapsverlof!$D$15:$K$19,8,FALSE),0),0))</f>
        <v>0</v>
      </c>
    </row>
    <row r="54" spans="1:34" x14ac:dyDescent="0.25">
      <c r="A54" s="64">
        <f t="shared" si="17"/>
        <v>52</v>
      </c>
      <c r="B54" s="65">
        <f t="shared" si="0"/>
        <v>2</v>
      </c>
      <c r="C54" s="66">
        <f t="shared" si="1"/>
        <v>0</v>
      </c>
      <c r="D54" s="66">
        <f t="shared" si="2"/>
        <v>0</v>
      </c>
      <c r="E54" s="65" t="b">
        <f t="shared" si="3"/>
        <v>1</v>
      </c>
      <c r="F54" s="65">
        <f>IF(OR(B54=6,B54=7),0,IF(NOT(E54),0,IF(A54&lt;=$A$1,VLOOKUP(B54,ouderschapsverlof!$D$15:$E$19,2,FALSE),0)))</f>
        <v>0</v>
      </c>
      <c r="G54" s="65">
        <f>IF(OR(B54=6,B54=7),0,IF(NOT(E54),IF(A54&lt;=$A$1,VLOOKUP(B54,ouderschapsverlof!$D$15:$E$19,2,FALSE),0),0))</f>
        <v>0</v>
      </c>
      <c r="L54" s="64">
        <f t="shared" si="18"/>
        <v>52</v>
      </c>
      <c r="M54" s="65">
        <f t="shared" si="5"/>
        <v>2</v>
      </c>
      <c r="N54" s="66">
        <f t="shared" si="6"/>
        <v>0</v>
      </c>
      <c r="O54" s="66">
        <f t="shared" si="7"/>
        <v>0</v>
      </c>
      <c r="P54" s="65" t="b">
        <f t="shared" si="8"/>
        <v>1</v>
      </c>
      <c r="Q54" s="65">
        <f>IF(OR(M54=6,M54=7),0,IF(NOT(P54),0,IF(L54&lt;=$L$1,VLOOKUP(M54,ouderschapsverlof!$D$15:$G$19,4,FALSE),0)))</f>
        <v>0</v>
      </c>
      <c r="R54" s="65">
        <f>IF(OR(M54=6,M54=7),0,IF(NOT(P54),IF(L54&lt;=$L$1,VLOOKUP(M54,ouderschapsverlof!$D$15:$G$19,4,FALSE),0),0))</f>
        <v>0</v>
      </c>
      <c r="T54" s="64">
        <f t="shared" si="19"/>
        <v>52</v>
      </c>
      <c r="U54" s="65">
        <f t="shared" si="9"/>
        <v>2</v>
      </c>
      <c r="V54" s="66">
        <f t="shared" si="10"/>
        <v>0</v>
      </c>
      <c r="W54" s="66">
        <f t="shared" si="11"/>
        <v>0</v>
      </c>
      <c r="X54" s="65" t="b">
        <f t="shared" si="12"/>
        <v>1</v>
      </c>
      <c r="Y54" s="65">
        <f>IF(OR(U54=6,U54=7),0,IF(NOT(X54),0,IF(T54&lt;=$T$1,VLOOKUP(U54,ouderschapsverlof!$D$15:$I$19,6,FALSE),0)))</f>
        <v>0</v>
      </c>
      <c r="Z54" s="65">
        <f>IF(OR(U54=6,U54=7),0,IF(NOT(X54),IF(T54&lt;=$T$1,VLOOKUP(U54,ouderschapsverlof!$D$15:$I$19,6,FALSE),0),0))</f>
        <v>0</v>
      </c>
      <c r="AB54" s="64">
        <f t="shared" si="20"/>
        <v>52</v>
      </c>
      <c r="AC54" s="65">
        <f t="shared" si="13"/>
        <v>2</v>
      </c>
      <c r="AD54" s="66">
        <f t="shared" si="14"/>
        <v>0</v>
      </c>
      <c r="AE54" s="66">
        <f t="shared" si="15"/>
        <v>0</v>
      </c>
      <c r="AF54" s="65" t="b">
        <f t="shared" si="16"/>
        <v>1</v>
      </c>
      <c r="AG54" s="65">
        <f>IF(OR(AC54=6,AC54=7),0,IF(NOT(AF54),0,IF(AB54&lt;=$AB$1,VLOOKUP(AC54,ouderschapsverlof!$D$15:$K$19,8,FALSE),0)))</f>
        <v>0</v>
      </c>
      <c r="AH54" s="65">
        <f>IF(OR(AC54=6,AC54=7),0,IF(NOT(AF54),IF(AB54&lt;=$AB$1,VLOOKUP(AC54,ouderschapsverlof!$D$15:$K$19,8,FALSE),0),0))</f>
        <v>0</v>
      </c>
    </row>
    <row r="55" spans="1:34" x14ac:dyDescent="0.25">
      <c r="A55" s="64">
        <f t="shared" si="17"/>
        <v>53</v>
      </c>
      <c r="B55" s="65">
        <f t="shared" si="0"/>
        <v>3</v>
      </c>
      <c r="C55" s="66">
        <f t="shared" si="1"/>
        <v>0</v>
      </c>
      <c r="D55" s="66">
        <f t="shared" si="2"/>
        <v>0</v>
      </c>
      <c r="E55" s="65" t="b">
        <f t="shared" si="3"/>
        <v>1</v>
      </c>
      <c r="F55" s="65">
        <f>IF(OR(B55=6,B55=7),0,IF(NOT(E55),0,IF(A55&lt;=$A$1,VLOOKUP(B55,ouderschapsverlof!$D$15:$E$19,2,FALSE),0)))</f>
        <v>0</v>
      </c>
      <c r="G55" s="65">
        <f>IF(OR(B55=6,B55=7),0,IF(NOT(E55),IF(A55&lt;=$A$1,VLOOKUP(B55,ouderschapsverlof!$D$15:$E$19,2,FALSE),0),0))</f>
        <v>0</v>
      </c>
      <c r="L55" s="64">
        <f t="shared" si="18"/>
        <v>53</v>
      </c>
      <c r="M55" s="65">
        <f t="shared" si="5"/>
        <v>3</v>
      </c>
      <c r="N55" s="66">
        <f t="shared" si="6"/>
        <v>0</v>
      </c>
      <c r="O55" s="66">
        <f t="shared" si="7"/>
        <v>0</v>
      </c>
      <c r="P55" s="65" t="b">
        <f t="shared" si="8"/>
        <v>1</v>
      </c>
      <c r="Q55" s="65">
        <f>IF(OR(M55=6,M55=7),0,IF(NOT(P55),0,IF(L55&lt;=$L$1,VLOOKUP(M55,ouderschapsverlof!$D$15:$G$19,4,FALSE),0)))</f>
        <v>0</v>
      </c>
      <c r="R55" s="65">
        <f>IF(OR(M55=6,M55=7),0,IF(NOT(P55),IF(L55&lt;=$L$1,VLOOKUP(M55,ouderschapsverlof!$D$15:$G$19,4,FALSE),0),0))</f>
        <v>0</v>
      </c>
      <c r="T55" s="64">
        <f t="shared" si="19"/>
        <v>53</v>
      </c>
      <c r="U55" s="65">
        <f t="shared" si="9"/>
        <v>3</v>
      </c>
      <c r="V55" s="66">
        <f t="shared" si="10"/>
        <v>0</v>
      </c>
      <c r="W55" s="66">
        <f t="shared" si="11"/>
        <v>0</v>
      </c>
      <c r="X55" s="65" t="b">
        <f t="shared" si="12"/>
        <v>1</v>
      </c>
      <c r="Y55" s="65">
        <f>IF(OR(U55=6,U55=7),0,IF(NOT(X55),0,IF(T55&lt;=$T$1,VLOOKUP(U55,ouderschapsverlof!$D$15:$I$19,6,FALSE),0)))</f>
        <v>0</v>
      </c>
      <c r="Z55" s="65">
        <f>IF(OR(U55=6,U55=7),0,IF(NOT(X55),IF(T55&lt;=$T$1,VLOOKUP(U55,ouderschapsverlof!$D$15:$I$19,6,FALSE),0),0))</f>
        <v>0</v>
      </c>
      <c r="AB55" s="64">
        <f t="shared" si="20"/>
        <v>53</v>
      </c>
      <c r="AC55" s="65">
        <f t="shared" si="13"/>
        <v>3</v>
      </c>
      <c r="AD55" s="66">
        <f t="shared" si="14"/>
        <v>0</v>
      </c>
      <c r="AE55" s="66">
        <f t="shared" si="15"/>
        <v>0</v>
      </c>
      <c r="AF55" s="65" t="b">
        <f t="shared" si="16"/>
        <v>1</v>
      </c>
      <c r="AG55" s="65">
        <f>IF(OR(AC55=6,AC55=7),0,IF(NOT(AF55),0,IF(AB55&lt;=$AB$1,VLOOKUP(AC55,ouderschapsverlof!$D$15:$K$19,8,FALSE),0)))</f>
        <v>0</v>
      </c>
      <c r="AH55" s="65">
        <f>IF(OR(AC55=6,AC55=7),0,IF(NOT(AF55),IF(AB55&lt;=$AB$1,VLOOKUP(AC55,ouderschapsverlof!$D$15:$K$19,8,FALSE),0),0))</f>
        <v>0</v>
      </c>
    </row>
    <row r="56" spans="1:34" x14ac:dyDescent="0.25">
      <c r="A56" s="64">
        <f t="shared" si="17"/>
        <v>54</v>
      </c>
      <c r="B56" s="65">
        <f t="shared" si="0"/>
        <v>4</v>
      </c>
      <c r="C56" s="66">
        <f t="shared" si="1"/>
        <v>0</v>
      </c>
      <c r="D56" s="66">
        <f t="shared" si="2"/>
        <v>0</v>
      </c>
      <c r="E56" s="65" t="b">
        <f t="shared" si="3"/>
        <v>1</v>
      </c>
      <c r="F56" s="65">
        <f>IF(OR(B56=6,B56=7),0,IF(NOT(E56),0,IF(A56&lt;=$A$1,VLOOKUP(B56,ouderschapsverlof!$D$15:$E$19,2,FALSE),0)))</f>
        <v>0</v>
      </c>
      <c r="G56" s="65">
        <f>IF(OR(B56=6,B56=7),0,IF(NOT(E56),IF(A56&lt;=$A$1,VLOOKUP(B56,ouderschapsverlof!$D$15:$E$19,2,FALSE),0),0))</f>
        <v>0</v>
      </c>
      <c r="L56" s="64">
        <f t="shared" si="18"/>
        <v>54</v>
      </c>
      <c r="M56" s="65">
        <f t="shared" si="5"/>
        <v>4</v>
      </c>
      <c r="N56" s="66">
        <f t="shared" si="6"/>
        <v>0</v>
      </c>
      <c r="O56" s="66">
        <f t="shared" si="7"/>
        <v>0</v>
      </c>
      <c r="P56" s="65" t="b">
        <f t="shared" si="8"/>
        <v>1</v>
      </c>
      <c r="Q56" s="65">
        <f>IF(OR(M56=6,M56=7),0,IF(NOT(P56),0,IF(L56&lt;=$L$1,VLOOKUP(M56,ouderschapsverlof!$D$15:$G$19,4,FALSE),0)))</f>
        <v>0</v>
      </c>
      <c r="R56" s="65">
        <f>IF(OR(M56=6,M56=7),0,IF(NOT(P56),IF(L56&lt;=$L$1,VLOOKUP(M56,ouderschapsverlof!$D$15:$G$19,4,FALSE),0),0))</f>
        <v>0</v>
      </c>
      <c r="T56" s="64">
        <f t="shared" si="19"/>
        <v>54</v>
      </c>
      <c r="U56" s="65">
        <f t="shared" si="9"/>
        <v>4</v>
      </c>
      <c r="V56" s="66">
        <f t="shared" si="10"/>
        <v>0</v>
      </c>
      <c r="W56" s="66">
        <f t="shared" si="11"/>
        <v>0</v>
      </c>
      <c r="X56" s="65" t="b">
        <f t="shared" si="12"/>
        <v>1</v>
      </c>
      <c r="Y56" s="65">
        <f>IF(OR(U56=6,U56=7),0,IF(NOT(X56),0,IF(T56&lt;=$T$1,VLOOKUP(U56,ouderschapsverlof!$D$15:$I$19,6,FALSE),0)))</f>
        <v>0</v>
      </c>
      <c r="Z56" s="65">
        <f>IF(OR(U56=6,U56=7),0,IF(NOT(X56),IF(T56&lt;=$T$1,VLOOKUP(U56,ouderschapsverlof!$D$15:$I$19,6,FALSE),0),0))</f>
        <v>0</v>
      </c>
      <c r="AB56" s="64">
        <f t="shared" si="20"/>
        <v>54</v>
      </c>
      <c r="AC56" s="65">
        <f t="shared" si="13"/>
        <v>4</v>
      </c>
      <c r="AD56" s="66">
        <f t="shared" si="14"/>
        <v>0</v>
      </c>
      <c r="AE56" s="66">
        <f t="shared" si="15"/>
        <v>0</v>
      </c>
      <c r="AF56" s="65" t="b">
        <f t="shared" si="16"/>
        <v>1</v>
      </c>
      <c r="AG56" s="65">
        <f>IF(OR(AC56=6,AC56=7),0,IF(NOT(AF56),0,IF(AB56&lt;=$AB$1,VLOOKUP(AC56,ouderschapsverlof!$D$15:$K$19,8,FALSE),0)))</f>
        <v>0</v>
      </c>
      <c r="AH56" s="65">
        <f>IF(OR(AC56=6,AC56=7),0,IF(NOT(AF56),IF(AB56&lt;=$AB$1,VLOOKUP(AC56,ouderschapsverlof!$D$15:$K$19,8,FALSE),0),0))</f>
        <v>0</v>
      </c>
    </row>
    <row r="57" spans="1:34" x14ac:dyDescent="0.25">
      <c r="A57" s="64">
        <f t="shared" si="17"/>
        <v>55</v>
      </c>
      <c r="B57" s="65">
        <f t="shared" si="0"/>
        <v>5</v>
      </c>
      <c r="C57" s="66">
        <f t="shared" si="1"/>
        <v>0</v>
      </c>
      <c r="D57" s="66">
        <f t="shared" si="2"/>
        <v>0</v>
      </c>
      <c r="E57" s="65" t="b">
        <f t="shared" si="3"/>
        <v>1</v>
      </c>
      <c r="F57" s="65">
        <f>IF(OR(B57=6,B57=7),0,IF(NOT(E57),0,IF(A57&lt;=$A$1,VLOOKUP(B57,ouderschapsverlof!$D$15:$E$19,2,FALSE),0)))</f>
        <v>0</v>
      </c>
      <c r="G57" s="65">
        <f>IF(OR(B57=6,B57=7),0,IF(NOT(E57),IF(A57&lt;=$A$1,VLOOKUP(B57,ouderschapsverlof!$D$15:$E$19,2,FALSE),0),0))</f>
        <v>0</v>
      </c>
      <c r="L57" s="64">
        <f t="shared" si="18"/>
        <v>55</v>
      </c>
      <c r="M57" s="65">
        <f t="shared" si="5"/>
        <v>5</v>
      </c>
      <c r="N57" s="66">
        <f t="shared" si="6"/>
        <v>0</v>
      </c>
      <c r="O57" s="66">
        <f t="shared" si="7"/>
        <v>0</v>
      </c>
      <c r="P57" s="65" t="b">
        <f t="shared" si="8"/>
        <v>1</v>
      </c>
      <c r="Q57" s="65">
        <f>IF(OR(M57=6,M57=7),0,IF(NOT(P57),0,IF(L57&lt;=$L$1,VLOOKUP(M57,ouderschapsverlof!$D$15:$G$19,4,FALSE),0)))</f>
        <v>0</v>
      </c>
      <c r="R57" s="65">
        <f>IF(OR(M57=6,M57=7),0,IF(NOT(P57),IF(L57&lt;=$L$1,VLOOKUP(M57,ouderschapsverlof!$D$15:$G$19,4,FALSE),0),0))</f>
        <v>0</v>
      </c>
      <c r="T57" s="64">
        <f t="shared" si="19"/>
        <v>55</v>
      </c>
      <c r="U57" s="65">
        <f t="shared" si="9"/>
        <v>5</v>
      </c>
      <c r="V57" s="66">
        <f t="shared" si="10"/>
        <v>0</v>
      </c>
      <c r="W57" s="66">
        <f t="shared" si="11"/>
        <v>0</v>
      </c>
      <c r="X57" s="65" t="b">
        <f t="shared" si="12"/>
        <v>1</v>
      </c>
      <c r="Y57" s="65">
        <f>IF(OR(U57=6,U57=7),0,IF(NOT(X57),0,IF(T57&lt;=$T$1,VLOOKUP(U57,ouderschapsverlof!$D$15:$I$19,6,FALSE),0)))</f>
        <v>0</v>
      </c>
      <c r="Z57" s="65">
        <f>IF(OR(U57=6,U57=7),0,IF(NOT(X57),IF(T57&lt;=$T$1,VLOOKUP(U57,ouderschapsverlof!$D$15:$I$19,6,FALSE),0),0))</f>
        <v>0</v>
      </c>
      <c r="AB57" s="64">
        <f t="shared" si="20"/>
        <v>55</v>
      </c>
      <c r="AC57" s="65">
        <f t="shared" si="13"/>
        <v>5</v>
      </c>
      <c r="AD57" s="66">
        <f t="shared" si="14"/>
        <v>0</v>
      </c>
      <c r="AE57" s="66">
        <f t="shared" si="15"/>
        <v>0</v>
      </c>
      <c r="AF57" s="65" t="b">
        <f t="shared" si="16"/>
        <v>1</v>
      </c>
      <c r="AG57" s="65">
        <f>IF(OR(AC57=6,AC57=7),0,IF(NOT(AF57),0,IF(AB57&lt;=$AB$1,VLOOKUP(AC57,ouderschapsverlof!$D$15:$K$19,8,FALSE),0)))</f>
        <v>0</v>
      </c>
      <c r="AH57" s="65">
        <f>IF(OR(AC57=6,AC57=7),0,IF(NOT(AF57),IF(AB57&lt;=$AB$1,VLOOKUP(AC57,ouderschapsverlof!$D$15:$K$19,8,FALSE),0),0))</f>
        <v>0</v>
      </c>
    </row>
    <row r="58" spans="1:34" x14ac:dyDescent="0.25">
      <c r="A58" s="64">
        <f t="shared" si="17"/>
        <v>56</v>
      </c>
      <c r="B58" s="65">
        <f t="shared" si="0"/>
        <v>6</v>
      </c>
      <c r="C58" s="66">
        <f t="shared" si="1"/>
        <v>0</v>
      </c>
      <c r="D58" s="66">
        <f t="shared" si="2"/>
        <v>0</v>
      </c>
      <c r="E58" s="65" t="b">
        <f t="shared" si="3"/>
        <v>1</v>
      </c>
      <c r="F58" s="65">
        <f>IF(OR(B58=6,B58=7),0,IF(NOT(E58),0,IF(A58&lt;=$A$1,VLOOKUP(B58,ouderschapsverlof!$D$15:$E$19,2,FALSE),0)))</f>
        <v>0</v>
      </c>
      <c r="G58" s="65">
        <f>IF(OR(B58=6,B58=7),0,IF(NOT(E58),IF(A58&lt;=$A$1,VLOOKUP(B58,ouderschapsverlof!$D$15:$E$19,2,FALSE),0),0))</f>
        <v>0</v>
      </c>
      <c r="L58" s="64">
        <f t="shared" si="18"/>
        <v>56</v>
      </c>
      <c r="M58" s="65">
        <f t="shared" si="5"/>
        <v>6</v>
      </c>
      <c r="N58" s="66">
        <f t="shared" si="6"/>
        <v>0</v>
      </c>
      <c r="O58" s="66">
        <f t="shared" si="7"/>
        <v>0</v>
      </c>
      <c r="P58" s="65" t="b">
        <f t="shared" si="8"/>
        <v>1</v>
      </c>
      <c r="Q58" s="65">
        <f>IF(OR(M58=6,M58=7),0,IF(NOT(P58),0,IF(L58&lt;=$L$1,VLOOKUP(M58,ouderschapsverlof!$D$15:$G$19,4,FALSE),0)))</f>
        <v>0</v>
      </c>
      <c r="R58" s="65">
        <f>IF(OR(M58=6,M58=7),0,IF(NOT(P58),IF(L58&lt;=$L$1,VLOOKUP(M58,ouderschapsverlof!$D$15:$G$19,4,FALSE),0),0))</f>
        <v>0</v>
      </c>
      <c r="T58" s="64">
        <f t="shared" si="19"/>
        <v>56</v>
      </c>
      <c r="U58" s="65">
        <f t="shared" si="9"/>
        <v>6</v>
      </c>
      <c r="V58" s="66">
        <f t="shared" si="10"/>
        <v>0</v>
      </c>
      <c r="W58" s="66">
        <f t="shared" si="11"/>
        <v>0</v>
      </c>
      <c r="X58" s="65" t="b">
        <f t="shared" si="12"/>
        <v>1</v>
      </c>
      <c r="Y58" s="65">
        <f>IF(OR(U58=6,U58=7),0,IF(NOT(X58),0,IF(T58&lt;=$T$1,VLOOKUP(U58,ouderschapsverlof!$D$15:$I$19,6,FALSE),0)))</f>
        <v>0</v>
      </c>
      <c r="Z58" s="65">
        <f>IF(OR(U58=6,U58=7),0,IF(NOT(X58),IF(T58&lt;=$T$1,VLOOKUP(U58,ouderschapsverlof!$D$15:$I$19,6,FALSE),0),0))</f>
        <v>0</v>
      </c>
      <c r="AB58" s="64">
        <f t="shared" si="20"/>
        <v>56</v>
      </c>
      <c r="AC58" s="65">
        <f t="shared" si="13"/>
        <v>6</v>
      </c>
      <c r="AD58" s="66">
        <f t="shared" si="14"/>
        <v>0</v>
      </c>
      <c r="AE58" s="66">
        <f t="shared" si="15"/>
        <v>0</v>
      </c>
      <c r="AF58" s="65" t="b">
        <f t="shared" si="16"/>
        <v>1</v>
      </c>
      <c r="AG58" s="65">
        <f>IF(OR(AC58=6,AC58=7),0,IF(NOT(AF58),0,IF(AB58&lt;=$AB$1,VLOOKUP(AC58,ouderschapsverlof!$D$15:$K$19,8,FALSE),0)))</f>
        <v>0</v>
      </c>
      <c r="AH58" s="65">
        <f>IF(OR(AC58=6,AC58=7),0,IF(NOT(AF58),IF(AB58&lt;=$AB$1,VLOOKUP(AC58,ouderschapsverlof!$D$15:$K$19,8,FALSE),0),0))</f>
        <v>0</v>
      </c>
    </row>
    <row r="59" spans="1:34" x14ac:dyDescent="0.25">
      <c r="A59" s="64">
        <f t="shared" si="17"/>
        <v>57</v>
      </c>
      <c r="B59" s="65">
        <f t="shared" si="0"/>
        <v>7</v>
      </c>
      <c r="C59" s="66">
        <f t="shared" si="1"/>
        <v>0</v>
      </c>
      <c r="D59" s="66">
        <f t="shared" si="2"/>
        <v>0</v>
      </c>
      <c r="E59" s="65" t="b">
        <f t="shared" si="3"/>
        <v>1</v>
      </c>
      <c r="F59" s="65">
        <f>IF(OR(B59=6,B59=7),0,IF(NOT(E59),0,IF(A59&lt;=$A$1,VLOOKUP(B59,ouderschapsverlof!$D$15:$E$19,2,FALSE),0)))</f>
        <v>0</v>
      </c>
      <c r="G59" s="65">
        <f>IF(OR(B59=6,B59=7),0,IF(NOT(E59),IF(A59&lt;=$A$1,VLOOKUP(B59,ouderschapsverlof!$D$15:$E$19,2,FALSE),0),0))</f>
        <v>0</v>
      </c>
      <c r="L59" s="64">
        <f t="shared" si="18"/>
        <v>57</v>
      </c>
      <c r="M59" s="65">
        <f t="shared" si="5"/>
        <v>7</v>
      </c>
      <c r="N59" s="66">
        <f t="shared" si="6"/>
        <v>0</v>
      </c>
      <c r="O59" s="66">
        <f t="shared" si="7"/>
        <v>0</v>
      </c>
      <c r="P59" s="65" t="b">
        <f t="shared" si="8"/>
        <v>1</v>
      </c>
      <c r="Q59" s="65">
        <f>IF(OR(M59=6,M59=7),0,IF(NOT(P59),0,IF(L59&lt;=$L$1,VLOOKUP(M59,ouderschapsverlof!$D$15:$G$19,4,FALSE),0)))</f>
        <v>0</v>
      </c>
      <c r="R59" s="65">
        <f>IF(OR(M59=6,M59=7),0,IF(NOT(P59),IF(L59&lt;=$L$1,VLOOKUP(M59,ouderschapsverlof!$D$15:$G$19,4,FALSE),0),0))</f>
        <v>0</v>
      </c>
      <c r="T59" s="64">
        <f t="shared" si="19"/>
        <v>57</v>
      </c>
      <c r="U59" s="65">
        <f t="shared" si="9"/>
        <v>7</v>
      </c>
      <c r="V59" s="66">
        <f t="shared" si="10"/>
        <v>0</v>
      </c>
      <c r="W59" s="66">
        <f t="shared" si="11"/>
        <v>0</v>
      </c>
      <c r="X59" s="65" t="b">
        <f t="shared" si="12"/>
        <v>1</v>
      </c>
      <c r="Y59" s="65">
        <f>IF(OR(U59=6,U59=7),0,IF(NOT(X59),0,IF(T59&lt;=$T$1,VLOOKUP(U59,ouderschapsverlof!$D$15:$I$19,6,FALSE),0)))</f>
        <v>0</v>
      </c>
      <c r="Z59" s="65">
        <f>IF(OR(U59=6,U59=7),0,IF(NOT(X59),IF(T59&lt;=$T$1,VLOOKUP(U59,ouderschapsverlof!$D$15:$I$19,6,FALSE),0),0))</f>
        <v>0</v>
      </c>
      <c r="AB59" s="64">
        <f t="shared" si="20"/>
        <v>57</v>
      </c>
      <c r="AC59" s="65">
        <f t="shared" si="13"/>
        <v>7</v>
      </c>
      <c r="AD59" s="66">
        <f t="shared" si="14"/>
        <v>0</v>
      </c>
      <c r="AE59" s="66">
        <f t="shared" si="15"/>
        <v>0</v>
      </c>
      <c r="AF59" s="65" t="b">
        <f t="shared" si="16"/>
        <v>1</v>
      </c>
      <c r="AG59" s="65">
        <f>IF(OR(AC59=6,AC59=7),0,IF(NOT(AF59),0,IF(AB59&lt;=$AB$1,VLOOKUP(AC59,ouderschapsverlof!$D$15:$K$19,8,FALSE),0)))</f>
        <v>0</v>
      </c>
      <c r="AH59" s="65">
        <f>IF(OR(AC59=6,AC59=7),0,IF(NOT(AF59),IF(AB59&lt;=$AB$1,VLOOKUP(AC59,ouderschapsverlof!$D$15:$K$19,8,FALSE),0),0))</f>
        <v>0</v>
      </c>
    </row>
    <row r="60" spans="1:34" x14ac:dyDescent="0.25">
      <c r="A60" s="64">
        <f t="shared" si="17"/>
        <v>58</v>
      </c>
      <c r="B60" s="65">
        <f t="shared" si="0"/>
        <v>1</v>
      </c>
      <c r="C60" s="66">
        <f t="shared" si="1"/>
        <v>0</v>
      </c>
      <c r="D60" s="66">
        <f t="shared" si="2"/>
        <v>0</v>
      </c>
      <c r="E60" s="65" t="b">
        <f t="shared" si="3"/>
        <v>1</v>
      </c>
      <c r="F60" s="65">
        <f>IF(OR(B60=6,B60=7),0,IF(NOT(E60),0,IF(A60&lt;=$A$1,VLOOKUP(B60,ouderschapsverlof!$D$15:$E$19,2,FALSE),0)))</f>
        <v>0</v>
      </c>
      <c r="G60" s="65">
        <f>IF(OR(B60=6,B60=7),0,IF(NOT(E60),IF(A60&lt;=$A$1,VLOOKUP(B60,ouderschapsverlof!$D$15:$E$19,2,FALSE),0),0))</f>
        <v>0</v>
      </c>
      <c r="L60" s="64">
        <f t="shared" si="18"/>
        <v>58</v>
      </c>
      <c r="M60" s="65">
        <f t="shared" si="5"/>
        <v>1</v>
      </c>
      <c r="N60" s="66">
        <f t="shared" si="6"/>
        <v>0</v>
      </c>
      <c r="O60" s="66">
        <f t="shared" si="7"/>
        <v>0</v>
      </c>
      <c r="P60" s="65" t="b">
        <f t="shared" si="8"/>
        <v>1</v>
      </c>
      <c r="Q60" s="65">
        <f>IF(OR(M60=6,M60=7),0,IF(NOT(P60),0,IF(L60&lt;=$L$1,VLOOKUP(M60,ouderschapsverlof!$D$15:$G$19,4,FALSE),0)))</f>
        <v>0</v>
      </c>
      <c r="R60" s="65">
        <f>IF(OR(M60=6,M60=7),0,IF(NOT(P60),IF(L60&lt;=$L$1,VLOOKUP(M60,ouderschapsverlof!$D$15:$G$19,4,FALSE),0),0))</f>
        <v>0</v>
      </c>
      <c r="T60" s="64">
        <f t="shared" si="19"/>
        <v>58</v>
      </c>
      <c r="U60" s="65">
        <f t="shared" si="9"/>
        <v>1</v>
      </c>
      <c r="V60" s="66">
        <f t="shared" si="10"/>
        <v>0</v>
      </c>
      <c r="W60" s="66">
        <f t="shared" si="11"/>
        <v>0</v>
      </c>
      <c r="X60" s="65" t="b">
        <f t="shared" si="12"/>
        <v>1</v>
      </c>
      <c r="Y60" s="65">
        <f>IF(OR(U60=6,U60=7),0,IF(NOT(X60),0,IF(T60&lt;=$T$1,VLOOKUP(U60,ouderschapsverlof!$D$15:$I$19,6,FALSE),0)))</f>
        <v>0</v>
      </c>
      <c r="Z60" s="65">
        <f>IF(OR(U60=6,U60=7),0,IF(NOT(X60),IF(T60&lt;=$T$1,VLOOKUP(U60,ouderschapsverlof!$D$15:$I$19,6,FALSE),0),0))</f>
        <v>0</v>
      </c>
      <c r="AB60" s="64">
        <f t="shared" si="20"/>
        <v>58</v>
      </c>
      <c r="AC60" s="65">
        <f t="shared" si="13"/>
        <v>1</v>
      </c>
      <c r="AD60" s="66">
        <f t="shared" si="14"/>
        <v>0</v>
      </c>
      <c r="AE60" s="66">
        <f t="shared" si="15"/>
        <v>0</v>
      </c>
      <c r="AF60" s="65" t="b">
        <f t="shared" si="16"/>
        <v>1</v>
      </c>
      <c r="AG60" s="65">
        <f>IF(OR(AC60=6,AC60=7),0,IF(NOT(AF60),0,IF(AB60&lt;=$AB$1,VLOOKUP(AC60,ouderschapsverlof!$D$15:$K$19,8,FALSE),0)))</f>
        <v>0</v>
      </c>
      <c r="AH60" s="65">
        <f>IF(OR(AC60=6,AC60=7),0,IF(NOT(AF60),IF(AB60&lt;=$AB$1,VLOOKUP(AC60,ouderschapsverlof!$D$15:$K$19,8,FALSE),0),0))</f>
        <v>0</v>
      </c>
    </row>
    <row r="61" spans="1:34" x14ac:dyDescent="0.25">
      <c r="A61" s="64">
        <f t="shared" si="17"/>
        <v>59</v>
      </c>
      <c r="B61" s="65">
        <f t="shared" si="0"/>
        <v>2</v>
      </c>
      <c r="C61" s="66">
        <f t="shared" si="1"/>
        <v>0</v>
      </c>
      <c r="D61" s="66">
        <f t="shared" si="2"/>
        <v>0</v>
      </c>
      <c r="E61" s="65" t="b">
        <f t="shared" si="3"/>
        <v>1</v>
      </c>
      <c r="F61" s="65">
        <f>IF(OR(B61=6,B61=7),0,IF(NOT(E61),0,IF(A61&lt;=$A$1,VLOOKUP(B61,ouderschapsverlof!$D$15:$E$19,2,FALSE),0)))</f>
        <v>0</v>
      </c>
      <c r="G61" s="65">
        <f>IF(OR(B61=6,B61=7),0,IF(NOT(E61),IF(A61&lt;=$A$1,VLOOKUP(B61,ouderschapsverlof!$D$15:$E$19,2,FALSE),0),0))</f>
        <v>0</v>
      </c>
      <c r="L61" s="64">
        <f t="shared" si="18"/>
        <v>59</v>
      </c>
      <c r="M61" s="65">
        <f t="shared" si="5"/>
        <v>2</v>
      </c>
      <c r="N61" s="66">
        <f t="shared" si="6"/>
        <v>0</v>
      </c>
      <c r="O61" s="66">
        <f t="shared" si="7"/>
        <v>0</v>
      </c>
      <c r="P61" s="65" t="b">
        <f t="shared" si="8"/>
        <v>1</v>
      </c>
      <c r="Q61" s="65">
        <f>IF(OR(M61=6,M61=7),0,IF(NOT(P61),0,IF(L61&lt;=$L$1,VLOOKUP(M61,ouderschapsverlof!$D$15:$G$19,4,FALSE),0)))</f>
        <v>0</v>
      </c>
      <c r="R61" s="65">
        <f>IF(OR(M61=6,M61=7),0,IF(NOT(P61),IF(L61&lt;=$L$1,VLOOKUP(M61,ouderschapsverlof!$D$15:$G$19,4,FALSE),0),0))</f>
        <v>0</v>
      </c>
      <c r="T61" s="64">
        <f t="shared" si="19"/>
        <v>59</v>
      </c>
      <c r="U61" s="65">
        <f t="shared" si="9"/>
        <v>2</v>
      </c>
      <c r="V61" s="66">
        <f t="shared" si="10"/>
        <v>0</v>
      </c>
      <c r="W61" s="66">
        <f t="shared" si="11"/>
        <v>0</v>
      </c>
      <c r="X61" s="65" t="b">
        <f t="shared" si="12"/>
        <v>1</v>
      </c>
      <c r="Y61" s="65">
        <f>IF(OR(U61=6,U61=7),0,IF(NOT(X61),0,IF(T61&lt;=$T$1,VLOOKUP(U61,ouderschapsverlof!$D$15:$I$19,6,FALSE),0)))</f>
        <v>0</v>
      </c>
      <c r="Z61" s="65">
        <f>IF(OR(U61=6,U61=7),0,IF(NOT(X61),IF(T61&lt;=$T$1,VLOOKUP(U61,ouderschapsverlof!$D$15:$I$19,6,FALSE),0),0))</f>
        <v>0</v>
      </c>
      <c r="AB61" s="64">
        <f t="shared" si="20"/>
        <v>59</v>
      </c>
      <c r="AC61" s="65">
        <f t="shared" si="13"/>
        <v>2</v>
      </c>
      <c r="AD61" s="66">
        <f t="shared" si="14"/>
        <v>0</v>
      </c>
      <c r="AE61" s="66">
        <f t="shared" si="15"/>
        <v>0</v>
      </c>
      <c r="AF61" s="65" t="b">
        <f t="shared" si="16"/>
        <v>1</v>
      </c>
      <c r="AG61" s="65">
        <f>IF(OR(AC61=6,AC61=7),0,IF(NOT(AF61),0,IF(AB61&lt;=$AB$1,VLOOKUP(AC61,ouderschapsverlof!$D$15:$K$19,8,FALSE),0)))</f>
        <v>0</v>
      </c>
      <c r="AH61" s="65">
        <f>IF(OR(AC61=6,AC61=7),0,IF(NOT(AF61),IF(AB61&lt;=$AB$1,VLOOKUP(AC61,ouderschapsverlof!$D$15:$K$19,8,FALSE),0),0))</f>
        <v>0</v>
      </c>
    </row>
    <row r="62" spans="1:34" x14ac:dyDescent="0.25">
      <c r="A62" s="64">
        <f t="shared" si="17"/>
        <v>60</v>
      </c>
      <c r="B62" s="65">
        <f t="shared" si="0"/>
        <v>3</v>
      </c>
      <c r="C62" s="66">
        <f t="shared" si="1"/>
        <v>0</v>
      </c>
      <c r="D62" s="66">
        <f t="shared" si="2"/>
        <v>0</v>
      </c>
      <c r="E62" s="65" t="b">
        <f t="shared" si="3"/>
        <v>1</v>
      </c>
      <c r="F62" s="65">
        <f>IF(OR(B62=6,B62=7),0,IF(NOT(E62),0,IF(A62&lt;=$A$1,VLOOKUP(B62,ouderschapsverlof!$D$15:$E$19,2,FALSE),0)))</f>
        <v>0</v>
      </c>
      <c r="G62" s="65">
        <f>IF(OR(B62=6,B62=7),0,IF(NOT(E62),IF(A62&lt;=$A$1,VLOOKUP(B62,ouderschapsverlof!$D$15:$E$19,2,FALSE),0),0))</f>
        <v>0</v>
      </c>
      <c r="L62" s="64">
        <f t="shared" si="18"/>
        <v>60</v>
      </c>
      <c r="M62" s="65">
        <f t="shared" si="5"/>
        <v>3</v>
      </c>
      <c r="N62" s="66">
        <f t="shared" si="6"/>
        <v>0</v>
      </c>
      <c r="O62" s="66">
        <f t="shared" si="7"/>
        <v>0</v>
      </c>
      <c r="P62" s="65" t="b">
        <f t="shared" si="8"/>
        <v>1</v>
      </c>
      <c r="Q62" s="65">
        <f>IF(OR(M62=6,M62=7),0,IF(NOT(P62),0,IF(L62&lt;=$L$1,VLOOKUP(M62,ouderschapsverlof!$D$15:$G$19,4,FALSE),0)))</f>
        <v>0</v>
      </c>
      <c r="R62" s="65">
        <f>IF(OR(M62=6,M62=7),0,IF(NOT(P62),IF(L62&lt;=$L$1,VLOOKUP(M62,ouderschapsverlof!$D$15:$G$19,4,FALSE),0),0))</f>
        <v>0</v>
      </c>
      <c r="T62" s="64">
        <f t="shared" si="19"/>
        <v>60</v>
      </c>
      <c r="U62" s="65">
        <f t="shared" si="9"/>
        <v>3</v>
      </c>
      <c r="V62" s="66">
        <f t="shared" si="10"/>
        <v>0</v>
      </c>
      <c r="W62" s="66">
        <f t="shared" si="11"/>
        <v>0</v>
      </c>
      <c r="X62" s="65" t="b">
        <f t="shared" si="12"/>
        <v>1</v>
      </c>
      <c r="Y62" s="65">
        <f>IF(OR(U62=6,U62=7),0,IF(NOT(X62),0,IF(T62&lt;=$T$1,VLOOKUP(U62,ouderschapsverlof!$D$15:$I$19,6,FALSE),0)))</f>
        <v>0</v>
      </c>
      <c r="Z62" s="65">
        <f>IF(OR(U62=6,U62=7),0,IF(NOT(X62),IF(T62&lt;=$T$1,VLOOKUP(U62,ouderschapsverlof!$D$15:$I$19,6,FALSE),0),0))</f>
        <v>0</v>
      </c>
      <c r="AB62" s="64">
        <f t="shared" si="20"/>
        <v>60</v>
      </c>
      <c r="AC62" s="65">
        <f t="shared" si="13"/>
        <v>3</v>
      </c>
      <c r="AD62" s="66">
        <f t="shared" si="14"/>
        <v>0</v>
      </c>
      <c r="AE62" s="66">
        <f t="shared" si="15"/>
        <v>0</v>
      </c>
      <c r="AF62" s="65" t="b">
        <f t="shared" si="16"/>
        <v>1</v>
      </c>
      <c r="AG62" s="65">
        <f>IF(OR(AC62=6,AC62=7),0,IF(NOT(AF62),0,IF(AB62&lt;=$AB$1,VLOOKUP(AC62,ouderschapsverlof!$D$15:$K$19,8,FALSE),0)))</f>
        <v>0</v>
      </c>
      <c r="AH62" s="65">
        <f>IF(OR(AC62=6,AC62=7),0,IF(NOT(AF62),IF(AB62&lt;=$AB$1,VLOOKUP(AC62,ouderschapsverlof!$D$15:$K$19,8,FALSE),0),0))</f>
        <v>0</v>
      </c>
    </row>
    <row r="63" spans="1:34" x14ac:dyDescent="0.25">
      <c r="A63" s="64">
        <f t="shared" si="17"/>
        <v>61</v>
      </c>
      <c r="B63" s="65">
        <f t="shared" si="0"/>
        <v>4</v>
      </c>
      <c r="C63" s="66">
        <f t="shared" si="1"/>
        <v>0</v>
      </c>
      <c r="D63" s="66">
        <f t="shared" si="2"/>
        <v>0</v>
      </c>
      <c r="E63" s="65" t="b">
        <f t="shared" si="3"/>
        <v>1</v>
      </c>
      <c r="F63" s="65">
        <f>IF(OR(B63=6,B63=7),0,IF(NOT(E63),0,IF(A63&lt;=$A$1,VLOOKUP(B63,ouderschapsverlof!$D$15:$E$19,2,FALSE),0)))</f>
        <v>0</v>
      </c>
      <c r="G63" s="65">
        <f>IF(OR(B63=6,B63=7),0,IF(NOT(E63),IF(A63&lt;=$A$1,VLOOKUP(B63,ouderschapsverlof!$D$15:$E$19,2,FALSE),0),0))</f>
        <v>0</v>
      </c>
      <c r="L63" s="64">
        <f t="shared" si="18"/>
        <v>61</v>
      </c>
      <c r="M63" s="65">
        <f t="shared" si="5"/>
        <v>4</v>
      </c>
      <c r="N63" s="66">
        <f t="shared" si="6"/>
        <v>0</v>
      </c>
      <c r="O63" s="66">
        <f t="shared" si="7"/>
        <v>0</v>
      </c>
      <c r="P63" s="65" t="b">
        <f t="shared" si="8"/>
        <v>1</v>
      </c>
      <c r="Q63" s="65">
        <f>IF(OR(M63=6,M63=7),0,IF(NOT(P63),0,IF(L63&lt;=$L$1,VLOOKUP(M63,ouderschapsverlof!$D$15:$G$19,4,FALSE),0)))</f>
        <v>0</v>
      </c>
      <c r="R63" s="65">
        <f>IF(OR(M63=6,M63=7),0,IF(NOT(P63),IF(L63&lt;=$L$1,VLOOKUP(M63,ouderschapsverlof!$D$15:$G$19,4,FALSE),0),0))</f>
        <v>0</v>
      </c>
      <c r="T63" s="64">
        <f t="shared" si="19"/>
        <v>61</v>
      </c>
      <c r="U63" s="65">
        <f t="shared" si="9"/>
        <v>4</v>
      </c>
      <c r="V63" s="66">
        <f t="shared" si="10"/>
        <v>0</v>
      </c>
      <c r="W63" s="66">
        <f t="shared" si="11"/>
        <v>0</v>
      </c>
      <c r="X63" s="65" t="b">
        <f t="shared" si="12"/>
        <v>1</v>
      </c>
      <c r="Y63" s="65">
        <f>IF(OR(U63=6,U63=7),0,IF(NOT(X63),0,IF(T63&lt;=$T$1,VLOOKUP(U63,ouderschapsverlof!$D$15:$I$19,6,FALSE),0)))</f>
        <v>0</v>
      </c>
      <c r="Z63" s="65">
        <f>IF(OR(U63=6,U63=7),0,IF(NOT(X63),IF(T63&lt;=$T$1,VLOOKUP(U63,ouderschapsverlof!$D$15:$I$19,6,FALSE),0),0))</f>
        <v>0</v>
      </c>
      <c r="AB63" s="64">
        <f t="shared" si="20"/>
        <v>61</v>
      </c>
      <c r="AC63" s="65">
        <f t="shared" si="13"/>
        <v>4</v>
      </c>
      <c r="AD63" s="66">
        <f t="shared" si="14"/>
        <v>0</v>
      </c>
      <c r="AE63" s="66">
        <f t="shared" si="15"/>
        <v>0</v>
      </c>
      <c r="AF63" s="65" t="b">
        <f t="shared" si="16"/>
        <v>1</v>
      </c>
      <c r="AG63" s="65">
        <f>IF(OR(AC63=6,AC63=7),0,IF(NOT(AF63),0,IF(AB63&lt;=$AB$1,VLOOKUP(AC63,ouderschapsverlof!$D$15:$K$19,8,FALSE),0)))</f>
        <v>0</v>
      </c>
      <c r="AH63" s="65">
        <f>IF(OR(AC63=6,AC63=7),0,IF(NOT(AF63),IF(AB63&lt;=$AB$1,VLOOKUP(AC63,ouderschapsverlof!$D$15:$K$19,8,FALSE),0),0))</f>
        <v>0</v>
      </c>
    </row>
    <row r="64" spans="1:34" x14ac:dyDescent="0.25">
      <c r="A64" s="64">
        <f t="shared" si="17"/>
        <v>62</v>
      </c>
      <c r="B64" s="65">
        <f t="shared" si="0"/>
        <v>5</v>
      </c>
      <c r="C64" s="66">
        <f t="shared" si="1"/>
        <v>0</v>
      </c>
      <c r="D64" s="66">
        <f t="shared" si="2"/>
        <v>0</v>
      </c>
      <c r="E64" s="65" t="b">
        <f t="shared" si="3"/>
        <v>1</v>
      </c>
      <c r="F64" s="65">
        <f>IF(OR(B64=6,B64=7),0,IF(NOT(E64),0,IF(A64&lt;=$A$1,VLOOKUP(B64,ouderschapsverlof!$D$15:$E$19,2,FALSE),0)))</f>
        <v>0</v>
      </c>
      <c r="G64" s="65">
        <f>IF(OR(B64=6,B64=7),0,IF(NOT(E64),IF(A64&lt;=$A$1,VLOOKUP(B64,ouderschapsverlof!$D$15:$E$19,2,FALSE),0),0))</f>
        <v>0</v>
      </c>
      <c r="L64" s="64">
        <f t="shared" si="18"/>
        <v>62</v>
      </c>
      <c r="M64" s="65">
        <f t="shared" si="5"/>
        <v>5</v>
      </c>
      <c r="N64" s="66">
        <f t="shared" si="6"/>
        <v>0</v>
      </c>
      <c r="O64" s="66">
        <f t="shared" si="7"/>
        <v>0</v>
      </c>
      <c r="P64" s="65" t="b">
        <f t="shared" si="8"/>
        <v>1</v>
      </c>
      <c r="Q64" s="65">
        <f>IF(OR(M64=6,M64=7),0,IF(NOT(P64),0,IF(L64&lt;=$L$1,VLOOKUP(M64,ouderschapsverlof!$D$15:$G$19,4,FALSE),0)))</f>
        <v>0</v>
      </c>
      <c r="R64" s="65">
        <f>IF(OR(M64=6,M64=7),0,IF(NOT(P64),IF(L64&lt;=$L$1,VLOOKUP(M64,ouderschapsverlof!$D$15:$G$19,4,FALSE),0),0))</f>
        <v>0</v>
      </c>
      <c r="T64" s="64">
        <f t="shared" si="19"/>
        <v>62</v>
      </c>
      <c r="U64" s="65">
        <f t="shared" si="9"/>
        <v>5</v>
      </c>
      <c r="V64" s="66">
        <f t="shared" si="10"/>
        <v>0</v>
      </c>
      <c r="W64" s="66">
        <f t="shared" si="11"/>
        <v>0</v>
      </c>
      <c r="X64" s="65" t="b">
        <f t="shared" si="12"/>
        <v>1</v>
      </c>
      <c r="Y64" s="65">
        <f>IF(OR(U64=6,U64=7),0,IF(NOT(X64),0,IF(T64&lt;=$T$1,VLOOKUP(U64,ouderschapsverlof!$D$15:$I$19,6,FALSE),0)))</f>
        <v>0</v>
      </c>
      <c r="Z64" s="65">
        <f>IF(OR(U64=6,U64=7),0,IF(NOT(X64),IF(T64&lt;=$T$1,VLOOKUP(U64,ouderschapsverlof!$D$15:$I$19,6,FALSE),0),0))</f>
        <v>0</v>
      </c>
      <c r="AB64" s="64">
        <f t="shared" si="20"/>
        <v>62</v>
      </c>
      <c r="AC64" s="65">
        <f t="shared" si="13"/>
        <v>5</v>
      </c>
      <c r="AD64" s="66">
        <f t="shared" si="14"/>
        <v>0</v>
      </c>
      <c r="AE64" s="66">
        <f t="shared" si="15"/>
        <v>0</v>
      </c>
      <c r="AF64" s="65" t="b">
        <f t="shared" si="16"/>
        <v>1</v>
      </c>
      <c r="AG64" s="65">
        <f>IF(OR(AC64=6,AC64=7),0,IF(NOT(AF64),0,IF(AB64&lt;=$AB$1,VLOOKUP(AC64,ouderschapsverlof!$D$15:$K$19,8,FALSE),0)))</f>
        <v>0</v>
      </c>
      <c r="AH64" s="65">
        <f>IF(OR(AC64=6,AC64=7),0,IF(NOT(AF64),IF(AB64&lt;=$AB$1,VLOOKUP(AC64,ouderschapsverlof!$D$15:$K$19,8,FALSE),0),0))</f>
        <v>0</v>
      </c>
    </row>
    <row r="65" spans="1:34" x14ac:dyDescent="0.25">
      <c r="A65" s="64">
        <f t="shared" si="17"/>
        <v>63</v>
      </c>
      <c r="B65" s="65">
        <f t="shared" si="0"/>
        <v>6</v>
      </c>
      <c r="C65" s="66">
        <f t="shared" si="1"/>
        <v>0</v>
      </c>
      <c r="D65" s="66">
        <f t="shared" si="2"/>
        <v>0</v>
      </c>
      <c r="E65" s="65" t="b">
        <f t="shared" si="3"/>
        <v>1</v>
      </c>
      <c r="F65" s="65">
        <f>IF(OR(B65=6,B65=7),0,IF(NOT(E65),0,IF(A65&lt;=$A$1,VLOOKUP(B65,ouderschapsverlof!$D$15:$E$19,2,FALSE),0)))</f>
        <v>0</v>
      </c>
      <c r="G65" s="65">
        <f>IF(OR(B65=6,B65=7),0,IF(NOT(E65),IF(A65&lt;=$A$1,VLOOKUP(B65,ouderschapsverlof!$D$15:$E$19,2,FALSE),0),0))</f>
        <v>0</v>
      </c>
      <c r="L65" s="64">
        <f t="shared" si="18"/>
        <v>63</v>
      </c>
      <c r="M65" s="65">
        <f t="shared" si="5"/>
        <v>6</v>
      </c>
      <c r="N65" s="66">
        <f t="shared" si="6"/>
        <v>0</v>
      </c>
      <c r="O65" s="66">
        <f t="shared" si="7"/>
        <v>0</v>
      </c>
      <c r="P65" s="65" t="b">
        <f t="shared" si="8"/>
        <v>1</v>
      </c>
      <c r="Q65" s="65">
        <f>IF(OR(M65=6,M65=7),0,IF(NOT(P65),0,IF(L65&lt;=$L$1,VLOOKUP(M65,ouderschapsverlof!$D$15:$G$19,4,FALSE),0)))</f>
        <v>0</v>
      </c>
      <c r="R65" s="65">
        <f>IF(OR(M65=6,M65=7),0,IF(NOT(P65),IF(L65&lt;=$L$1,VLOOKUP(M65,ouderschapsverlof!$D$15:$G$19,4,FALSE),0),0))</f>
        <v>0</v>
      </c>
      <c r="T65" s="64">
        <f t="shared" si="19"/>
        <v>63</v>
      </c>
      <c r="U65" s="65">
        <f t="shared" si="9"/>
        <v>6</v>
      </c>
      <c r="V65" s="66">
        <f t="shared" si="10"/>
        <v>0</v>
      </c>
      <c r="W65" s="66">
        <f t="shared" si="11"/>
        <v>0</v>
      </c>
      <c r="X65" s="65" t="b">
        <f t="shared" si="12"/>
        <v>1</v>
      </c>
      <c r="Y65" s="65">
        <f>IF(OR(U65=6,U65=7),0,IF(NOT(X65),0,IF(T65&lt;=$T$1,VLOOKUP(U65,ouderschapsverlof!$D$15:$I$19,6,FALSE),0)))</f>
        <v>0</v>
      </c>
      <c r="Z65" s="65">
        <f>IF(OR(U65=6,U65=7),0,IF(NOT(X65),IF(T65&lt;=$T$1,VLOOKUP(U65,ouderschapsverlof!$D$15:$I$19,6,FALSE),0),0))</f>
        <v>0</v>
      </c>
      <c r="AB65" s="64">
        <f t="shared" si="20"/>
        <v>63</v>
      </c>
      <c r="AC65" s="65">
        <f t="shared" si="13"/>
        <v>6</v>
      </c>
      <c r="AD65" s="66">
        <f t="shared" si="14"/>
        <v>0</v>
      </c>
      <c r="AE65" s="66">
        <f t="shared" si="15"/>
        <v>0</v>
      </c>
      <c r="AF65" s="65" t="b">
        <f t="shared" si="16"/>
        <v>1</v>
      </c>
      <c r="AG65" s="65">
        <f>IF(OR(AC65=6,AC65=7),0,IF(NOT(AF65),0,IF(AB65&lt;=$AB$1,VLOOKUP(AC65,ouderschapsverlof!$D$15:$K$19,8,FALSE),0)))</f>
        <v>0</v>
      </c>
      <c r="AH65" s="65">
        <f>IF(OR(AC65=6,AC65=7),0,IF(NOT(AF65),IF(AB65&lt;=$AB$1,VLOOKUP(AC65,ouderschapsverlof!$D$15:$K$19,8,FALSE),0),0))</f>
        <v>0</v>
      </c>
    </row>
    <row r="66" spans="1:34" x14ac:dyDescent="0.25">
      <c r="A66" s="64">
        <f t="shared" si="17"/>
        <v>64</v>
      </c>
      <c r="B66" s="65">
        <f t="shared" si="0"/>
        <v>7</v>
      </c>
      <c r="C66" s="66">
        <f t="shared" si="1"/>
        <v>0</v>
      </c>
      <c r="D66" s="66">
        <f t="shared" si="2"/>
        <v>0</v>
      </c>
      <c r="E66" s="65" t="b">
        <f t="shared" si="3"/>
        <v>1</v>
      </c>
      <c r="F66" s="65">
        <f>IF(OR(B66=6,B66=7),0,IF(NOT(E66),0,IF(A66&lt;=$A$1,VLOOKUP(B66,ouderschapsverlof!$D$15:$E$19,2,FALSE),0)))</f>
        <v>0</v>
      </c>
      <c r="G66" s="65">
        <f>IF(OR(B66=6,B66=7),0,IF(NOT(E66),IF(A66&lt;=$A$1,VLOOKUP(B66,ouderschapsverlof!$D$15:$E$19,2,FALSE),0),0))</f>
        <v>0</v>
      </c>
      <c r="L66" s="64">
        <f t="shared" si="18"/>
        <v>64</v>
      </c>
      <c r="M66" s="65">
        <f t="shared" si="5"/>
        <v>7</v>
      </c>
      <c r="N66" s="66">
        <f t="shared" si="6"/>
        <v>0</v>
      </c>
      <c r="O66" s="66">
        <f t="shared" si="7"/>
        <v>0</v>
      </c>
      <c r="P66" s="65" t="b">
        <f t="shared" si="8"/>
        <v>1</v>
      </c>
      <c r="Q66" s="65">
        <f>IF(OR(M66=6,M66=7),0,IF(NOT(P66),0,IF(L66&lt;=$L$1,VLOOKUP(M66,ouderschapsverlof!$D$15:$G$19,4,FALSE),0)))</f>
        <v>0</v>
      </c>
      <c r="R66" s="65">
        <f>IF(OR(M66=6,M66=7),0,IF(NOT(P66),IF(L66&lt;=$L$1,VLOOKUP(M66,ouderschapsverlof!$D$15:$G$19,4,FALSE),0),0))</f>
        <v>0</v>
      </c>
      <c r="T66" s="64">
        <f t="shared" si="19"/>
        <v>64</v>
      </c>
      <c r="U66" s="65">
        <f t="shared" si="9"/>
        <v>7</v>
      </c>
      <c r="V66" s="66">
        <f t="shared" si="10"/>
        <v>0</v>
      </c>
      <c r="W66" s="66">
        <f t="shared" si="11"/>
        <v>0</v>
      </c>
      <c r="X66" s="65" t="b">
        <f t="shared" si="12"/>
        <v>1</v>
      </c>
      <c r="Y66" s="65">
        <f>IF(OR(U66=6,U66=7),0,IF(NOT(X66),0,IF(T66&lt;=$T$1,VLOOKUP(U66,ouderschapsverlof!$D$15:$I$19,6,FALSE),0)))</f>
        <v>0</v>
      </c>
      <c r="Z66" s="65">
        <f>IF(OR(U66=6,U66=7),0,IF(NOT(X66),IF(T66&lt;=$T$1,VLOOKUP(U66,ouderschapsverlof!$D$15:$I$19,6,FALSE),0),0))</f>
        <v>0</v>
      </c>
      <c r="AB66" s="64">
        <f t="shared" si="20"/>
        <v>64</v>
      </c>
      <c r="AC66" s="65">
        <f t="shared" si="13"/>
        <v>7</v>
      </c>
      <c r="AD66" s="66">
        <f t="shared" si="14"/>
        <v>0</v>
      </c>
      <c r="AE66" s="66">
        <f t="shared" si="15"/>
        <v>0</v>
      </c>
      <c r="AF66" s="65" t="b">
        <f t="shared" si="16"/>
        <v>1</v>
      </c>
      <c r="AG66" s="65">
        <f>IF(OR(AC66=6,AC66=7),0,IF(NOT(AF66),0,IF(AB66&lt;=$AB$1,VLOOKUP(AC66,ouderschapsverlof!$D$15:$K$19,8,FALSE),0)))</f>
        <v>0</v>
      </c>
      <c r="AH66" s="65">
        <f>IF(OR(AC66=6,AC66=7),0,IF(NOT(AF66),IF(AB66&lt;=$AB$1,VLOOKUP(AC66,ouderschapsverlof!$D$15:$K$19,8,FALSE),0),0))</f>
        <v>0</v>
      </c>
    </row>
    <row r="67" spans="1:34" x14ac:dyDescent="0.25">
      <c r="A67" s="64">
        <f t="shared" si="17"/>
        <v>65</v>
      </c>
      <c r="B67" s="65">
        <f t="shared" ref="B67:B130" si="21">WEEKDAY(A67,2)</f>
        <v>1</v>
      </c>
      <c r="C67" s="66">
        <f t="shared" ref="C67:C130" si="22">VLOOKUP(A67,$I$1:$I$25,1)</f>
        <v>0</v>
      </c>
      <c r="D67" s="66">
        <f t="shared" ref="D67:D130" si="23">VLOOKUP(A67,$I$1:$J$25,2)</f>
        <v>0</v>
      </c>
      <c r="E67" s="65" t="b">
        <f t="shared" ref="E67:E130" si="24">IF(AND(A67&gt;=C67,A67&lt;=D67),FALSE,TRUE)</f>
        <v>1</v>
      </c>
      <c r="F67" s="65">
        <f>IF(OR(B67=6,B67=7),0,IF(NOT(E67),0,IF(A67&lt;=$A$1,VLOOKUP(B67,ouderschapsverlof!$D$15:$E$19,2,FALSE),0)))</f>
        <v>0</v>
      </c>
      <c r="G67" s="65">
        <f>IF(OR(B67=6,B67=7),0,IF(NOT(E67),IF(A67&lt;=$A$1,VLOOKUP(B67,ouderschapsverlof!$D$15:$E$19,2,FALSE),0),0))</f>
        <v>0</v>
      </c>
      <c r="L67" s="64">
        <f t="shared" si="18"/>
        <v>65</v>
      </c>
      <c r="M67" s="65">
        <f t="shared" ref="M67:M130" si="25">WEEKDAY(L67,2)</f>
        <v>1</v>
      </c>
      <c r="N67" s="66">
        <f t="shared" ref="N67:N130" si="26">VLOOKUP(L67,$I$1:$I$25,1)</f>
        <v>0</v>
      </c>
      <c r="O67" s="66">
        <f t="shared" ref="O67:O130" si="27">VLOOKUP(L67,$I$1:$J$25,2)</f>
        <v>0</v>
      </c>
      <c r="P67" s="65" t="b">
        <f t="shared" ref="P67:P130" si="28">IF(AND(L67&gt;=N67,L67&lt;=O67),FALSE,TRUE)</f>
        <v>1</v>
      </c>
      <c r="Q67" s="65">
        <f>IF(OR(M67=6,M67=7),0,IF(NOT(P67),0,IF(L67&lt;=$L$1,VLOOKUP(M67,ouderschapsverlof!$D$15:$G$19,4,FALSE),0)))</f>
        <v>0</v>
      </c>
      <c r="R67" s="65">
        <f>IF(OR(M67=6,M67=7),0,IF(NOT(P67),IF(L67&lt;=$L$1,VLOOKUP(M67,ouderschapsverlof!$D$15:$G$19,4,FALSE),0),0))</f>
        <v>0</v>
      </c>
      <c r="T67" s="64">
        <f t="shared" si="19"/>
        <v>65</v>
      </c>
      <c r="U67" s="65">
        <f t="shared" ref="U67:U130" si="29">WEEKDAY(T67,2)</f>
        <v>1</v>
      </c>
      <c r="V67" s="66">
        <f t="shared" ref="V67:V130" si="30">VLOOKUP(T67,$I$1:$I$25,1)</f>
        <v>0</v>
      </c>
      <c r="W67" s="66">
        <f t="shared" ref="W67:W130" si="31">VLOOKUP(T67,$I$1:$J$25,2)</f>
        <v>0</v>
      </c>
      <c r="X67" s="65" t="b">
        <f t="shared" ref="X67:X130" si="32">IF(AND(T67&gt;=V67,T67&lt;=W67),FALSE,TRUE)</f>
        <v>1</v>
      </c>
      <c r="Y67" s="65">
        <f>IF(OR(U67=6,U67=7),0,IF(NOT(X67),0,IF(T67&lt;=$T$1,VLOOKUP(U67,ouderschapsverlof!$D$15:$I$19,6,FALSE),0)))</f>
        <v>0</v>
      </c>
      <c r="Z67" s="65">
        <f>IF(OR(U67=6,U67=7),0,IF(NOT(X67),IF(T67&lt;=$T$1,VLOOKUP(U67,ouderschapsverlof!$D$15:$I$19,6,FALSE),0),0))</f>
        <v>0</v>
      </c>
      <c r="AB67" s="64">
        <f t="shared" si="20"/>
        <v>65</v>
      </c>
      <c r="AC67" s="65">
        <f t="shared" ref="AC67:AC130" si="33">WEEKDAY(AB67,2)</f>
        <v>1</v>
      </c>
      <c r="AD67" s="66">
        <f t="shared" ref="AD67:AD130" si="34">VLOOKUP(AB67,$I$1:$I$25,1)</f>
        <v>0</v>
      </c>
      <c r="AE67" s="66">
        <f t="shared" ref="AE67:AE130" si="35">VLOOKUP(AB67,$I$1:$J$25,2)</f>
        <v>0</v>
      </c>
      <c r="AF67" s="65" t="b">
        <f t="shared" ref="AF67:AF130" si="36">IF(AND(AB67&gt;=AD67,AB67&lt;=AE67),FALSE,TRUE)</f>
        <v>1</v>
      </c>
      <c r="AG67" s="65">
        <f>IF(OR(AC67=6,AC67=7),0,IF(NOT(AF67),0,IF(AB67&lt;=$AB$1,VLOOKUP(AC67,ouderschapsverlof!$D$15:$K$19,8,FALSE),0)))</f>
        <v>0</v>
      </c>
      <c r="AH67" s="65">
        <f>IF(OR(AC67=6,AC67=7),0,IF(NOT(AF67),IF(AB67&lt;=$AB$1,VLOOKUP(AC67,ouderschapsverlof!$D$15:$K$19,8,FALSE),0),0))</f>
        <v>0</v>
      </c>
    </row>
    <row r="68" spans="1:34" x14ac:dyDescent="0.25">
      <c r="A68" s="64">
        <f t="shared" ref="A68:A131" si="37">A67+1</f>
        <v>66</v>
      </c>
      <c r="B68" s="65">
        <f t="shared" si="21"/>
        <v>2</v>
      </c>
      <c r="C68" s="66">
        <f t="shared" si="22"/>
        <v>0</v>
      </c>
      <c r="D68" s="66">
        <f t="shared" si="23"/>
        <v>0</v>
      </c>
      <c r="E68" s="65" t="b">
        <f t="shared" si="24"/>
        <v>1</v>
      </c>
      <c r="F68" s="65">
        <f>IF(OR(B68=6,B68=7),0,IF(NOT(E68),0,IF(A68&lt;=$A$1,VLOOKUP(B68,ouderschapsverlof!$D$15:$E$19,2,FALSE),0)))</f>
        <v>0</v>
      </c>
      <c r="G68" s="65">
        <f>IF(OR(B68=6,B68=7),0,IF(NOT(E68),IF(A68&lt;=$A$1,VLOOKUP(B68,ouderschapsverlof!$D$15:$E$19,2,FALSE),0),0))</f>
        <v>0</v>
      </c>
      <c r="L68" s="64">
        <f t="shared" ref="L68:L131" si="38">L67+1</f>
        <v>66</v>
      </c>
      <c r="M68" s="65">
        <f t="shared" si="25"/>
        <v>2</v>
      </c>
      <c r="N68" s="66">
        <f t="shared" si="26"/>
        <v>0</v>
      </c>
      <c r="O68" s="66">
        <f t="shared" si="27"/>
        <v>0</v>
      </c>
      <c r="P68" s="65" t="b">
        <f t="shared" si="28"/>
        <v>1</v>
      </c>
      <c r="Q68" s="65">
        <f>IF(OR(M68=6,M68=7),0,IF(NOT(P68),0,IF(L68&lt;=$L$1,VLOOKUP(M68,ouderschapsverlof!$D$15:$G$19,4,FALSE),0)))</f>
        <v>0</v>
      </c>
      <c r="R68" s="65">
        <f>IF(OR(M68=6,M68=7),0,IF(NOT(P68),IF(L68&lt;=$L$1,VLOOKUP(M68,ouderschapsverlof!$D$15:$G$19,4,FALSE),0),0))</f>
        <v>0</v>
      </c>
      <c r="T68" s="64">
        <f t="shared" ref="T68:T131" si="39">T67+1</f>
        <v>66</v>
      </c>
      <c r="U68" s="65">
        <f t="shared" si="29"/>
        <v>2</v>
      </c>
      <c r="V68" s="66">
        <f t="shared" si="30"/>
        <v>0</v>
      </c>
      <c r="W68" s="66">
        <f t="shared" si="31"/>
        <v>0</v>
      </c>
      <c r="X68" s="65" t="b">
        <f t="shared" si="32"/>
        <v>1</v>
      </c>
      <c r="Y68" s="65">
        <f>IF(OR(U68=6,U68=7),0,IF(NOT(X68),0,IF(T68&lt;=$T$1,VLOOKUP(U68,ouderschapsverlof!$D$15:$I$19,6,FALSE),0)))</f>
        <v>0</v>
      </c>
      <c r="Z68" s="65">
        <f>IF(OR(U68=6,U68=7),0,IF(NOT(X68),IF(T68&lt;=$T$1,VLOOKUP(U68,ouderschapsverlof!$D$15:$I$19,6,FALSE),0),0))</f>
        <v>0</v>
      </c>
      <c r="AB68" s="64">
        <f t="shared" ref="AB68:AB131" si="40">AB67+1</f>
        <v>66</v>
      </c>
      <c r="AC68" s="65">
        <f t="shared" si="33"/>
        <v>2</v>
      </c>
      <c r="AD68" s="66">
        <f t="shared" si="34"/>
        <v>0</v>
      </c>
      <c r="AE68" s="66">
        <f t="shared" si="35"/>
        <v>0</v>
      </c>
      <c r="AF68" s="65" t="b">
        <f t="shared" si="36"/>
        <v>1</v>
      </c>
      <c r="AG68" s="65">
        <f>IF(OR(AC68=6,AC68=7),0,IF(NOT(AF68),0,IF(AB68&lt;=$AB$1,VLOOKUP(AC68,ouderschapsverlof!$D$15:$K$19,8,FALSE),0)))</f>
        <v>0</v>
      </c>
      <c r="AH68" s="65">
        <f>IF(OR(AC68=6,AC68=7),0,IF(NOT(AF68),IF(AB68&lt;=$AB$1,VLOOKUP(AC68,ouderschapsverlof!$D$15:$K$19,8,FALSE),0),0))</f>
        <v>0</v>
      </c>
    </row>
    <row r="69" spans="1:34" x14ac:dyDescent="0.25">
      <c r="A69" s="64">
        <f t="shared" si="37"/>
        <v>67</v>
      </c>
      <c r="B69" s="65">
        <f t="shared" si="21"/>
        <v>3</v>
      </c>
      <c r="C69" s="66">
        <f t="shared" si="22"/>
        <v>0</v>
      </c>
      <c r="D69" s="66">
        <f t="shared" si="23"/>
        <v>0</v>
      </c>
      <c r="E69" s="65" t="b">
        <f t="shared" si="24"/>
        <v>1</v>
      </c>
      <c r="F69" s="65">
        <f>IF(OR(B69=6,B69=7),0,IF(NOT(E69),0,IF(A69&lt;=$A$1,VLOOKUP(B69,ouderschapsverlof!$D$15:$E$19,2,FALSE),0)))</f>
        <v>0</v>
      </c>
      <c r="G69" s="65">
        <f>IF(OR(B69=6,B69=7),0,IF(NOT(E69),IF(A69&lt;=$A$1,VLOOKUP(B69,ouderschapsverlof!$D$15:$E$19,2,FALSE),0),0))</f>
        <v>0</v>
      </c>
      <c r="L69" s="64">
        <f t="shared" si="38"/>
        <v>67</v>
      </c>
      <c r="M69" s="65">
        <f t="shared" si="25"/>
        <v>3</v>
      </c>
      <c r="N69" s="66">
        <f t="shared" si="26"/>
        <v>0</v>
      </c>
      <c r="O69" s="66">
        <f t="shared" si="27"/>
        <v>0</v>
      </c>
      <c r="P69" s="65" t="b">
        <f t="shared" si="28"/>
        <v>1</v>
      </c>
      <c r="Q69" s="65">
        <f>IF(OR(M69=6,M69=7),0,IF(NOT(P69),0,IF(L69&lt;=$L$1,VLOOKUP(M69,ouderschapsverlof!$D$15:$G$19,4,FALSE),0)))</f>
        <v>0</v>
      </c>
      <c r="R69" s="65">
        <f>IF(OR(M69=6,M69=7),0,IF(NOT(P69),IF(L69&lt;=$L$1,VLOOKUP(M69,ouderschapsverlof!$D$15:$G$19,4,FALSE),0),0))</f>
        <v>0</v>
      </c>
      <c r="T69" s="64">
        <f t="shared" si="39"/>
        <v>67</v>
      </c>
      <c r="U69" s="65">
        <f t="shared" si="29"/>
        <v>3</v>
      </c>
      <c r="V69" s="66">
        <f t="shared" si="30"/>
        <v>0</v>
      </c>
      <c r="W69" s="66">
        <f t="shared" si="31"/>
        <v>0</v>
      </c>
      <c r="X69" s="65" t="b">
        <f t="shared" si="32"/>
        <v>1</v>
      </c>
      <c r="Y69" s="65">
        <f>IF(OR(U69=6,U69=7),0,IF(NOT(X69),0,IF(T69&lt;=$T$1,VLOOKUP(U69,ouderschapsverlof!$D$15:$I$19,6,FALSE),0)))</f>
        <v>0</v>
      </c>
      <c r="Z69" s="65">
        <f>IF(OR(U69=6,U69=7),0,IF(NOT(X69),IF(T69&lt;=$T$1,VLOOKUP(U69,ouderschapsverlof!$D$15:$I$19,6,FALSE),0),0))</f>
        <v>0</v>
      </c>
      <c r="AB69" s="64">
        <f t="shared" si="40"/>
        <v>67</v>
      </c>
      <c r="AC69" s="65">
        <f t="shared" si="33"/>
        <v>3</v>
      </c>
      <c r="AD69" s="66">
        <f t="shared" si="34"/>
        <v>0</v>
      </c>
      <c r="AE69" s="66">
        <f t="shared" si="35"/>
        <v>0</v>
      </c>
      <c r="AF69" s="65" t="b">
        <f t="shared" si="36"/>
        <v>1</v>
      </c>
      <c r="AG69" s="65">
        <f>IF(OR(AC69=6,AC69=7),0,IF(NOT(AF69),0,IF(AB69&lt;=$AB$1,VLOOKUP(AC69,ouderschapsverlof!$D$15:$K$19,8,FALSE),0)))</f>
        <v>0</v>
      </c>
      <c r="AH69" s="65">
        <f>IF(OR(AC69=6,AC69=7),0,IF(NOT(AF69),IF(AB69&lt;=$AB$1,VLOOKUP(AC69,ouderschapsverlof!$D$15:$K$19,8,FALSE),0),0))</f>
        <v>0</v>
      </c>
    </row>
    <row r="70" spans="1:34" x14ac:dyDescent="0.25">
      <c r="A70" s="64">
        <f t="shared" si="37"/>
        <v>68</v>
      </c>
      <c r="B70" s="65">
        <f t="shared" si="21"/>
        <v>4</v>
      </c>
      <c r="C70" s="66">
        <f t="shared" si="22"/>
        <v>0</v>
      </c>
      <c r="D70" s="66">
        <f t="shared" si="23"/>
        <v>0</v>
      </c>
      <c r="E70" s="65" t="b">
        <f t="shared" si="24"/>
        <v>1</v>
      </c>
      <c r="F70" s="65">
        <f>IF(OR(B70=6,B70=7),0,IF(NOT(E70),0,IF(A70&lt;=$A$1,VLOOKUP(B70,ouderschapsverlof!$D$15:$E$19,2,FALSE),0)))</f>
        <v>0</v>
      </c>
      <c r="G70" s="65">
        <f>IF(OR(B70=6,B70=7),0,IF(NOT(E70),IF(A70&lt;=$A$1,VLOOKUP(B70,ouderschapsverlof!$D$15:$E$19,2,FALSE),0),0))</f>
        <v>0</v>
      </c>
      <c r="L70" s="64">
        <f t="shared" si="38"/>
        <v>68</v>
      </c>
      <c r="M70" s="65">
        <f t="shared" si="25"/>
        <v>4</v>
      </c>
      <c r="N70" s="66">
        <f t="shared" si="26"/>
        <v>0</v>
      </c>
      <c r="O70" s="66">
        <f t="shared" si="27"/>
        <v>0</v>
      </c>
      <c r="P70" s="65" t="b">
        <f t="shared" si="28"/>
        <v>1</v>
      </c>
      <c r="Q70" s="65">
        <f>IF(OR(M70=6,M70=7),0,IF(NOT(P70),0,IF(L70&lt;=$L$1,VLOOKUP(M70,ouderschapsverlof!$D$15:$G$19,4,FALSE),0)))</f>
        <v>0</v>
      </c>
      <c r="R70" s="65">
        <f>IF(OR(M70=6,M70=7),0,IF(NOT(P70),IF(L70&lt;=$L$1,VLOOKUP(M70,ouderschapsverlof!$D$15:$G$19,4,FALSE),0),0))</f>
        <v>0</v>
      </c>
      <c r="T70" s="64">
        <f t="shared" si="39"/>
        <v>68</v>
      </c>
      <c r="U70" s="65">
        <f t="shared" si="29"/>
        <v>4</v>
      </c>
      <c r="V70" s="66">
        <f t="shared" si="30"/>
        <v>0</v>
      </c>
      <c r="W70" s="66">
        <f t="shared" si="31"/>
        <v>0</v>
      </c>
      <c r="X70" s="65" t="b">
        <f t="shared" si="32"/>
        <v>1</v>
      </c>
      <c r="Y70" s="65">
        <f>IF(OR(U70=6,U70=7),0,IF(NOT(X70),0,IF(T70&lt;=$T$1,VLOOKUP(U70,ouderschapsverlof!$D$15:$I$19,6,FALSE),0)))</f>
        <v>0</v>
      </c>
      <c r="Z70" s="65">
        <f>IF(OR(U70=6,U70=7),0,IF(NOT(X70),IF(T70&lt;=$T$1,VLOOKUP(U70,ouderschapsverlof!$D$15:$I$19,6,FALSE),0),0))</f>
        <v>0</v>
      </c>
      <c r="AB70" s="64">
        <f t="shared" si="40"/>
        <v>68</v>
      </c>
      <c r="AC70" s="65">
        <f t="shared" si="33"/>
        <v>4</v>
      </c>
      <c r="AD70" s="66">
        <f t="shared" si="34"/>
        <v>0</v>
      </c>
      <c r="AE70" s="66">
        <f t="shared" si="35"/>
        <v>0</v>
      </c>
      <c r="AF70" s="65" t="b">
        <f t="shared" si="36"/>
        <v>1</v>
      </c>
      <c r="AG70" s="65">
        <f>IF(OR(AC70=6,AC70=7),0,IF(NOT(AF70),0,IF(AB70&lt;=$AB$1,VLOOKUP(AC70,ouderschapsverlof!$D$15:$K$19,8,FALSE),0)))</f>
        <v>0</v>
      </c>
      <c r="AH70" s="65">
        <f>IF(OR(AC70=6,AC70=7),0,IF(NOT(AF70),IF(AB70&lt;=$AB$1,VLOOKUP(AC70,ouderschapsverlof!$D$15:$K$19,8,FALSE),0),0))</f>
        <v>0</v>
      </c>
    </row>
    <row r="71" spans="1:34" x14ac:dyDescent="0.25">
      <c r="A71" s="64">
        <f t="shared" si="37"/>
        <v>69</v>
      </c>
      <c r="B71" s="65">
        <f t="shared" si="21"/>
        <v>5</v>
      </c>
      <c r="C71" s="66">
        <f t="shared" si="22"/>
        <v>0</v>
      </c>
      <c r="D71" s="66">
        <f t="shared" si="23"/>
        <v>0</v>
      </c>
      <c r="E71" s="65" t="b">
        <f t="shared" si="24"/>
        <v>1</v>
      </c>
      <c r="F71" s="65">
        <f>IF(OR(B71=6,B71=7),0,IF(NOT(E71),0,IF(A71&lt;=$A$1,VLOOKUP(B71,ouderschapsverlof!$D$15:$E$19,2,FALSE),0)))</f>
        <v>0</v>
      </c>
      <c r="G71" s="65">
        <f>IF(OR(B71=6,B71=7),0,IF(NOT(E71),IF(A71&lt;=$A$1,VLOOKUP(B71,ouderschapsverlof!$D$15:$E$19,2,FALSE),0),0))</f>
        <v>0</v>
      </c>
      <c r="L71" s="64">
        <f t="shared" si="38"/>
        <v>69</v>
      </c>
      <c r="M71" s="65">
        <f t="shared" si="25"/>
        <v>5</v>
      </c>
      <c r="N71" s="66">
        <f t="shared" si="26"/>
        <v>0</v>
      </c>
      <c r="O71" s="66">
        <f t="shared" si="27"/>
        <v>0</v>
      </c>
      <c r="P71" s="65" t="b">
        <f t="shared" si="28"/>
        <v>1</v>
      </c>
      <c r="Q71" s="65">
        <f>IF(OR(M71=6,M71=7),0,IF(NOT(P71),0,IF(L71&lt;=$L$1,VLOOKUP(M71,ouderschapsverlof!$D$15:$G$19,4,FALSE),0)))</f>
        <v>0</v>
      </c>
      <c r="R71" s="65">
        <f>IF(OR(M71=6,M71=7),0,IF(NOT(P71),IF(L71&lt;=$L$1,VLOOKUP(M71,ouderschapsverlof!$D$15:$G$19,4,FALSE),0),0))</f>
        <v>0</v>
      </c>
      <c r="T71" s="64">
        <f t="shared" si="39"/>
        <v>69</v>
      </c>
      <c r="U71" s="65">
        <f t="shared" si="29"/>
        <v>5</v>
      </c>
      <c r="V71" s="66">
        <f t="shared" si="30"/>
        <v>0</v>
      </c>
      <c r="W71" s="66">
        <f t="shared" si="31"/>
        <v>0</v>
      </c>
      <c r="X71" s="65" t="b">
        <f t="shared" si="32"/>
        <v>1</v>
      </c>
      <c r="Y71" s="65">
        <f>IF(OR(U71=6,U71=7),0,IF(NOT(X71),0,IF(T71&lt;=$T$1,VLOOKUP(U71,ouderschapsverlof!$D$15:$I$19,6,FALSE),0)))</f>
        <v>0</v>
      </c>
      <c r="Z71" s="65">
        <f>IF(OR(U71=6,U71=7),0,IF(NOT(X71),IF(T71&lt;=$T$1,VLOOKUP(U71,ouderschapsverlof!$D$15:$I$19,6,FALSE),0),0))</f>
        <v>0</v>
      </c>
      <c r="AB71" s="64">
        <f t="shared" si="40"/>
        <v>69</v>
      </c>
      <c r="AC71" s="65">
        <f t="shared" si="33"/>
        <v>5</v>
      </c>
      <c r="AD71" s="66">
        <f t="shared" si="34"/>
        <v>0</v>
      </c>
      <c r="AE71" s="66">
        <f t="shared" si="35"/>
        <v>0</v>
      </c>
      <c r="AF71" s="65" t="b">
        <f t="shared" si="36"/>
        <v>1</v>
      </c>
      <c r="AG71" s="65">
        <f>IF(OR(AC71=6,AC71=7),0,IF(NOT(AF71),0,IF(AB71&lt;=$AB$1,VLOOKUP(AC71,ouderschapsverlof!$D$15:$K$19,8,FALSE),0)))</f>
        <v>0</v>
      </c>
      <c r="AH71" s="65">
        <f>IF(OR(AC71=6,AC71=7),0,IF(NOT(AF71),IF(AB71&lt;=$AB$1,VLOOKUP(AC71,ouderschapsverlof!$D$15:$K$19,8,FALSE),0),0))</f>
        <v>0</v>
      </c>
    </row>
    <row r="72" spans="1:34" x14ac:dyDescent="0.25">
      <c r="A72" s="64">
        <f t="shared" si="37"/>
        <v>70</v>
      </c>
      <c r="B72" s="65">
        <f t="shared" si="21"/>
        <v>6</v>
      </c>
      <c r="C72" s="66">
        <f t="shared" si="22"/>
        <v>0</v>
      </c>
      <c r="D72" s="66">
        <f t="shared" si="23"/>
        <v>0</v>
      </c>
      <c r="E72" s="65" t="b">
        <f t="shared" si="24"/>
        <v>1</v>
      </c>
      <c r="F72" s="65">
        <f>IF(OR(B72=6,B72=7),0,IF(NOT(E72),0,IF(A72&lt;=$A$1,VLOOKUP(B72,ouderschapsverlof!$D$15:$E$19,2,FALSE),0)))</f>
        <v>0</v>
      </c>
      <c r="G72" s="65">
        <f>IF(OR(B72=6,B72=7),0,IF(NOT(E72),IF(A72&lt;=$A$1,VLOOKUP(B72,ouderschapsverlof!$D$15:$E$19,2,FALSE),0),0))</f>
        <v>0</v>
      </c>
      <c r="L72" s="64">
        <f t="shared" si="38"/>
        <v>70</v>
      </c>
      <c r="M72" s="65">
        <f t="shared" si="25"/>
        <v>6</v>
      </c>
      <c r="N72" s="66">
        <f t="shared" si="26"/>
        <v>0</v>
      </c>
      <c r="O72" s="66">
        <f t="shared" si="27"/>
        <v>0</v>
      </c>
      <c r="P72" s="65" t="b">
        <f t="shared" si="28"/>
        <v>1</v>
      </c>
      <c r="Q72" s="65">
        <f>IF(OR(M72=6,M72=7),0,IF(NOT(P72),0,IF(L72&lt;=$L$1,VLOOKUP(M72,ouderschapsverlof!$D$15:$G$19,4,FALSE),0)))</f>
        <v>0</v>
      </c>
      <c r="R72" s="65">
        <f>IF(OR(M72=6,M72=7),0,IF(NOT(P72),IF(L72&lt;=$L$1,VLOOKUP(M72,ouderschapsverlof!$D$15:$G$19,4,FALSE),0),0))</f>
        <v>0</v>
      </c>
      <c r="T72" s="64">
        <f t="shared" si="39"/>
        <v>70</v>
      </c>
      <c r="U72" s="65">
        <f t="shared" si="29"/>
        <v>6</v>
      </c>
      <c r="V72" s="66">
        <f t="shared" si="30"/>
        <v>0</v>
      </c>
      <c r="W72" s="66">
        <f t="shared" si="31"/>
        <v>0</v>
      </c>
      <c r="X72" s="65" t="b">
        <f t="shared" si="32"/>
        <v>1</v>
      </c>
      <c r="Y72" s="65">
        <f>IF(OR(U72=6,U72=7),0,IF(NOT(X72),0,IF(T72&lt;=$T$1,VLOOKUP(U72,ouderschapsverlof!$D$15:$I$19,6,FALSE),0)))</f>
        <v>0</v>
      </c>
      <c r="Z72" s="65">
        <f>IF(OR(U72=6,U72=7),0,IF(NOT(X72),IF(T72&lt;=$T$1,VLOOKUP(U72,ouderschapsverlof!$D$15:$I$19,6,FALSE),0),0))</f>
        <v>0</v>
      </c>
      <c r="AB72" s="64">
        <f t="shared" si="40"/>
        <v>70</v>
      </c>
      <c r="AC72" s="65">
        <f t="shared" si="33"/>
        <v>6</v>
      </c>
      <c r="AD72" s="66">
        <f t="shared" si="34"/>
        <v>0</v>
      </c>
      <c r="AE72" s="66">
        <f t="shared" si="35"/>
        <v>0</v>
      </c>
      <c r="AF72" s="65" t="b">
        <f t="shared" si="36"/>
        <v>1</v>
      </c>
      <c r="AG72" s="65">
        <f>IF(OR(AC72=6,AC72=7),0,IF(NOT(AF72),0,IF(AB72&lt;=$AB$1,VLOOKUP(AC72,ouderschapsverlof!$D$15:$K$19,8,FALSE),0)))</f>
        <v>0</v>
      </c>
      <c r="AH72" s="65">
        <f>IF(OR(AC72=6,AC72=7),0,IF(NOT(AF72),IF(AB72&lt;=$AB$1,VLOOKUP(AC72,ouderschapsverlof!$D$15:$K$19,8,FALSE),0),0))</f>
        <v>0</v>
      </c>
    </row>
    <row r="73" spans="1:34" x14ac:dyDescent="0.25">
      <c r="A73" s="64">
        <f t="shared" si="37"/>
        <v>71</v>
      </c>
      <c r="B73" s="65">
        <f t="shared" si="21"/>
        <v>7</v>
      </c>
      <c r="C73" s="66">
        <f t="shared" si="22"/>
        <v>0</v>
      </c>
      <c r="D73" s="66">
        <f t="shared" si="23"/>
        <v>0</v>
      </c>
      <c r="E73" s="65" t="b">
        <f t="shared" si="24"/>
        <v>1</v>
      </c>
      <c r="F73" s="65">
        <f>IF(OR(B73=6,B73=7),0,IF(NOT(E73),0,IF(A73&lt;=$A$1,VLOOKUP(B73,ouderschapsverlof!$D$15:$E$19,2,FALSE),0)))</f>
        <v>0</v>
      </c>
      <c r="G73" s="65">
        <f>IF(OR(B73=6,B73=7),0,IF(NOT(E73),IF(A73&lt;=$A$1,VLOOKUP(B73,ouderschapsverlof!$D$15:$E$19,2,FALSE),0),0))</f>
        <v>0</v>
      </c>
      <c r="L73" s="64">
        <f t="shared" si="38"/>
        <v>71</v>
      </c>
      <c r="M73" s="65">
        <f t="shared" si="25"/>
        <v>7</v>
      </c>
      <c r="N73" s="66">
        <f t="shared" si="26"/>
        <v>0</v>
      </c>
      <c r="O73" s="66">
        <f t="shared" si="27"/>
        <v>0</v>
      </c>
      <c r="P73" s="65" t="b">
        <f t="shared" si="28"/>
        <v>1</v>
      </c>
      <c r="Q73" s="65">
        <f>IF(OR(M73=6,M73=7),0,IF(NOT(P73),0,IF(L73&lt;=$L$1,VLOOKUP(M73,ouderschapsverlof!$D$15:$G$19,4,FALSE),0)))</f>
        <v>0</v>
      </c>
      <c r="R73" s="65">
        <f>IF(OR(M73=6,M73=7),0,IF(NOT(P73),IF(L73&lt;=$L$1,VLOOKUP(M73,ouderschapsverlof!$D$15:$G$19,4,FALSE),0),0))</f>
        <v>0</v>
      </c>
      <c r="T73" s="64">
        <f t="shared" si="39"/>
        <v>71</v>
      </c>
      <c r="U73" s="65">
        <f t="shared" si="29"/>
        <v>7</v>
      </c>
      <c r="V73" s="66">
        <f t="shared" si="30"/>
        <v>0</v>
      </c>
      <c r="W73" s="66">
        <f t="shared" si="31"/>
        <v>0</v>
      </c>
      <c r="X73" s="65" t="b">
        <f t="shared" si="32"/>
        <v>1</v>
      </c>
      <c r="Y73" s="65">
        <f>IF(OR(U73=6,U73=7),0,IF(NOT(X73),0,IF(T73&lt;=$T$1,VLOOKUP(U73,ouderschapsverlof!$D$15:$I$19,6,FALSE),0)))</f>
        <v>0</v>
      </c>
      <c r="Z73" s="65">
        <f>IF(OR(U73=6,U73=7),0,IF(NOT(X73),IF(T73&lt;=$T$1,VLOOKUP(U73,ouderschapsverlof!$D$15:$I$19,6,FALSE),0),0))</f>
        <v>0</v>
      </c>
      <c r="AB73" s="64">
        <f t="shared" si="40"/>
        <v>71</v>
      </c>
      <c r="AC73" s="65">
        <f t="shared" si="33"/>
        <v>7</v>
      </c>
      <c r="AD73" s="66">
        <f t="shared" si="34"/>
        <v>0</v>
      </c>
      <c r="AE73" s="66">
        <f t="shared" si="35"/>
        <v>0</v>
      </c>
      <c r="AF73" s="65" t="b">
        <f t="shared" si="36"/>
        <v>1</v>
      </c>
      <c r="AG73" s="65">
        <f>IF(OR(AC73=6,AC73=7),0,IF(NOT(AF73),0,IF(AB73&lt;=$AB$1,VLOOKUP(AC73,ouderschapsverlof!$D$15:$K$19,8,FALSE),0)))</f>
        <v>0</v>
      </c>
      <c r="AH73" s="65">
        <f>IF(OR(AC73=6,AC73=7),0,IF(NOT(AF73),IF(AB73&lt;=$AB$1,VLOOKUP(AC73,ouderschapsverlof!$D$15:$K$19,8,FALSE),0),0))</f>
        <v>0</v>
      </c>
    </row>
    <row r="74" spans="1:34" x14ac:dyDescent="0.25">
      <c r="A74" s="64">
        <f t="shared" si="37"/>
        <v>72</v>
      </c>
      <c r="B74" s="65">
        <f t="shared" si="21"/>
        <v>1</v>
      </c>
      <c r="C74" s="66">
        <f t="shared" si="22"/>
        <v>0</v>
      </c>
      <c r="D74" s="66">
        <f t="shared" si="23"/>
        <v>0</v>
      </c>
      <c r="E74" s="65" t="b">
        <f t="shared" si="24"/>
        <v>1</v>
      </c>
      <c r="F74" s="65">
        <f>IF(OR(B74=6,B74=7),0,IF(NOT(E74),0,IF(A74&lt;=$A$1,VLOOKUP(B74,ouderschapsverlof!$D$15:$E$19,2,FALSE),0)))</f>
        <v>0</v>
      </c>
      <c r="G74" s="65">
        <f>IF(OR(B74=6,B74=7),0,IF(NOT(E74),IF(A74&lt;=$A$1,VLOOKUP(B74,ouderschapsverlof!$D$15:$E$19,2,FALSE),0),0))</f>
        <v>0</v>
      </c>
      <c r="L74" s="64">
        <f t="shared" si="38"/>
        <v>72</v>
      </c>
      <c r="M74" s="65">
        <f t="shared" si="25"/>
        <v>1</v>
      </c>
      <c r="N74" s="66">
        <f t="shared" si="26"/>
        <v>0</v>
      </c>
      <c r="O74" s="66">
        <f t="shared" si="27"/>
        <v>0</v>
      </c>
      <c r="P74" s="65" t="b">
        <f t="shared" si="28"/>
        <v>1</v>
      </c>
      <c r="Q74" s="65">
        <f>IF(OR(M74=6,M74=7),0,IF(NOT(P74),0,IF(L74&lt;=$L$1,VLOOKUP(M74,ouderschapsverlof!$D$15:$G$19,4,FALSE),0)))</f>
        <v>0</v>
      </c>
      <c r="R74" s="65">
        <f>IF(OR(M74=6,M74=7),0,IF(NOT(P74),IF(L74&lt;=$L$1,VLOOKUP(M74,ouderschapsverlof!$D$15:$G$19,4,FALSE),0),0))</f>
        <v>0</v>
      </c>
      <c r="T74" s="64">
        <f t="shared" si="39"/>
        <v>72</v>
      </c>
      <c r="U74" s="65">
        <f t="shared" si="29"/>
        <v>1</v>
      </c>
      <c r="V74" s="66">
        <f t="shared" si="30"/>
        <v>0</v>
      </c>
      <c r="W74" s="66">
        <f t="shared" si="31"/>
        <v>0</v>
      </c>
      <c r="X74" s="65" t="b">
        <f t="shared" si="32"/>
        <v>1</v>
      </c>
      <c r="Y74" s="65">
        <f>IF(OR(U74=6,U74=7),0,IF(NOT(X74),0,IF(T74&lt;=$T$1,VLOOKUP(U74,ouderschapsverlof!$D$15:$I$19,6,FALSE),0)))</f>
        <v>0</v>
      </c>
      <c r="Z74" s="65">
        <f>IF(OR(U74=6,U74=7),0,IF(NOT(X74),IF(T74&lt;=$T$1,VLOOKUP(U74,ouderschapsverlof!$D$15:$I$19,6,FALSE),0),0))</f>
        <v>0</v>
      </c>
      <c r="AB74" s="64">
        <f t="shared" si="40"/>
        <v>72</v>
      </c>
      <c r="AC74" s="65">
        <f t="shared" si="33"/>
        <v>1</v>
      </c>
      <c r="AD74" s="66">
        <f t="shared" si="34"/>
        <v>0</v>
      </c>
      <c r="AE74" s="66">
        <f t="shared" si="35"/>
        <v>0</v>
      </c>
      <c r="AF74" s="65" t="b">
        <f t="shared" si="36"/>
        <v>1</v>
      </c>
      <c r="AG74" s="65">
        <f>IF(OR(AC74=6,AC74=7),0,IF(NOT(AF74),0,IF(AB74&lt;=$AB$1,VLOOKUP(AC74,ouderschapsverlof!$D$15:$K$19,8,FALSE),0)))</f>
        <v>0</v>
      </c>
      <c r="AH74" s="65">
        <f>IF(OR(AC74=6,AC74=7),0,IF(NOT(AF74),IF(AB74&lt;=$AB$1,VLOOKUP(AC74,ouderschapsverlof!$D$15:$K$19,8,FALSE),0),0))</f>
        <v>0</v>
      </c>
    </row>
    <row r="75" spans="1:34" x14ac:dyDescent="0.25">
      <c r="A75" s="64">
        <f t="shared" si="37"/>
        <v>73</v>
      </c>
      <c r="B75" s="65">
        <f t="shared" si="21"/>
        <v>2</v>
      </c>
      <c r="C75" s="66">
        <f t="shared" si="22"/>
        <v>0</v>
      </c>
      <c r="D75" s="66">
        <f t="shared" si="23"/>
        <v>0</v>
      </c>
      <c r="E75" s="65" t="b">
        <f t="shared" si="24"/>
        <v>1</v>
      </c>
      <c r="F75" s="65">
        <f>IF(OR(B75=6,B75=7),0,IF(NOT(E75),0,IF(A75&lt;=$A$1,VLOOKUP(B75,ouderschapsverlof!$D$15:$E$19,2,FALSE),0)))</f>
        <v>0</v>
      </c>
      <c r="G75" s="65">
        <f>IF(OR(B75=6,B75=7),0,IF(NOT(E75),IF(A75&lt;=$A$1,VLOOKUP(B75,ouderschapsverlof!$D$15:$E$19,2,FALSE),0),0))</f>
        <v>0</v>
      </c>
      <c r="L75" s="64">
        <f t="shared" si="38"/>
        <v>73</v>
      </c>
      <c r="M75" s="65">
        <f t="shared" si="25"/>
        <v>2</v>
      </c>
      <c r="N75" s="66">
        <f t="shared" si="26"/>
        <v>0</v>
      </c>
      <c r="O75" s="66">
        <f t="shared" si="27"/>
        <v>0</v>
      </c>
      <c r="P75" s="65" t="b">
        <f t="shared" si="28"/>
        <v>1</v>
      </c>
      <c r="Q75" s="65">
        <f>IF(OR(M75=6,M75=7),0,IF(NOT(P75),0,IF(L75&lt;=$L$1,VLOOKUP(M75,ouderschapsverlof!$D$15:$G$19,4,FALSE),0)))</f>
        <v>0</v>
      </c>
      <c r="R75" s="65">
        <f>IF(OR(M75=6,M75=7),0,IF(NOT(P75),IF(L75&lt;=$L$1,VLOOKUP(M75,ouderschapsverlof!$D$15:$G$19,4,FALSE),0),0))</f>
        <v>0</v>
      </c>
      <c r="T75" s="64">
        <f t="shared" si="39"/>
        <v>73</v>
      </c>
      <c r="U75" s="65">
        <f t="shared" si="29"/>
        <v>2</v>
      </c>
      <c r="V75" s="66">
        <f t="shared" si="30"/>
        <v>0</v>
      </c>
      <c r="W75" s="66">
        <f t="shared" si="31"/>
        <v>0</v>
      </c>
      <c r="X75" s="65" t="b">
        <f t="shared" si="32"/>
        <v>1</v>
      </c>
      <c r="Y75" s="65">
        <f>IF(OR(U75=6,U75=7),0,IF(NOT(X75),0,IF(T75&lt;=$T$1,VLOOKUP(U75,ouderschapsverlof!$D$15:$I$19,6,FALSE),0)))</f>
        <v>0</v>
      </c>
      <c r="Z75" s="65">
        <f>IF(OR(U75=6,U75=7),0,IF(NOT(X75),IF(T75&lt;=$T$1,VLOOKUP(U75,ouderschapsverlof!$D$15:$I$19,6,FALSE),0),0))</f>
        <v>0</v>
      </c>
      <c r="AB75" s="64">
        <f t="shared" si="40"/>
        <v>73</v>
      </c>
      <c r="AC75" s="65">
        <f t="shared" si="33"/>
        <v>2</v>
      </c>
      <c r="AD75" s="66">
        <f t="shared" si="34"/>
        <v>0</v>
      </c>
      <c r="AE75" s="66">
        <f t="shared" si="35"/>
        <v>0</v>
      </c>
      <c r="AF75" s="65" t="b">
        <f t="shared" si="36"/>
        <v>1</v>
      </c>
      <c r="AG75" s="65">
        <f>IF(OR(AC75=6,AC75=7),0,IF(NOT(AF75),0,IF(AB75&lt;=$AB$1,VLOOKUP(AC75,ouderschapsverlof!$D$15:$K$19,8,FALSE),0)))</f>
        <v>0</v>
      </c>
      <c r="AH75" s="65">
        <f>IF(OR(AC75=6,AC75=7),0,IF(NOT(AF75),IF(AB75&lt;=$AB$1,VLOOKUP(AC75,ouderschapsverlof!$D$15:$K$19,8,FALSE),0),0))</f>
        <v>0</v>
      </c>
    </row>
    <row r="76" spans="1:34" x14ac:dyDescent="0.25">
      <c r="A76" s="64">
        <f t="shared" si="37"/>
        <v>74</v>
      </c>
      <c r="B76" s="65">
        <f t="shared" si="21"/>
        <v>3</v>
      </c>
      <c r="C76" s="66">
        <f t="shared" si="22"/>
        <v>0</v>
      </c>
      <c r="D76" s="66">
        <f t="shared" si="23"/>
        <v>0</v>
      </c>
      <c r="E76" s="65" t="b">
        <f t="shared" si="24"/>
        <v>1</v>
      </c>
      <c r="F76" s="65">
        <f>IF(OR(B76=6,B76=7),0,IF(NOT(E76),0,IF(A76&lt;=$A$1,VLOOKUP(B76,ouderschapsverlof!$D$15:$E$19,2,FALSE),0)))</f>
        <v>0</v>
      </c>
      <c r="G76" s="65">
        <f>IF(OR(B76=6,B76=7),0,IF(NOT(E76),IF(A76&lt;=$A$1,VLOOKUP(B76,ouderschapsverlof!$D$15:$E$19,2,FALSE),0),0))</f>
        <v>0</v>
      </c>
      <c r="L76" s="64">
        <f t="shared" si="38"/>
        <v>74</v>
      </c>
      <c r="M76" s="65">
        <f t="shared" si="25"/>
        <v>3</v>
      </c>
      <c r="N76" s="66">
        <f t="shared" si="26"/>
        <v>0</v>
      </c>
      <c r="O76" s="66">
        <f t="shared" si="27"/>
        <v>0</v>
      </c>
      <c r="P76" s="65" t="b">
        <f t="shared" si="28"/>
        <v>1</v>
      </c>
      <c r="Q76" s="65">
        <f>IF(OR(M76=6,M76=7),0,IF(NOT(P76),0,IF(L76&lt;=$L$1,VLOOKUP(M76,ouderschapsverlof!$D$15:$G$19,4,FALSE),0)))</f>
        <v>0</v>
      </c>
      <c r="R76" s="65">
        <f>IF(OR(M76=6,M76=7),0,IF(NOT(P76),IF(L76&lt;=$L$1,VLOOKUP(M76,ouderschapsverlof!$D$15:$G$19,4,FALSE),0),0))</f>
        <v>0</v>
      </c>
      <c r="T76" s="64">
        <f t="shared" si="39"/>
        <v>74</v>
      </c>
      <c r="U76" s="65">
        <f t="shared" si="29"/>
        <v>3</v>
      </c>
      <c r="V76" s="66">
        <f t="shared" si="30"/>
        <v>0</v>
      </c>
      <c r="W76" s="66">
        <f t="shared" si="31"/>
        <v>0</v>
      </c>
      <c r="X76" s="65" t="b">
        <f t="shared" si="32"/>
        <v>1</v>
      </c>
      <c r="Y76" s="65">
        <f>IF(OR(U76=6,U76=7),0,IF(NOT(X76),0,IF(T76&lt;=$T$1,VLOOKUP(U76,ouderschapsverlof!$D$15:$I$19,6,FALSE),0)))</f>
        <v>0</v>
      </c>
      <c r="Z76" s="65">
        <f>IF(OR(U76=6,U76=7),0,IF(NOT(X76),IF(T76&lt;=$T$1,VLOOKUP(U76,ouderschapsverlof!$D$15:$I$19,6,FALSE),0),0))</f>
        <v>0</v>
      </c>
      <c r="AB76" s="64">
        <f t="shared" si="40"/>
        <v>74</v>
      </c>
      <c r="AC76" s="65">
        <f t="shared" si="33"/>
        <v>3</v>
      </c>
      <c r="AD76" s="66">
        <f t="shared" si="34"/>
        <v>0</v>
      </c>
      <c r="AE76" s="66">
        <f t="shared" si="35"/>
        <v>0</v>
      </c>
      <c r="AF76" s="65" t="b">
        <f t="shared" si="36"/>
        <v>1</v>
      </c>
      <c r="AG76" s="65">
        <f>IF(OR(AC76=6,AC76=7),0,IF(NOT(AF76),0,IF(AB76&lt;=$AB$1,VLOOKUP(AC76,ouderschapsverlof!$D$15:$K$19,8,FALSE),0)))</f>
        <v>0</v>
      </c>
      <c r="AH76" s="65">
        <f>IF(OR(AC76=6,AC76=7),0,IF(NOT(AF76),IF(AB76&lt;=$AB$1,VLOOKUP(AC76,ouderschapsverlof!$D$15:$K$19,8,FALSE),0),0))</f>
        <v>0</v>
      </c>
    </row>
    <row r="77" spans="1:34" x14ac:dyDescent="0.25">
      <c r="A77" s="64">
        <f t="shared" si="37"/>
        <v>75</v>
      </c>
      <c r="B77" s="65">
        <f t="shared" si="21"/>
        <v>4</v>
      </c>
      <c r="C77" s="66">
        <f t="shared" si="22"/>
        <v>0</v>
      </c>
      <c r="D77" s="66">
        <f t="shared" si="23"/>
        <v>0</v>
      </c>
      <c r="E77" s="65" t="b">
        <f t="shared" si="24"/>
        <v>1</v>
      </c>
      <c r="F77" s="65">
        <f>IF(OR(B77=6,B77=7),0,IF(NOT(E77),0,IF(A77&lt;=$A$1,VLOOKUP(B77,ouderschapsverlof!$D$15:$E$19,2,FALSE),0)))</f>
        <v>0</v>
      </c>
      <c r="G77" s="65">
        <f>IF(OR(B77=6,B77=7),0,IF(NOT(E77),IF(A77&lt;=$A$1,VLOOKUP(B77,ouderschapsverlof!$D$15:$E$19,2,FALSE),0),0))</f>
        <v>0</v>
      </c>
      <c r="L77" s="64">
        <f t="shared" si="38"/>
        <v>75</v>
      </c>
      <c r="M77" s="65">
        <f t="shared" si="25"/>
        <v>4</v>
      </c>
      <c r="N77" s="66">
        <f t="shared" si="26"/>
        <v>0</v>
      </c>
      <c r="O77" s="66">
        <f t="shared" si="27"/>
        <v>0</v>
      </c>
      <c r="P77" s="65" t="b">
        <f t="shared" si="28"/>
        <v>1</v>
      </c>
      <c r="Q77" s="65">
        <f>IF(OR(M77=6,M77=7),0,IF(NOT(P77),0,IF(L77&lt;=$L$1,VLOOKUP(M77,ouderschapsverlof!$D$15:$G$19,4,FALSE),0)))</f>
        <v>0</v>
      </c>
      <c r="R77" s="65">
        <f>IF(OR(M77=6,M77=7),0,IF(NOT(P77),IF(L77&lt;=$L$1,VLOOKUP(M77,ouderschapsverlof!$D$15:$G$19,4,FALSE),0),0))</f>
        <v>0</v>
      </c>
      <c r="T77" s="64">
        <f t="shared" si="39"/>
        <v>75</v>
      </c>
      <c r="U77" s="65">
        <f t="shared" si="29"/>
        <v>4</v>
      </c>
      <c r="V77" s="66">
        <f t="shared" si="30"/>
        <v>0</v>
      </c>
      <c r="W77" s="66">
        <f t="shared" si="31"/>
        <v>0</v>
      </c>
      <c r="X77" s="65" t="b">
        <f t="shared" si="32"/>
        <v>1</v>
      </c>
      <c r="Y77" s="65">
        <f>IF(OR(U77=6,U77=7),0,IF(NOT(X77),0,IF(T77&lt;=$T$1,VLOOKUP(U77,ouderschapsverlof!$D$15:$I$19,6,FALSE),0)))</f>
        <v>0</v>
      </c>
      <c r="Z77" s="65">
        <f>IF(OR(U77=6,U77=7),0,IF(NOT(X77),IF(T77&lt;=$T$1,VLOOKUP(U77,ouderschapsverlof!$D$15:$I$19,6,FALSE),0),0))</f>
        <v>0</v>
      </c>
      <c r="AB77" s="64">
        <f t="shared" si="40"/>
        <v>75</v>
      </c>
      <c r="AC77" s="65">
        <f t="shared" si="33"/>
        <v>4</v>
      </c>
      <c r="AD77" s="66">
        <f t="shared" si="34"/>
        <v>0</v>
      </c>
      <c r="AE77" s="66">
        <f t="shared" si="35"/>
        <v>0</v>
      </c>
      <c r="AF77" s="65" t="b">
        <f t="shared" si="36"/>
        <v>1</v>
      </c>
      <c r="AG77" s="65">
        <f>IF(OR(AC77=6,AC77=7),0,IF(NOT(AF77),0,IF(AB77&lt;=$AB$1,VLOOKUP(AC77,ouderschapsverlof!$D$15:$K$19,8,FALSE),0)))</f>
        <v>0</v>
      </c>
      <c r="AH77" s="65">
        <f>IF(OR(AC77=6,AC77=7),0,IF(NOT(AF77),IF(AB77&lt;=$AB$1,VLOOKUP(AC77,ouderschapsverlof!$D$15:$K$19,8,FALSE),0),0))</f>
        <v>0</v>
      </c>
    </row>
    <row r="78" spans="1:34" x14ac:dyDescent="0.25">
      <c r="A78" s="64">
        <f t="shared" si="37"/>
        <v>76</v>
      </c>
      <c r="B78" s="65">
        <f t="shared" si="21"/>
        <v>5</v>
      </c>
      <c r="C78" s="66">
        <f t="shared" si="22"/>
        <v>0</v>
      </c>
      <c r="D78" s="66">
        <f t="shared" si="23"/>
        <v>0</v>
      </c>
      <c r="E78" s="65" t="b">
        <f t="shared" si="24"/>
        <v>1</v>
      </c>
      <c r="F78" s="65">
        <f>IF(OR(B78=6,B78=7),0,IF(NOT(E78),0,IF(A78&lt;=$A$1,VLOOKUP(B78,ouderschapsverlof!$D$15:$E$19,2,FALSE),0)))</f>
        <v>0</v>
      </c>
      <c r="G78" s="65">
        <f>IF(OR(B78=6,B78=7),0,IF(NOT(E78),IF(A78&lt;=$A$1,VLOOKUP(B78,ouderschapsverlof!$D$15:$E$19,2,FALSE),0),0))</f>
        <v>0</v>
      </c>
      <c r="L78" s="64">
        <f t="shared" si="38"/>
        <v>76</v>
      </c>
      <c r="M78" s="65">
        <f t="shared" si="25"/>
        <v>5</v>
      </c>
      <c r="N78" s="66">
        <f t="shared" si="26"/>
        <v>0</v>
      </c>
      <c r="O78" s="66">
        <f t="shared" si="27"/>
        <v>0</v>
      </c>
      <c r="P78" s="65" t="b">
        <f t="shared" si="28"/>
        <v>1</v>
      </c>
      <c r="Q78" s="65">
        <f>IF(OR(M78=6,M78=7),0,IF(NOT(P78),0,IF(L78&lt;=$L$1,VLOOKUP(M78,ouderschapsverlof!$D$15:$G$19,4,FALSE),0)))</f>
        <v>0</v>
      </c>
      <c r="R78" s="65">
        <f>IF(OR(M78=6,M78=7),0,IF(NOT(P78),IF(L78&lt;=$L$1,VLOOKUP(M78,ouderschapsverlof!$D$15:$G$19,4,FALSE),0),0))</f>
        <v>0</v>
      </c>
      <c r="T78" s="64">
        <f t="shared" si="39"/>
        <v>76</v>
      </c>
      <c r="U78" s="65">
        <f t="shared" si="29"/>
        <v>5</v>
      </c>
      <c r="V78" s="66">
        <f t="shared" si="30"/>
        <v>0</v>
      </c>
      <c r="W78" s="66">
        <f t="shared" si="31"/>
        <v>0</v>
      </c>
      <c r="X78" s="65" t="b">
        <f t="shared" si="32"/>
        <v>1</v>
      </c>
      <c r="Y78" s="65">
        <f>IF(OR(U78=6,U78=7),0,IF(NOT(X78),0,IF(T78&lt;=$T$1,VLOOKUP(U78,ouderschapsverlof!$D$15:$I$19,6,FALSE),0)))</f>
        <v>0</v>
      </c>
      <c r="Z78" s="65">
        <f>IF(OR(U78=6,U78=7),0,IF(NOT(X78),IF(T78&lt;=$T$1,VLOOKUP(U78,ouderschapsverlof!$D$15:$I$19,6,FALSE),0),0))</f>
        <v>0</v>
      </c>
      <c r="AB78" s="64">
        <f t="shared" si="40"/>
        <v>76</v>
      </c>
      <c r="AC78" s="65">
        <f t="shared" si="33"/>
        <v>5</v>
      </c>
      <c r="AD78" s="66">
        <f t="shared" si="34"/>
        <v>0</v>
      </c>
      <c r="AE78" s="66">
        <f t="shared" si="35"/>
        <v>0</v>
      </c>
      <c r="AF78" s="65" t="b">
        <f t="shared" si="36"/>
        <v>1</v>
      </c>
      <c r="AG78" s="65">
        <f>IF(OR(AC78=6,AC78=7),0,IF(NOT(AF78),0,IF(AB78&lt;=$AB$1,VLOOKUP(AC78,ouderschapsverlof!$D$15:$K$19,8,FALSE),0)))</f>
        <v>0</v>
      </c>
      <c r="AH78" s="65">
        <f>IF(OR(AC78=6,AC78=7),0,IF(NOT(AF78),IF(AB78&lt;=$AB$1,VLOOKUP(AC78,ouderschapsverlof!$D$15:$K$19,8,FALSE),0),0))</f>
        <v>0</v>
      </c>
    </row>
    <row r="79" spans="1:34" x14ac:dyDescent="0.25">
      <c r="A79" s="64">
        <f t="shared" si="37"/>
        <v>77</v>
      </c>
      <c r="B79" s="65">
        <f t="shared" si="21"/>
        <v>6</v>
      </c>
      <c r="C79" s="66">
        <f t="shared" si="22"/>
        <v>0</v>
      </c>
      <c r="D79" s="66">
        <f t="shared" si="23"/>
        <v>0</v>
      </c>
      <c r="E79" s="65" t="b">
        <f t="shared" si="24"/>
        <v>1</v>
      </c>
      <c r="F79" s="65">
        <f>IF(OR(B79=6,B79=7),0,IF(NOT(E79),0,IF(A79&lt;=$A$1,VLOOKUP(B79,ouderschapsverlof!$D$15:$E$19,2,FALSE),0)))</f>
        <v>0</v>
      </c>
      <c r="G79" s="65">
        <f>IF(OR(B79=6,B79=7),0,IF(NOT(E79),IF(A79&lt;=$A$1,VLOOKUP(B79,ouderschapsverlof!$D$15:$E$19,2,FALSE),0),0))</f>
        <v>0</v>
      </c>
      <c r="L79" s="64">
        <f t="shared" si="38"/>
        <v>77</v>
      </c>
      <c r="M79" s="65">
        <f t="shared" si="25"/>
        <v>6</v>
      </c>
      <c r="N79" s="66">
        <f t="shared" si="26"/>
        <v>0</v>
      </c>
      <c r="O79" s="66">
        <f t="shared" si="27"/>
        <v>0</v>
      </c>
      <c r="P79" s="65" t="b">
        <f t="shared" si="28"/>
        <v>1</v>
      </c>
      <c r="Q79" s="65">
        <f>IF(OR(M79=6,M79=7),0,IF(NOT(P79),0,IF(L79&lt;=$L$1,VLOOKUP(M79,ouderschapsverlof!$D$15:$G$19,4,FALSE),0)))</f>
        <v>0</v>
      </c>
      <c r="R79" s="65">
        <f>IF(OR(M79=6,M79=7),0,IF(NOT(P79),IF(L79&lt;=$L$1,VLOOKUP(M79,ouderschapsverlof!$D$15:$G$19,4,FALSE),0),0))</f>
        <v>0</v>
      </c>
      <c r="T79" s="64">
        <f t="shared" si="39"/>
        <v>77</v>
      </c>
      <c r="U79" s="65">
        <f t="shared" si="29"/>
        <v>6</v>
      </c>
      <c r="V79" s="66">
        <f t="shared" si="30"/>
        <v>0</v>
      </c>
      <c r="W79" s="66">
        <f t="shared" si="31"/>
        <v>0</v>
      </c>
      <c r="X79" s="65" t="b">
        <f t="shared" si="32"/>
        <v>1</v>
      </c>
      <c r="Y79" s="65">
        <f>IF(OR(U79=6,U79=7),0,IF(NOT(X79),0,IF(T79&lt;=$T$1,VLOOKUP(U79,ouderschapsverlof!$D$15:$I$19,6,FALSE),0)))</f>
        <v>0</v>
      </c>
      <c r="Z79" s="65">
        <f>IF(OR(U79=6,U79=7),0,IF(NOT(X79),IF(T79&lt;=$T$1,VLOOKUP(U79,ouderschapsverlof!$D$15:$I$19,6,FALSE),0),0))</f>
        <v>0</v>
      </c>
      <c r="AB79" s="64">
        <f t="shared" si="40"/>
        <v>77</v>
      </c>
      <c r="AC79" s="65">
        <f t="shared" si="33"/>
        <v>6</v>
      </c>
      <c r="AD79" s="66">
        <f t="shared" si="34"/>
        <v>0</v>
      </c>
      <c r="AE79" s="66">
        <f t="shared" si="35"/>
        <v>0</v>
      </c>
      <c r="AF79" s="65" t="b">
        <f t="shared" si="36"/>
        <v>1</v>
      </c>
      <c r="AG79" s="65">
        <f>IF(OR(AC79=6,AC79=7),0,IF(NOT(AF79),0,IF(AB79&lt;=$AB$1,VLOOKUP(AC79,ouderschapsverlof!$D$15:$K$19,8,FALSE),0)))</f>
        <v>0</v>
      </c>
      <c r="AH79" s="65">
        <f>IF(OR(AC79=6,AC79=7),0,IF(NOT(AF79),IF(AB79&lt;=$AB$1,VLOOKUP(AC79,ouderschapsverlof!$D$15:$K$19,8,FALSE),0),0))</f>
        <v>0</v>
      </c>
    </row>
    <row r="80" spans="1:34" x14ac:dyDescent="0.25">
      <c r="A80" s="64">
        <f t="shared" si="37"/>
        <v>78</v>
      </c>
      <c r="B80" s="65">
        <f t="shared" si="21"/>
        <v>7</v>
      </c>
      <c r="C80" s="66">
        <f t="shared" si="22"/>
        <v>0</v>
      </c>
      <c r="D80" s="66">
        <f t="shared" si="23"/>
        <v>0</v>
      </c>
      <c r="E80" s="65" t="b">
        <f t="shared" si="24"/>
        <v>1</v>
      </c>
      <c r="F80" s="65">
        <f>IF(OR(B80=6,B80=7),0,IF(NOT(E80),0,IF(A80&lt;=$A$1,VLOOKUP(B80,ouderschapsverlof!$D$15:$E$19,2,FALSE),0)))</f>
        <v>0</v>
      </c>
      <c r="G80" s="65">
        <f>IF(OR(B80=6,B80=7),0,IF(NOT(E80),IF(A80&lt;=$A$1,VLOOKUP(B80,ouderschapsverlof!$D$15:$E$19,2,FALSE),0),0))</f>
        <v>0</v>
      </c>
      <c r="L80" s="64">
        <f t="shared" si="38"/>
        <v>78</v>
      </c>
      <c r="M80" s="65">
        <f t="shared" si="25"/>
        <v>7</v>
      </c>
      <c r="N80" s="66">
        <f t="shared" si="26"/>
        <v>0</v>
      </c>
      <c r="O80" s="66">
        <f t="shared" si="27"/>
        <v>0</v>
      </c>
      <c r="P80" s="65" t="b">
        <f t="shared" si="28"/>
        <v>1</v>
      </c>
      <c r="Q80" s="65">
        <f>IF(OR(M80=6,M80=7),0,IF(NOT(P80),0,IF(L80&lt;=$L$1,VLOOKUP(M80,ouderschapsverlof!$D$15:$G$19,4,FALSE),0)))</f>
        <v>0</v>
      </c>
      <c r="R80" s="65">
        <f>IF(OR(M80=6,M80=7),0,IF(NOT(P80),IF(L80&lt;=$L$1,VLOOKUP(M80,ouderschapsverlof!$D$15:$G$19,4,FALSE),0),0))</f>
        <v>0</v>
      </c>
      <c r="T80" s="64">
        <f t="shared" si="39"/>
        <v>78</v>
      </c>
      <c r="U80" s="65">
        <f t="shared" si="29"/>
        <v>7</v>
      </c>
      <c r="V80" s="66">
        <f t="shared" si="30"/>
        <v>0</v>
      </c>
      <c r="W80" s="66">
        <f t="shared" si="31"/>
        <v>0</v>
      </c>
      <c r="X80" s="65" t="b">
        <f t="shared" si="32"/>
        <v>1</v>
      </c>
      <c r="Y80" s="65">
        <f>IF(OR(U80=6,U80=7),0,IF(NOT(X80),0,IF(T80&lt;=$T$1,VLOOKUP(U80,ouderschapsverlof!$D$15:$I$19,6,FALSE),0)))</f>
        <v>0</v>
      </c>
      <c r="Z80" s="65">
        <f>IF(OR(U80=6,U80=7),0,IF(NOT(X80),IF(T80&lt;=$T$1,VLOOKUP(U80,ouderschapsverlof!$D$15:$I$19,6,FALSE),0),0))</f>
        <v>0</v>
      </c>
      <c r="AB80" s="64">
        <f t="shared" si="40"/>
        <v>78</v>
      </c>
      <c r="AC80" s="65">
        <f t="shared" si="33"/>
        <v>7</v>
      </c>
      <c r="AD80" s="66">
        <f t="shared" si="34"/>
        <v>0</v>
      </c>
      <c r="AE80" s="66">
        <f t="shared" si="35"/>
        <v>0</v>
      </c>
      <c r="AF80" s="65" t="b">
        <f t="shared" si="36"/>
        <v>1</v>
      </c>
      <c r="AG80" s="65">
        <f>IF(OR(AC80=6,AC80=7),0,IF(NOT(AF80),0,IF(AB80&lt;=$AB$1,VLOOKUP(AC80,ouderschapsverlof!$D$15:$K$19,8,FALSE),0)))</f>
        <v>0</v>
      </c>
      <c r="AH80" s="65">
        <f>IF(OR(AC80=6,AC80=7),0,IF(NOT(AF80),IF(AB80&lt;=$AB$1,VLOOKUP(AC80,ouderschapsverlof!$D$15:$K$19,8,FALSE),0),0))</f>
        <v>0</v>
      </c>
    </row>
    <row r="81" spans="1:34" x14ac:dyDescent="0.25">
      <c r="A81" s="64">
        <f t="shared" si="37"/>
        <v>79</v>
      </c>
      <c r="B81" s="65">
        <f t="shared" si="21"/>
        <v>1</v>
      </c>
      <c r="C81" s="66">
        <f t="shared" si="22"/>
        <v>0</v>
      </c>
      <c r="D81" s="66">
        <f t="shared" si="23"/>
        <v>0</v>
      </c>
      <c r="E81" s="65" t="b">
        <f t="shared" si="24"/>
        <v>1</v>
      </c>
      <c r="F81" s="65">
        <f>IF(OR(B81=6,B81=7),0,IF(NOT(E81),0,IF(A81&lt;=$A$1,VLOOKUP(B81,ouderschapsverlof!$D$15:$E$19,2,FALSE),0)))</f>
        <v>0</v>
      </c>
      <c r="G81" s="65">
        <f>IF(OR(B81=6,B81=7),0,IF(NOT(E81),IF(A81&lt;=$A$1,VLOOKUP(B81,ouderschapsverlof!$D$15:$E$19,2,FALSE),0),0))</f>
        <v>0</v>
      </c>
      <c r="L81" s="64">
        <f t="shared" si="38"/>
        <v>79</v>
      </c>
      <c r="M81" s="65">
        <f t="shared" si="25"/>
        <v>1</v>
      </c>
      <c r="N81" s="66">
        <f t="shared" si="26"/>
        <v>0</v>
      </c>
      <c r="O81" s="66">
        <f t="shared" si="27"/>
        <v>0</v>
      </c>
      <c r="P81" s="65" t="b">
        <f t="shared" si="28"/>
        <v>1</v>
      </c>
      <c r="Q81" s="65">
        <f>IF(OR(M81=6,M81=7),0,IF(NOT(P81),0,IF(L81&lt;=$L$1,VLOOKUP(M81,ouderschapsverlof!$D$15:$G$19,4,FALSE),0)))</f>
        <v>0</v>
      </c>
      <c r="R81" s="65">
        <f>IF(OR(M81=6,M81=7),0,IF(NOT(P81),IF(L81&lt;=$L$1,VLOOKUP(M81,ouderschapsverlof!$D$15:$G$19,4,FALSE),0),0))</f>
        <v>0</v>
      </c>
      <c r="T81" s="64">
        <f t="shared" si="39"/>
        <v>79</v>
      </c>
      <c r="U81" s="65">
        <f t="shared" si="29"/>
        <v>1</v>
      </c>
      <c r="V81" s="66">
        <f t="shared" si="30"/>
        <v>0</v>
      </c>
      <c r="W81" s="66">
        <f t="shared" si="31"/>
        <v>0</v>
      </c>
      <c r="X81" s="65" t="b">
        <f t="shared" si="32"/>
        <v>1</v>
      </c>
      <c r="Y81" s="65">
        <f>IF(OR(U81=6,U81=7),0,IF(NOT(X81),0,IF(T81&lt;=$T$1,VLOOKUP(U81,ouderschapsverlof!$D$15:$I$19,6,FALSE),0)))</f>
        <v>0</v>
      </c>
      <c r="Z81" s="65">
        <f>IF(OR(U81=6,U81=7),0,IF(NOT(X81),IF(T81&lt;=$T$1,VLOOKUP(U81,ouderschapsverlof!$D$15:$I$19,6,FALSE),0),0))</f>
        <v>0</v>
      </c>
      <c r="AB81" s="64">
        <f t="shared" si="40"/>
        <v>79</v>
      </c>
      <c r="AC81" s="65">
        <f t="shared" si="33"/>
        <v>1</v>
      </c>
      <c r="AD81" s="66">
        <f t="shared" si="34"/>
        <v>0</v>
      </c>
      <c r="AE81" s="66">
        <f t="shared" si="35"/>
        <v>0</v>
      </c>
      <c r="AF81" s="65" t="b">
        <f t="shared" si="36"/>
        <v>1</v>
      </c>
      <c r="AG81" s="65">
        <f>IF(OR(AC81=6,AC81=7),0,IF(NOT(AF81),0,IF(AB81&lt;=$AB$1,VLOOKUP(AC81,ouderschapsverlof!$D$15:$K$19,8,FALSE),0)))</f>
        <v>0</v>
      </c>
      <c r="AH81" s="65">
        <f>IF(OR(AC81=6,AC81=7),0,IF(NOT(AF81),IF(AB81&lt;=$AB$1,VLOOKUP(AC81,ouderschapsverlof!$D$15:$K$19,8,FALSE),0),0))</f>
        <v>0</v>
      </c>
    </row>
    <row r="82" spans="1:34" x14ac:dyDescent="0.25">
      <c r="A82" s="64">
        <f t="shared" si="37"/>
        <v>80</v>
      </c>
      <c r="B82" s="65">
        <f t="shared" si="21"/>
        <v>2</v>
      </c>
      <c r="C82" s="66">
        <f t="shared" si="22"/>
        <v>0</v>
      </c>
      <c r="D82" s="66">
        <f t="shared" si="23"/>
        <v>0</v>
      </c>
      <c r="E82" s="65" t="b">
        <f t="shared" si="24"/>
        <v>1</v>
      </c>
      <c r="F82" s="65">
        <f>IF(OR(B82=6,B82=7),0,IF(NOT(E82),0,IF(A82&lt;=$A$1,VLOOKUP(B82,ouderschapsverlof!$D$15:$E$19,2,FALSE),0)))</f>
        <v>0</v>
      </c>
      <c r="G82" s="65">
        <f>IF(OR(B82=6,B82=7),0,IF(NOT(E82),IF(A82&lt;=$A$1,VLOOKUP(B82,ouderschapsverlof!$D$15:$E$19,2,FALSE),0),0))</f>
        <v>0</v>
      </c>
      <c r="L82" s="64">
        <f t="shared" si="38"/>
        <v>80</v>
      </c>
      <c r="M82" s="65">
        <f t="shared" si="25"/>
        <v>2</v>
      </c>
      <c r="N82" s="66">
        <f t="shared" si="26"/>
        <v>0</v>
      </c>
      <c r="O82" s="66">
        <f t="shared" si="27"/>
        <v>0</v>
      </c>
      <c r="P82" s="65" t="b">
        <f t="shared" si="28"/>
        <v>1</v>
      </c>
      <c r="Q82" s="65">
        <f>IF(OR(M82=6,M82=7),0,IF(NOT(P82),0,IF(L82&lt;=$L$1,VLOOKUP(M82,ouderschapsverlof!$D$15:$G$19,4,FALSE),0)))</f>
        <v>0</v>
      </c>
      <c r="R82" s="65">
        <f>IF(OR(M82=6,M82=7),0,IF(NOT(P82),IF(L82&lt;=$L$1,VLOOKUP(M82,ouderschapsverlof!$D$15:$G$19,4,FALSE),0),0))</f>
        <v>0</v>
      </c>
      <c r="T82" s="64">
        <f t="shared" si="39"/>
        <v>80</v>
      </c>
      <c r="U82" s="65">
        <f t="shared" si="29"/>
        <v>2</v>
      </c>
      <c r="V82" s="66">
        <f t="shared" si="30"/>
        <v>0</v>
      </c>
      <c r="W82" s="66">
        <f t="shared" si="31"/>
        <v>0</v>
      </c>
      <c r="X82" s="65" t="b">
        <f t="shared" si="32"/>
        <v>1</v>
      </c>
      <c r="Y82" s="65">
        <f>IF(OR(U82=6,U82=7),0,IF(NOT(X82),0,IF(T82&lt;=$T$1,VLOOKUP(U82,ouderschapsverlof!$D$15:$I$19,6,FALSE),0)))</f>
        <v>0</v>
      </c>
      <c r="Z82" s="65">
        <f>IF(OR(U82=6,U82=7),0,IF(NOT(X82),IF(T82&lt;=$T$1,VLOOKUP(U82,ouderschapsverlof!$D$15:$I$19,6,FALSE),0),0))</f>
        <v>0</v>
      </c>
      <c r="AB82" s="64">
        <f t="shared" si="40"/>
        <v>80</v>
      </c>
      <c r="AC82" s="65">
        <f t="shared" si="33"/>
        <v>2</v>
      </c>
      <c r="AD82" s="66">
        <f t="shared" si="34"/>
        <v>0</v>
      </c>
      <c r="AE82" s="66">
        <f t="shared" si="35"/>
        <v>0</v>
      </c>
      <c r="AF82" s="65" t="b">
        <f t="shared" si="36"/>
        <v>1</v>
      </c>
      <c r="AG82" s="65">
        <f>IF(OR(AC82=6,AC82=7),0,IF(NOT(AF82),0,IF(AB82&lt;=$AB$1,VLOOKUP(AC82,ouderschapsverlof!$D$15:$K$19,8,FALSE),0)))</f>
        <v>0</v>
      </c>
      <c r="AH82" s="65">
        <f>IF(OR(AC82=6,AC82=7),0,IF(NOT(AF82),IF(AB82&lt;=$AB$1,VLOOKUP(AC82,ouderschapsverlof!$D$15:$K$19,8,FALSE),0),0))</f>
        <v>0</v>
      </c>
    </row>
    <row r="83" spans="1:34" x14ac:dyDescent="0.25">
      <c r="A83" s="64">
        <f t="shared" si="37"/>
        <v>81</v>
      </c>
      <c r="B83" s="65">
        <f t="shared" si="21"/>
        <v>3</v>
      </c>
      <c r="C83" s="66">
        <f t="shared" si="22"/>
        <v>0</v>
      </c>
      <c r="D83" s="66">
        <f t="shared" si="23"/>
        <v>0</v>
      </c>
      <c r="E83" s="65" t="b">
        <f t="shared" si="24"/>
        <v>1</v>
      </c>
      <c r="F83" s="65">
        <f>IF(OR(B83=6,B83=7),0,IF(NOT(E83),0,IF(A83&lt;=$A$1,VLOOKUP(B83,ouderschapsverlof!$D$15:$E$19,2,FALSE),0)))</f>
        <v>0</v>
      </c>
      <c r="G83" s="65">
        <f>IF(OR(B83=6,B83=7),0,IF(NOT(E83),IF(A83&lt;=$A$1,VLOOKUP(B83,ouderschapsverlof!$D$15:$E$19,2,FALSE),0),0))</f>
        <v>0</v>
      </c>
      <c r="L83" s="64">
        <f t="shared" si="38"/>
        <v>81</v>
      </c>
      <c r="M83" s="65">
        <f t="shared" si="25"/>
        <v>3</v>
      </c>
      <c r="N83" s="66">
        <f t="shared" si="26"/>
        <v>0</v>
      </c>
      <c r="O83" s="66">
        <f t="shared" si="27"/>
        <v>0</v>
      </c>
      <c r="P83" s="65" t="b">
        <f t="shared" si="28"/>
        <v>1</v>
      </c>
      <c r="Q83" s="65">
        <f>IF(OR(M83=6,M83=7),0,IF(NOT(P83),0,IF(L83&lt;=$L$1,VLOOKUP(M83,ouderschapsverlof!$D$15:$G$19,4,FALSE),0)))</f>
        <v>0</v>
      </c>
      <c r="R83" s="65">
        <f>IF(OR(M83=6,M83=7),0,IF(NOT(P83),IF(L83&lt;=$L$1,VLOOKUP(M83,ouderschapsverlof!$D$15:$G$19,4,FALSE),0),0))</f>
        <v>0</v>
      </c>
      <c r="T83" s="64">
        <f t="shared" si="39"/>
        <v>81</v>
      </c>
      <c r="U83" s="65">
        <f t="shared" si="29"/>
        <v>3</v>
      </c>
      <c r="V83" s="66">
        <f t="shared" si="30"/>
        <v>0</v>
      </c>
      <c r="W83" s="66">
        <f t="shared" si="31"/>
        <v>0</v>
      </c>
      <c r="X83" s="65" t="b">
        <f t="shared" si="32"/>
        <v>1</v>
      </c>
      <c r="Y83" s="65">
        <f>IF(OR(U83=6,U83=7),0,IF(NOT(X83),0,IF(T83&lt;=$T$1,VLOOKUP(U83,ouderschapsverlof!$D$15:$I$19,6,FALSE),0)))</f>
        <v>0</v>
      </c>
      <c r="Z83" s="65">
        <f>IF(OR(U83=6,U83=7),0,IF(NOT(X83),IF(T83&lt;=$T$1,VLOOKUP(U83,ouderschapsverlof!$D$15:$I$19,6,FALSE),0),0))</f>
        <v>0</v>
      </c>
      <c r="AB83" s="64">
        <f t="shared" si="40"/>
        <v>81</v>
      </c>
      <c r="AC83" s="65">
        <f t="shared" si="33"/>
        <v>3</v>
      </c>
      <c r="AD83" s="66">
        <f t="shared" si="34"/>
        <v>0</v>
      </c>
      <c r="AE83" s="66">
        <f t="shared" si="35"/>
        <v>0</v>
      </c>
      <c r="AF83" s="65" t="b">
        <f t="shared" si="36"/>
        <v>1</v>
      </c>
      <c r="AG83" s="65">
        <f>IF(OR(AC83=6,AC83=7),0,IF(NOT(AF83),0,IF(AB83&lt;=$AB$1,VLOOKUP(AC83,ouderschapsverlof!$D$15:$K$19,8,FALSE),0)))</f>
        <v>0</v>
      </c>
      <c r="AH83" s="65">
        <f>IF(OR(AC83=6,AC83=7),0,IF(NOT(AF83),IF(AB83&lt;=$AB$1,VLOOKUP(AC83,ouderschapsverlof!$D$15:$K$19,8,FALSE),0),0))</f>
        <v>0</v>
      </c>
    </row>
    <row r="84" spans="1:34" x14ac:dyDescent="0.25">
      <c r="A84" s="64">
        <f t="shared" si="37"/>
        <v>82</v>
      </c>
      <c r="B84" s="65">
        <f t="shared" si="21"/>
        <v>4</v>
      </c>
      <c r="C84" s="66">
        <f t="shared" si="22"/>
        <v>0</v>
      </c>
      <c r="D84" s="66">
        <f t="shared" si="23"/>
        <v>0</v>
      </c>
      <c r="E84" s="65" t="b">
        <f t="shared" si="24"/>
        <v>1</v>
      </c>
      <c r="F84" s="65">
        <f>IF(OR(B84=6,B84=7),0,IF(NOT(E84),0,IF(A84&lt;=$A$1,VLOOKUP(B84,ouderschapsverlof!$D$15:$E$19,2,FALSE),0)))</f>
        <v>0</v>
      </c>
      <c r="G84" s="65">
        <f>IF(OR(B84=6,B84=7),0,IF(NOT(E84),IF(A84&lt;=$A$1,VLOOKUP(B84,ouderschapsverlof!$D$15:$E$19,2,FALSE),0),0))</f>
        <v>0</v>
      </c>
      <c r="L84" s="64">
        <f t="shared" si="38"/>
        <v>82</v>
      </c>
      <c r="M84" s="65">
        <f t="shared" si="25"/>
        <v>4</v>
      </c>
      <c r="N84" s="66">
        <f t="shared" si="26"/>
        <v>0</v>
      </c>
      <c r="O84" s="66">
        <f t="shared" si="27"/>
        <v>0</v>
      </c>
      <c r="P84" s="65" t="b">
        <f t="shared" si="28"/>
        <v>1</v>
      </c>
      <c r="Q84" s="65">
        <f>IF(OR(M84=6,M84=7),0,IF(NOT(P84),0,IF(L84&lt;=$L$1,VLOOKUP(M84,ouderschapsverlof!$D$15:$G$19,4,FALSE),0)))</f>
        <v>0</v>
      </c>
      <c r="R84" s="65">
        <f>IF(OR(M84=6,M84=7),0,IF(NOT(P84),IF(L84&lt;=$L$1,VLOOKUP(M84,ouderschapsverlof!$D$15:$G$19,4,FALSE),0),0))</f>
        <v>0</v>
      </c>
      <c r="T84" s="64">
        <f t="shared" si="39"/>
        <v>82</v>
      </c>
      <c r="U84" s="65">
        <f t="shared" si="29"/>
        <v>4</v>
      </c>
      <c r="V84" s="66">
        <f t="shared" si="30"/>
        <v>0</v>
      </c>
      <c r="W84" s="66">
        <f t="shared" si="31"/>
        <v>0</v>
      </c>
      <c r="X84" s="65" t="b">
        <f t="shared" si="32"/>
        <v>1</v>
      </c>
      <c r="Y84" s="65">
        <f>IF(OR(U84=6,U84=7),0,IF(NOT(X84),0,IF(T84&lt;=$T$1,VLOOKUP(U84,ouderschapsverlof!$D$15:$I$19,6,FALSE),0)))</f>
        <v>0</v>
      </c>
      <c r="Z84" s="65">
        <f>IF(OR(U84=6,U84=7),0,IF(NOT(X84),IF(T84&lt;=$T$1,VLOOKUP(U84,ouderschapsverlof!$D$15:$I$19,6,FALSE),0),0))</f>
        <v>0</v>
      </c>
      <c r="AB84" s="64">
        <f t="shared" si="40"/>
        <v>82</v>
      </c>
      <c r="AC84" s="65">
        <f t="shared" si="33"/>
        <v>4</v>
      </c>
      <c r="AD84" s="66">
        <f t="shared" si="34"/>
        <v>0</v>
      </c>
      <c r="AE84" s="66">
        <f t="shared" si="35"/>
        <v>0</v>
      </c>
      <c r="AF84" s="65" t="b">
        <f t="shared" si="36"/>
        <v>1</v>
      </c>
      <c r="AG84" s="65">
        <f>IF(OR(AC84=6,AC84=7),0,IF(NOT(AF84),0,IF(AB84&lt;=$AB$1,VLOOKUP(AC84,ouderschapsverlof!$D$15:$K$19,8,FALSE),0)))</f>
        <v>0</v>
      </c>
      <c r="AH84" s="65">
        <f>IF(OR(AC84=6,AC84=7),0,IF(NOT(AF84),IF(AB84&lt;=$AB$1,VLOOKUP(AC84,ouderschapsverlof!$D$15:$K$19,8,FALSE),0),0))</f>
        <v>0</v>
      </c>
    </row>
    <row r="85" spans="1:34" x14ac:dyDescent="0.25">
      <c r="A85" s="64">
        <f t="shared" si="37"/>
        <v>83</v>
      </c>
      <c r="B85" s="65">
        <f t="shared" si="21"/>
        <v>5</v>
      </c>
      <c r="C85" s="66">
        <f t="shared" si="22"/>
        <v>0</v>
      </c>
      <c r="D85" s="66">
        <f t="shared" si="23"/>
        <v>0</v>
      </c>
      <c r="E85" s="65" t="b">
        <f t="shared" si="24"/>
        <v>1</v>
      </c>
      <c r="F85" s="65">
        <f>IF(OR(B85=6,B85=7),0,IF(NOT(E85),0,IF(A85&lt;=$A$1,VLOOKUP(B85,ouderschapsverlof!$D$15:$E$19,2,FALSE),0)))</f>
        <v>0</v>
      </c>
      <c r="G85" s="65">
        <f>IF(OR(B85=6,B85=7),0,IF(NOT(E85),IF(A85&lt;=$A$1,VLOOKUP(B85,ouderschapsverlof!$D$15:$E$19,2,FALSE),0),0))</f>
        <v>0</v>
      </c>
      <c r="L85" s="64">
        <f t="shared" si="38"/>
        <v>83</v>
      </c>
      <c r="M85" s="65">
        <f t="shared" si="25"/>
        <v>5</v>
      </c>
      <c r="N85" s="66">
        <f t="shared" si="26"/>
        <v>0</v>
      </c>
      <c r="O85" s="66">
        <f t="shared" si="27"/>
        <v>0</v>
      </c>
      <c r="P85" s="65" t="b">
        <f t="shared" si="28"/>
        <v>1</v>
      </c>
      <c r="Q85" s="65">
        <f>IF(OR(M85=6,M85=7),0,IF(NOT(P85),0,IF(L85&lt;=$L$1,VLOOKUP(M85,ouderschapsverlof!$D$15:$G$19,4,FALSE),0)))</f>
        <v>0</v>
      </c>
      <c r="R85" s="65">
        <f>IF(OR(M85=6,M85=7),0,IF(NOT(P85),IF(L85&lt;=$L$1,VLOOKUP(M85,ouderschapsverlof!$D$15:$G$19,4,FALSE),0),0))</f>
        <v>0</v>
      </c>
      <c r="T85" s="64">
        <f t="shared" si="39"/>
        <v>83</v>
      </c>
      <c r="U85" s="65">
        <f t="shared" si="29"/>
        <v>5</v>
      </c>
      <c r="V85" s="66">
        <f t="shared" si="30"/>
        <v>0</v>
      </c>
      <c r="W85" s="66">
        <f t="shared" si="31"/>
        <v>0</v>
      </c>
      <c r="X85" s="65" t="b">
        <f t="shared" si="32"/>
        <v>1</v>
      </c>
      <c r="Y85" s="65">
        <f>IF(OR(U85=6,U85=7),0,IF(NOT(X85),0,IF(T85&lt;=$T$1,VLOOKUP(U85,ouderschapsverlof!$D$15:$I$19,6,FALSE),0)))</f>
        <v>0</v>
      </c>
      <c r="Z85" s="65">
        <f>IF(OR(U85=6,U85=7),0,IF(NOT(X85),IF(T85&lt;=$T$1,VLOOKUP(U85,ouderschapsverlof!$D$15:$I$19,6,FALSE),0),0))</f>
        <v>0</v>
      </c>
      <c r="AB85" s="64">
        <f t="shared" si="40"/>
        <v>83</v>
      </c>
      <c r="AC85" s="65">
        <f t="shared" si="33"/>
        <v>5</v>
      </c>
      <c r="AD85" s="66">
        <f t="shared" si="34"/>
        <v>0</v>
      </c>
      <c r="AE85" s="66">
        <f t="shared" si="35"/>
        <v>0</v>
      </c>
      <c r="AF85" s="65" t="b">
        <f t="shared" si="36"/>
        <v>1</v>
      </c>
      <c r="AG85" s="65">
        <f>IF(OR(AC85=6,AC85=7),0,IF(NOT(AF85),0,IF(AB85&lt;=$AB$1,VLOOKUP(AC85,ouderschapsverlof!$D$15:$K$19,8,FALSE),0)))</f>
        <v>0</v>
      </c>
      <c r="AH85" s="65">
        <f>IF(OR(AC85=6,AC85=7),0,IF(NOT(AF85),IF(AB85&lt;=$AB$1,VLOOKUP(AC85,ouderschapsverlof!$D$15:$K$19,8,FALSE),0),0))</f>
        <v>0</v>
      </c>
    </row>
    <row r="86" spans="1:34" x14ac:dyDescent="0.25">
      <c r="A86" s="64">
        <f t="shared" si="37"/>
        <v>84</v>
      </c>
      <c r="B86" s="65">
        <f t="shared" si="21"/>
        <v>6</v>
      </c>
      <c r="C86" s="66">
        <f t="shared" si="22"/>
        <v>0</v>
      </c>
      <c r="D86" s="66">
        <f t="shared" si="23"/>
        <v>0</v>
      </c>
      <c r="E86" s="65" t="b">
        <f t="shared" si="24"/>
        <v>1</v>
      </c>
      <c r="F86" s="65">
        <f>IF(OR(B86=6,B86=7),0,IF(NOT(E86),0,IF(A86&lt;=$A$1,VLOOKUP(B86,ouderschapsverlof!$D$15:$E$19,2,FALSE),0)))</f>
        <v>0</v>
      </c>
      <c r="G86" s="65">
        <f>IF(OR(B86=6,B86=7),0,IF(NOT(E86),IF(A86&lt;=$A$1,VLOOKUP(B86,ouderschapsverlof!$D$15:$E$19,2,FALSE),0),0))</f>
        <v>0</v>
      </c>
      <c r="L86" s="64">
        <f t="shared" si="38"/>
        <v>84</v>
      </c>
      <c r="M86" s="65">
        <f t="shared" si="25"/>
        <v>6</v>
      </c>
      <c r="N86" s="66">
        <f t="shared" si="26"/>
        <v>0</v>
      </c>
      <c r="O86" s="66">
        <f t="shared" si="27"/>
        <v>0</v>
      </c>
      <c r="P86" s="65" t="b">
        <f t="shared" si="28"/>
        <v>1</v>
      </c>
      <c r="Q86" s="65">
        <f>IF(OR(M86=6,M86=7),0,IF(NOT(P86),0,IF(L86&lt;=$L$1,VLOOKUP(M86,ouderschapsverlof!$D$15:$G$19,4,FALSE),0)))</f>
        <v>0</v>
      </c>
      <c r="R86" s="65">
        <f>IF(OR(M86=6,M86=7),0,IF(NOT(P86),IF(L86&lt;=$L$1,VLOOKUP(M86,ouderschapsverlof!$D$15:$G$19,4,FALSE),0),0))</f>
        <v>0</v>
      </c>
      <c r="T86" s="64">
        <f t="shared" si="39"/>
        <v>84</v>
      </c>
      <c r="U86" s="65">
        <f t="shared" si="29"/>
        <v>6</v>
      </c>
      <c r="V86" s="66">
        <f t="shared" si="30"/>
        <v>0</v>
      </c>
      <c r="W86" s="66">
        <f t="shared" si="31"/>
        <v>0</v>
      </c>
      <c r="X86" s="65" t="b">
        <f t="shared" si="32"/>
        <v>1</v>
      </c>
      <c r="Y86" s="65">
        <f>IF(OR(U86=6,U86=7),0,IF(NOT(X86),0,IF(T86&lt;=$T$1,VLOOKUP(U86,ouderschapsverlof!$D$15:$I$19,6,FALSE),0)))</f>
        <v>0</v>
      </c>
      <c r="Z86" s="65">
        <f>IF(OR(U86=6,U86=7),0,IF(NOT(X86),IF(T86&lt;=$T$1,VLOOKUP(U86,ouderschapsverlof!$D$15:$I$19,6,FALSE),0),0))</f>
        <v>0</v>
      </c>
      <c r="AB86" s="64">
        <f t="shared" si="40"/>
        <v>84</v>
      </c>
      <c r="AC86" s="65">
        <f t="shared" si="33"/>
        <v>6</v>
      </c>
      <c r="AD86" s="66">
        <f t="shared" si="34"/>
        <v>0</v>
      </c>
      <c r="AE86" s="66">
        <f t="shared" si="35"/>
        <v>0</v>
      </c>
      <c r="AF86" s="65" t="b">
        <f t="shared" si="36"/>
        <v>1</v>
      </c>
      <c r="AG86" s="65">
        <f>IF(OR(AC86=6,AC86=7),0,IF(NOT(AF86),0,IF(AB86&lt;=$AB$1,VLOOKUP(AC86,ouderschapsverlof!$D$15:$K$19,8,FALSE),0)))</f>
        <v>0</v>
      </c>
      <c r="AH86" s="65">
        <f>IF(OR(AC86=6,AC86=7),0,IF(NOT(AF86),IF(AB86&lt;=$AB$1,VLOOKUP(AC86,ouderschapsverlof!$D$15:$K$19,8,FALSE),0),0))</f>
        <v>0</v>
      </c>
    </row>
    <row r="87" spans="1:34" x14ac:dyDescent="0.25">
      <c r="A87" s="64">
        <f t="shared" si="37"/>
        <v>85</v>
      </c>
      <c r="B87" s="65">
        <f t="shared" si="21"/>
        <v>7</v>
      </c>
      <c r="C87" s="66">
        <f t="shared" si="22"/>
        <v>0</v>
      </c>
      <c r="D87" s="66">
        <f t="shared" si="23"/>
        <v>0</v>
      </c>
      <c r="E87" s="65" t="b">
        <f t="shared" si="24"/>
        <v>1</v>
      </c>
      <c r="F87" s="65">
        <f>IF(OR(B87=6,B87=7),0,IF(NOT(E87),0,IF(A87&lt;=$A$1,VLOOKUP(B87,ouderschapsverlof!$D$15:$E$19,2,FALSE),0)))</f>
        <v>0</v>
      </c>
      <c r="G87" s="65">
        <f>IF(OR(B87=6,B87=7),0,IF(NOT(E87),IF(A87&lt;=$A$1,VLOOKUP(B87,ouderschapsverlof!$D$15:$E$19,2,FALSE),0),0))</f>
        <v>0</v>
      </c>
      <c r="L87" s="64">
        <f t="shared" si="38"/>
        <v>85</v>
      </c>
      <c r="M87" s="65">
        <f t="shared" si="25"/>
        <v>7</v>
      </c>
      <c r="N87" s="66">
        <f t="shared" si="26"/>
        <v>0</v>
      </c>
      <c r="O87" s="66">
        <f t="shared" si="27"/>
        <v>0</v>
      </c>
      <c r="P87" s="65" t="b">
        <f t="shared" si="28"/>
        <v>1</v>
      </c>
      <c r="Q87" s="65">
        <f>IF(OR(M87=6,M87=7),0,IF(NOT(P87),0,IF(L87&lt;=$L$1,VLOOKUP(M87,ouderschapsverlof!$D$15:$G$19,4,FALSE),0)))</f>
        <v>0</v>
      </c>
      <c r="R87" s="65">
        <f>IF(OR(M87=6,M87=7),0,IF(NOT(P87),IF(L87&lt;=$L$1,VLOOKUP(M87,ouderschapsverlof!$D$15:$G$19,4,FALSE),0),0))</f>
        <v>0</v>
      </c>
      <c r="T87" s="64">
        <f t="shared" si="39"/>
        <v>85</v>
      </c>
      <c r="U87" s="65">
        <f t="shared" si="29"/>
        <v>7</v>
      </c>
      <c r="V87" s="66">
        <f t="shared" si="30"/>
        <v>0</v>
      </c>
      <c r="W87" s="66">
        <f t="shared" si="31"/>
        <v>0</v>
      </c>
      <c r="X87" s="65" t="b">
        <f t="shared" si="32"/>
        <v>1</v>
      </c>
      <c r="Y87" s="65">
        <f>IF(OR(U87=6,U87=7),0,IF(NOT(X87),0,IF(T87&lt;=$T$1,VLOOKUP(U87,ouderschapsverlof!$D$15:$I$19,6,FALSE),0)))</f>
        <v>0</v>
      </c>
      <c r="Z87" s="65">
        <f>IF(OR(U87=6,U87=7),0,IF(NOT(X87),IF(T87&lt;=$T$1,VLOOKUP(U87,ouderschapsverlof!$D$15:$I$19,6,FALSE),0),0))</f>
        <v>0</v>
      </c>
      <c r="AB87" s="64">
        <f t="shared" si="40"/>
        <v>85</v>
      </c>
      <c r="AC87" s="65">
        <f t="shared" si="33"/>
        <v>7</v>
      </c>
      <c r="AD87" s="66">
        <f t="shared" si="34"/>
        <v>0</v>
      </c>
      <c r="AE87" s="66">
        <f t="shared" si="35"/>
        <v>0</v>
      </c>
      <c r="AF87" s="65" t="b">
        <f t="shared" si="36"/>
        <v>1</v>
      </c>
      <c r="AG87" s="65">
        <f>IF(OR(AC87=6,AC87=7),0,IF(NOT(AF87),0,IF(AB87&lt;=$AB$1,VLOOKUP(AC87,ouderschapsverlof!$D$15:$K$19,8,FALSE),0)))</f>
        <v>0</v>
      </c>
      <c r="AH87" s="65">
        <f>IF(OR(AC87=6,AC87=7),0,IF(NOT(AF87),IF(AB87&lt;=$AB$1,VLOOKUP(AC87,ouderschapsverlof!$D$15:$K$19,8,FALSE),0),0))</f>
        <v>0</v>
      </c>
    </row>
    <row r="88" spans="1:34" x14ac:dyDescent="0.25">
      <c r="A88" s="64">
        <f t="shared" si="37"/>
        <v>86</v>
      </c>
      <c r="B88" s="65">
        <f t="shared" si="21"/>
        <v>1</v>
      </c>
      <c r="C88" s="66">
        <f t="shared" si="22"/>
        <v>0</v>
      </c>
      <c r="D88" s="66">
        <f t="shared" si="23"/>
        <v>0</v>
      </c>
      <c r="E88" s="65" t="b">
        <f t="shared" si="24"/>
        <v>1</v>
      </c>
      <c r="F88" s="65">
        <f>IF(OR(B88=6,B88=7),0,IF(NOT(E88),0,IF(A88&lt;=$A$1,VLOOKUP(B88,ouderschapsverlof!$D$15:$E$19,2,FALSE),0)))</f>
        <v>0</v>
      </c>
      <c r="G88" s="65">
        <f>IF(OR(B88=6,B88=7),0,IF(NOT(E88),IF(A88&lt;=$A$1,VLOOKUP(B88,ouderschapsverlof!$D$15:$E$19,2,FALSE),0),0))</f>
        <v>0</v>
      </c>
      <c r="L88" s="64">
        <f t="shared" si="38"/>
        <v>86</v>
      </c>
      <c r="M88" s="65">
        <f t="shared" si="25"/>
        <v>1</v>
      </c>
      <c r="N88" s="66">
        <f t="shared" si="26"/>
        <v>0</v>
      </c>
      <c r="O88" s="66">
        <f t="shared" si="27"/>
        <v>0</v>
      </c>
      <c r="P88" s="65" t="b">
        <f t="shared" si="28"/>
        <v>1</v>
      </c>
      <c r="Q88" s="65">
        <f>IF(OR(M88=6,M88=7),0,IF(NOT(P88),0,IF(L88&lt;=$L$1,VLOOKUP(M88,ouderschapsverlof!$D$15:$G$19,4,FALSE),0)))</f>
        <v>0</v>
      </c>
      <c r="R88" s="65">
        <f>IF(OR(M88=6,M88=7),0,IF(NOT(P88),IF(L88&lt;=$L$1,VLOOKUP(M88,ouderschapsverlof!$D$15:$G$19,4,FALSE),0),0))</f>
        <v>0</v>
      </c>
      <c r="T88" s="64">
        <f t="shared" si="39"/>
        <v>86</v>
      </c>
      <c r="U88" s="65">
        <f t="shared" si="29"/>
        <v>1</v>
      </c>
      <c r="V88" s="66">
        <f t="shared" si="30"/>
        <v>0</v>
      </c>
      <c r="W88" s="66">
        <f t="shared" si="31"/>
        <v>0</v>
      </c>
      <c r="X88" s="65" t="b">
        <f t="shared" si="32"/>
        <v>1</v>
      </c>
      <c r="Y88" s="65">
        <f>IF(OR(U88=6,U88=7),0,IF(NOT(X88),0,IF(T88&lt;=$T$1,VLOOKUP(U88,ouderschapsverlof!$D$15:$I$19,6,FALSE),0)))</f>
        <v>0</v>
      </c>
      <c r="Z88" s="65">
        <f>IF(OR(U88=6,U88=7),0,IF(NOT(X88),IF(T88&lt;=$T$1,VLOOKUP(U88,ouderschapsverlof!$D$15:$I$19,6,FALSE),0),0))</f>
        <v>0</v>
      </c>
      <c r="AB88" s="64">
        <f t="shared" si="40"/>
        <v>86</v>
      </c>
      <c r="AC88" s="65">
        <f t="shared" si="33"/>
        <v>1</v>
      </c>
      <c r="AD88" s="66">
        <f t="shared" si="34"/>
        <v>0</v>
      </c>
      <c r="AE88" s="66">
        <f t="shared" si="35"/>
        <v>0</v>
      </c>
      <c r="AF88" s="65" t="b">
        <f t="shared" si="36"/>
        <v>1</v>
      </c>
      <c r="AG88" s="65">
        <f>IF(OR(AC88=6,AC88=7),0,IF(NOT(AF88),0,IF(AB88&lt;=$AB$1,VLOOKUP(AC88,ouderschapsverlof!$D$15:$K$19,8,FALSE),0)))</f>
        <v>0</v>
      </c>
      <c r="AH88" s="65">
        <f>IF(OR(AC88=6,AC88=7),0,IF(NOT(AF88),IF(AB88&lt;=$AB$1,VLOOKUP(AC88,ouderschapsverlof!$D$15:$K$19,8,FALSE),0),0))</f>
        <v>0</v>
      </c>
    </row>
    <row r="89" spans="1:34" x14ac:dyDescent="0.25">
      <c r="A89" s="64">
        <f t="shared" si="37"/>
        <v>87</v>
      </c>
      <c r="B89" s="65">
        <f t="shared" si="21"/>
        <v>2</v>
      </c>
      <c r="C89" s="66">
        <f t="shared" si="22"/>
        <v>0</v>
      </c>
      <c r="D89" s="66">
        <f t="shared" si="23"/>
        <v>0</v>
      </c>
      <c r="E89" s="65" t="b">
        <f t="shared" si="24"/>
        <v>1</v>
      </c>
      <c r="F89" s="65">
        <f>IF(OR(B89=6,B89=7),0,IF(NOT(E89),0,IF(A89&lt;=$A$1,VLOOKUP(B89,ouderschapsverlof!$D$15:$E$19,2,FALSE),0)))</f>
        <v>0</v>
      </c>
      <c r="G89" s="65">
        <f>IF(OR(B89=6,B89=7),0,IF(NOT(E89),IF(A89&lt;=$A$1,VLOOKUP(B89,ouderschapsverlof!$D$15:$E$19,2,FALSE),0),0))</f>
        <v>0</v>
      </c>
      <c r="L89" s="64">
        <f t="shared" si="38"/>
        <v>87</v>
      </c>
      <c r="M89" s="65">
        <f t="shared" si="25"/>
        <v>2</v>
      </c>
      <c r="N89" s="66">
        <f t="shared" si="26"/>
        <v>0</v>
      </c>
      <c r="O89" s="66">
        <f t="shared" si="27"/>
        <v>0</v>
      </c>
      <c r="P89" s="65" t="b">
        <f t="shared" si="28"/>
        <v>1</v>
      </c>
      <c r="Q89" s="65">
        <f>IF(OR(M89=6,M89=7),0,IF(NOT(P89),0,IF(L89&lt;=$L$1,VLOOKUP(M89,ouderschapsverlof!$D$15:$G$19,4,FALSE),0)))</f>
        <v>0</v>
      </c>
      <c r="R89" s="65">
        <f>IF(OR(M89=6,M89=7),0,IF(NOT(P89),IF(L89&lt;=$L$1,VLOOKUP(M89,ouderschapsverlof!$D$15:$G$19,4,FALSE),0),0))</f>
        <v>0</v>
      </c>
      <c r="T89" s="64">
        <f t="shared" si="39"/>
        <v>87</v>
      </c>
      <c r="U89" s="65">
        <f t="shared" si="29"/>
        <v>2</v>
      </c>
      <c r="V89" s="66">
        <f t="shared" si="30"/>
        <v>0</v>
      </c>
      <c r="W89" s="66">
        <f t="shared" si="31"/>
        <v>0</v>
      </c>
      <c r="X89" s="65" t="b">
        <f t="shared" si="32"/>
        <v>1</v>
      </c>
      <c r="Y89" s="65">
        <f>IF(OR(U89=6,U89=7),0,IF(NOT(X89),0,IF(T89&lt;=$T$1,VLOOKUP(U89,ouderschapsverlof!$D$15:$I$19,6,FALSE),0)))</f>
        <v>0</v>
      </c>
      <c r="Z89" s="65">
        <f>IF(OR(U89=6,U89=7),0,IF(NOT(X89),IF(T89&lt;=$T$1,VLOOKUP(U89,ouderschapsverlof!$D$15:$I$19,6,FALSE),0),0))</f>
        <v>0</v>
      </c>
      <c r="AB89" s="64">
        <f t="shared" si="40"/>
        <v>87</v>
      </c>
      <c r="AC89" s="65">
        <f t="shared" si="33"/>
        <v>2</v>
      </c>
      <c r="AD89" s="66">
        <f t="shared" si="34"/>
        <v>0</v>
      </c>
      <c r="AE89" s="66">
        <f t="shared" si="35"/>
        <v>0</v>
      </c>
      <c r="AF89" s="65" t="b">
        <f t="shared" si="36"/>
        <v>1</v>
      </c>
      <c r="AG89" s="65">
        <f>IF(OR(AC89=6,AC89=7),0,IF(NOT(AF89),0,IF(AB89&lt;=$AB$1,VLOOKUP(AC89,ouderschapsverlof!$D$15:$K$19,8,FALSE),0)))</f>
        <v>0</v>
      </c>
      <c r="AH89" s="65">
        <f>IF(OR(AC89=6,AC89=7),0,IF(NOT(AF89),IF(AB89&lt;=$AB$1,VLOOKUP(AC89,ouderschapsverlof!$D$15:$K$19,8,FALSE),0),0))</f>
        <v>0</v>
      </c>
    </row>
    <row r="90" spans="1:34" x14ac:dyDescent="0.25">
      <c r="A90" s="64">
        <f t="shared" si="37"/>
        <v>88</v>
      </c>
      <c r="B90" s="65">
        <f t="shared" si="21"/>
        <v>3</v>
      </c>
      <c r="C90" s="66">
        <f t="shared" si="22"/>
        <v>0</v>
      </c>
      <c r="D90" s="66">
        <f t="shared" si="23"/>
        <v>0</v>
      </c>
      <c r="E90" s="65" t="b">
        <f t="shared" si="24"/>
        <v>1</v>
      </c>
      <c r="F90" s="65">
        <f>IF(OR(B90=6,B90=7),0,IF(NOT(E90),0,IF(A90&lt;=$A$1,VLOOKUP(B90,ouderschapsverlof!$D$15:$E$19,2,FALSE),0)))</f>
        <v>0</v>
      </c>
      <c r="G90" s="65">
        <f>IF(OR(B90=6,B90=7),0,IF(NOT(E90),IF(A90&lt;=$A$1,VLOOKUP(B90,ouderschapsverlof!$D$15:$E$19,2,FALSE),0),0))</f>
        <v>0</v>
      </c>
      <c r="L90" s="64">
        <f t="shared" si="38"/>
        <v>88</v>
      </c>
      <c r="M90" s="65">
        <f t="shared" si="25"/>
        <v>3</v>
      </c>
      <c r="N90" s="66">
        <f t="shared" si="26"/>
        <v>0</v>
      </c>
      <c r="O90" s="66">
        <f t="shared" si="27"/>
        <v>0</v>
      </c>
      <c r="P90" s="65" t="b">
        <f t="shared" si="28"/>
        <v>1</v>
      </c>
      <c r="Q90" s="65">
        <f>IF(OR(M90=6,M90=7),0,IF(NOT(P90),0,IF(L90&lt;=$L$1,VLOOKUP(M90,ouderschapsverlof!$D$15:$G$19,4,FALSE),0)))</f>
        <v>0</v>
      </c>
      <c r="R90" s="65">
        <f>IF(OR(M90=6,M90=7),0,IF(NOT(P90),IF(L90&lt;=$L$1,VLOOKUP(M90,ouderschapsverlof!$D$15:$G$19,4,FALSE),0),0))</f>
        <v>0</v>
      </c>
      <c r="T90" s="64">
        <f t="shared" si="39"/>
        <v>88</v>
      </c>
      <c r="U90" s="65">
        <f t="shared" si="29"/>
        <v>3</v>
      </c>
      <c r="V90" s="66">
        <f t="shared" si="30"/>
        <v>0</v>
      </c>
      <c r="W90" s="66">
        <f t="shared" si="31"/>
        <v>0</v>
      </c>
      <c r="X90" s="65" t="b">
        <f t="shared" si="32"/>
        <v>1</v>
      </c>
      <c r="Y90" s="65">
        <f>IF(OR(U90=6,U90=7),0,IF(NOT(X90),0,IF(T90&lt;=$T$1,VLOOKUP(U90,ouderschapsverlof!$D$15:$I$19,6,FALSE),0)))</f>
        <v>0</v>
      </c>
      <c r="Z90" s="65">
        <f>IF(OR(U90=6,U90=7),0,IF(NOT(X90),IF(T90&lt;=$T$1,VLOOKUP(U90,ouderschapsverlof!$D$15:$I$19,6,FALSE),0),0))</f>
        <v>0</v>
      </c>
      <c r="AB90" s="64">
        <f t="shared" si="40"/>
        <v>88</v>
      </c>
      <c r="AC90" s="65">
        <f t="shared" si="33"/>
        <v>3</v>
      </c>
      <c r="AD90" s="66">
        <f t="shared" si="34"/>
        <v>0</v>
      </c>
      <c r="AE90" s="66">
        <f t="shared" si="35"/>
        <v>0</v>
      </c>
      <c r="AF90" s="65" t="b">
        <f t="shared" si="36"/>
        <v>1</v>
      </c>
      <c r="AG90" s="65">
        <f>IF(OR(AC90=6,AC90=7),0,IF(NOT(AF90),0,IF(AB90&lt;=$AB$1,VLOOKUP(AC90,ouderschapsverlof!$D$15:$K$19,8,FALSE),0)))</f>
        <v>0</v>
      </c>
      <c r="AH90" s="65">
        <f>IF(OR(AC90=6,AC90=7),0,IF(NOT(AF90),IF(AB90&lt;=$AB$1,VLOOKUP(AC90,ouderschapsverlof!$D$15:$K$19,8,FALSE),0),0))</f>
        <v>0</v>
      </c>
    </row>
    <row r="91" spans="1:34" x14ac:dyDescent="0.25">
      <c r="A91" s="64">
        <f t="shared" si="37"/>
        <v>89</v>
      </c>
      <c r="B91" s="65">
        <f t="shared" si="21"/>
        <v>4</v>
      </c>
      <c r="C91" s="66">
        <f t="shared" si="22"/>
        <v>0</v>
      </c>
      <c r="D91" s="66">
        <f t="shared" si="23"/>
        <v>0</v>
      </c>
      <c r="E91" s="65" t="b">
        <f t="shared" si="24"/>
        <v>1</v>
      </c>
      <c r="F91" s="65">
        <f>IF(OR(B91=6,B91=7),0,IF(NOT(E91),0,IF(A91&lt;=$A$1,VLOOKUP(B91,ouderschapsverlof!$D$15:$E$19,2,FALSE),0)))</f>
        <v>0</v>
      </c>
      <c r="G91" s="65">
        <f>IF(OR(B91=6,B91=7),0,IF(NOT(E91),IF(A91&lt;=$A$1,VLOOKUP(B91,ouderschapsverlof!$D$15:$E$19,2,FALSE),0),0))</f>
        <v>0</v>
      </c>
      <c r="L91" s="64">
        <f t="shared" si="38"/>
        <v>89</v>
      </c>
      <c r="M91" s="65">
        <f t="shared" si="25"/>
        <v>4</v>
      </c>
      <c r="N91" s="66">
        <f t="shared" si="26"/>
        <v>0</v>
      </c>
      <c r="O91" s="66">
        <f t="shared" si="27"/>
        <v>0</v>
      </c>
      <c r="P91" s="65" t="b">
        <f t="shared" si="28"/>
        <v>1</v>
      </c>
      <c r="Q91" s="65">
        <f>IF(OR(M91=6,M91=7),0,IF(NOT(P91),0,IF(L91&lt;=$L$1,VLOOKUP(M91,ouderschapsverlof!$D$15:$G$19,4,FALSE),0)))</f>
        <v>0</v>
      </c>
      <c r="R91" s="65">
        <f>IF(OR(M91=6,M91=7),0,IF(NOT(P91),IF(L91&lt;=$L$1,VLOOKUP(M91,ouderschapsverlof!$D$15:$G$19,4,FALSE),0),0))</f>
        <v>0</v>
      </c>
      <c r="T91" s="64">
        <f t="shared" si="39"/>
        <v>89</v>
      </c>
      <c r="U91" s="65">
        <f t="shared" si="29"/>
        <v>4</v>
      </c>
      <c r="V91" s="66">
        <f t="shared" si="30"/>
        <v>0</v>
      </c>
      <c r="W91" s="66">
        <f t="shared" si="31"/>
        <v>0</v>
      </c>
      <c r="X91" s="65" t="b">
        <f t="shared" si="32"/>
        <v>1</v>
      </c>
      <c r="Y91" s="65">
        <f>IF(OR(U91=6,U91=7),0,IF(NOT(X91),0,IF(T91&lt;=$T$1,VLOOKUP(U91,ouderschapsverlof!$D$15:$I$19,6,FALSE),0)))</f>
        <v>0</v>
      </c>
      <c r="Z91" s="65">
        <f>IF(OR(U91=6,U91=7),0,IF(NOT(X91),IF(T91&lt;=$T$1,VLOOKUP(U91,ouderschapsverlof!$D$15:$I$19,6,FALSE),0),0))</f>
        <v>0</v>
      </c>
      <c r="AB91" s="64">
        <f t="shared" si="40"/>
        <v>89</v>
      </c>
      <c r="AC91" s="65">
        <f t="shared" si="33"/>
        <v>4</v>
      </c>
      <c r="AD91" s="66">
        <f t="shared" si="34"/>
        <v>0</v>
      </c>
      <c r="AE91" s="66">
        <f t="shared" si="35"/>
        <v>0</v>
      </c>
      <c r="AF91" s="65" t="b">
        <f t="shared" si="36"/>
        <v>1</v>
      </c>
      <c r="AG91" s="65">
        <f>IF(OR(AC91=6,AC91=7),0,IF(NOT(AF91),0,IF(AB91&lt;=$AB$1,VLOOKUP(AC91,ouderschapsverlof!$D$15:$K$19,8,FALSE),0)))</f>
        <v>0</v>
      </c>
      <c r="AH91" s="65">
        <f>IF(OR(AC91=6,AC91=7),0,IF(NOT(AF91),IF(AB91&lt;=$AB$1,VLOOKUP(AC91,ouderschapsverlof!$D$15:$K$19,8,FALSE),0),0))</f>
        <v>0</v>
      </c>
    </row>
    <row r="92" spans="1:34" x14ac:dyDescent="0.25">
      <c r="A92" s="64">
        <f t="shared" si="37"/>
        <v>90</v>
      </c>
      <c r="B92" s="65">
        <f t="shared" si="21"/>
        <v>5</v>
      </c>
      <c r="C92" s="66">
        <f t="shared" si="22"/>
        <v>0</v>
      </c>
      <c r="D92" s="66">
        <f t="shared" si="23"/>
        <v>0</v>
      </c>
      <c r="E92" s="65" t="b">
        <f t="shared" si="24"/>
        <v>1</v>
      </c>
      <c r="F92" s="65">
        <f>IF(OR(B92=6,B92=7),0,IF(NOT(E92),0,IF(A92&lt;=$A$1,VLOOKUP(B92,ouderschapsverlof!$D$15:$E$19,2,FALSE),0)))</f>
        <v>0</v>
      </c>
      <c r="G92" s="65">
        <f>IF(OR(B92=6,B92=7),0,IF(NOT(E92),IF(A92&lt;=$A$1,VLOOKUP(B92,ouderschapsverlof!$D$15:$E$19,2,FALSE),0),0))</f>
        <v>0</v>
      </c>
      <c r="L92" s="64">
        <f t="shared" si="38"/>
        <v>90</v>
      </c>
      <c r="M92" s="65">
        <f t="shared" si="25"/>
        <v>5</v>
      </c>
      <c r="N92" s="66">
        <f t="shared" si="26"/>
        <v>0</v>
      </c>
      <c r="O92" s="66">
        <f t="shared" si="27"/>
        <v>0</v>
      </c>
      <c r="P92" s="65" t="b">
        <f t="shared" si="28"/>
        <v>1</v>
      </c>
      <c r="Q92" s="65">
        <f>IF(OR(M92=6,M92=7),0,IF(NOT(P92),0,IF(L92&lt;=$L$1,VLOOKUP(M92,ouderschapsverlof!$D$15:$G$19,4,FALSE),0)))</f>
        <v>0</v>
      </c>
      <c r="R92" s="65">
        <f>IF(OR(M92=6,M92=7),0,IF(NOT(P92),IF(L92&lt;=$L$1,VLOOKUP(M92,ouderschapsverlof!$D$15:$G$19,4,FALSE),0),0))</f>
        <v>0</v>
      </c>
      <c r="T92" s="64">
        <f t="shared" si="39"/>
        <v>90</v>
      </c>
      <c r="U92" s="65">
        <f t="shared" si="29"/>
        <v>5</v>
      </c>
      <c r="V92" s="66">
        <f t="shared" si="30"/>
        <v>0</v>
      </c>
      <c r="W92" s="66">
        <f t="shared" si="31"/>
        <v>0</v>
      </c>
      <c r="X92" s="65" t="b">
        <f t="shared" si="32"/>
        <v>1</v>
      </c>
      <c r="Y92" s="65">
        <f>IF(OR(U92=6,U92=7),0,IF(NOT(X92),0,IF(T92&lt;=$T$1,VLOOKUP(U92,ouderschapsverlof!$D$15:$I$19,6,FALSE),0)))</f>
        <v>0</v>
      </c>
      <c r="Z92" s="65">
        <f>IF(OR(U92=6,U92=7),0,IF(NOT(X92),IF(T92&lt;=$T$1,VLOOKUP(U92,ouderschapsverlof!$D$15:$I$19,6,FALSE),0),0))</f>
        <v>0</v>
      </c>
      <c r="AB92" s="64">
        <f t="shared" si="40"/>
        <v>90</v>
      </c>
      <c r="AC92" s="65">
        <f t="shared" si="33"/>
        <v>5</v>
      </c>
      <c r="AD92" s="66">
        <f t="shared" si="34"/>
        <v>0</v>
      </c>
      <c r="AE92" s="66">
        <f t="shared" si="35"/>
        <v>0</v>
      </c>
      <c r="AF92" s="65" t="b">
        <f t="shared" si="36"/>
        <v>1</v>
      </c>
      <c r="AG92" s="65">
        <f>IF(OR(AC92=6,AC92=7),0,IF(NOT(AF92),0,IF(AB92&lt;=$AB$1,VLOOKUP(AC92,ouderschapsverlof!$D$15:$K$19,8,FALSE),0)))</f>
        <v>0</v>
      </c>
      <c r="AH92" s="65">
        <f>IF(OR(AC92=6,AC92=7),0,IF(NOT(AF92),IF(AB92&lt;=$AB$1,VLOOKUP(AC92,ouderschapsverlof!$D$15:$K$19,8,FALSE),0),0))</f>
        <v>0</v>
      </c>
    </row>
    <row r="93" spans="1:34" x14ac:dyDescent="0.25">
      <c r="A93" s="64">
        <f t="shared" si="37"/>
        <v>91</v>
      </c>
      <c r="B93" s="65">
        <f t="shared" si="21"/>
        <v>6</v>
      </c>
      <c r="C93" s="66">
        <f t="shared" si="22"/>
        <v>0</v>
      </c>
      <c r="D93" s="66">
        <f t="shared" si="23"/>
        <v>0</v>
      </c>
      <c r="E93" s="65" t="b">
        <f t="shared" si="24"/>
        <v>1</v>
      </c>
      <c r="F93" s="65">
        <f>IF(OR(B93=6,B93=7),0,IF(NOT(E93),0,IF(A93&lt;=$A$1,VLOOKUP(B93,ouderschapsverlof!$D$15:$E$19,2,FALSE),0)))</f>
        <v>0</v>
      </c>
      <c r="G93" s="65">
        <f>IF(OR(B93=6,B93=7),0,IF(NOT(E93),IF(A93&lt;=$A$1,VLOOKUP(B93,ouderschapsverlof!$D$15:$E$19,2,FALSE),0),0))</f>
        <v>0</v>
      </c>
      <c r="L93" s="64">
        <f t="shared" si="38"/>
        <v>91</v>
      </c>
      <c r="M93" s="65">
        <f t="shared" si="25"/>
        <v>6</v>
      </c>
      <c r="N93" s="66">
        <f t="shared" si="26"/>
        <v>0</v>
      </c>
      <c r="O93" s="66">
        <f t="shared" si="27"/>
        <v>0</v>
      </c>
      <c r="P93" s="65" t="b">
        <f t="shared" si="28"/>
        <v>1</v>
      </c>
      <c r="Q93" s="65">
        <f>IF(OR(M93=6,M93=7),0,IF(NOT(P93),0,IF(L93&lt;=$L$1,VLOOKUP(M93,ouderschapsverlof!$D$15:$G$19,4,FALSE),0)))</f>
        <v>0</v>
      </c>
      <c r="R93" s="65">
        <f>IF(OR(M93=6,M93=7),0,IF(NOT(P93),IF(L93&lt;=$L$1,VLOOKUP(M93,ouderschapsverlof!$D$15:$G$19,4,FALSE),0),0))</f>
        <v>0</v>
      </c>
      <c r="T93" s="64">
        <f t="shared" si="39"/>
        <v>91</v>
      </c>
      <c r="U93" s="65">
        <f t="shared" si="29"/>
        <v>6</v>
      </c>
      <c r="V93" s="66">
        <f t="shared" si="30"/>
        <v>0</v>
      </c>
      <c r="W93" s="66">
        <f t="shared" si="31"/>
        <v>0</v>
      </c>
      <c r="X93" s="65" t="b">
        <f t="shared" si="32"/>
        <v>1</v>
      </c>
      <c r="Y93" s="65">
        <f>IF(OR(U93=6,U93=7),0,IF(NOT(X93),0,IF(T93&lt;=$T$1,VLOOKUP(U93,ouderschapsverlof!$D$15:$I$19,6,FALSE),0)))</f>
        <v>0</v>
      </c>
      <c r="Z93" s="65">
        <f>IF(OR(U93=6,U93=7),0,IF(NOT(X93),IF(T93&lt;=$T$1,VLOOKUP(U93,ouderschapsverlof!$D$15:$I$19,6,FALSE),0),0))</f>
        <v>0</v>
      </c>
      <c r="AB93" s="64">
        <f t="shared" si="40"/>
        <v>91</v>
      </c>
      <c r="AC93" s="65">
        <f t="shared" si="33"/>
        <v>6</v>
      </c>
      <c r="AD93" s="66">
        <f t="shared" si="34"/>
        <v>0</v>
      </c>
      <c r="AE93" s="66">
        <f t="shared" si="35"/>
        <v>0</v>
      </c>
      <c r="AF93" s="65" t="b">
        <f t="shared" si="36"/>
        <v>1</v>
      </c>
      <c r="AG93" s="65">
        <f>IF(OR(AC93=6,AC93=7),0,IF(NOT(AF93),0,IF(AB93&lt;=$AB$1,VLOOKUP(AC93,ouderschapsverlof!$D$15:$K$19,8,FALSE),0)))</f>
        <v>0</v>
      </c>
      <c r="AH93" s="65">
        <f>IF(OR(AC93=6,AC93=7),0,IF(NOT(AF93),IF(AB93&lt;=$AB$1,VLOOKUP(AC93,ouderschapsverlof!$D$15:$K$19,8,FALSE),0),0))</f>
        <v>0</v>
      </c>
    </row>
    <row r="94" spans="1:34" x14ac:dyDescent="0.25">
      <c r="A94" s="64">
        <f t="shared" si="37"/>
        <v>92</v>
      </c>
      <c r="B94" s="65">
        <f t="shared" si="21"/>
        <v>7</v>
      </c>
      <c r="C94" s="66">
        <f t="shared" si="22"/>
        <v>0</v>
      </c>
      <c r="D94" s="66">
        <f t="shared" si="23"/>
        <v>0</v>
      </c>
      <c r="E94" s="65" t="b">
        <f t="shared" si="24"/>
        <v>1</v>
      </c>
      <c r="F94" s="65">
        <f>IF(OR(B94=6,B94=7),0,IF(NOT(E94),0,IF(A94&lt;=$A$1,VLOOKUP(B94,ouderschapsverlof!$D$15:$E$19,2,FALSE),0)))</f>
        <v>0</v>
      </c>
      <c r="G94" s="65">
        <f>IF(OR(B94=6,B94=7),0,IF(NOT(E94),IF(A94&lt;=$A$1,VLOOKUP(B94,ouderschapsverlof!$D$15:$E$19,2,FALSE),0),0))</f>
        <v>0</v>
      </c>
      <c r="L94" s="64">
        <f t="shared" si="38"/>
        <v>92</v>
      </c>
      <c r="M94" s="65">
        <f t="shared" si="25"/>
        <v>7</v>
      </c>
      <c r="N94" s="66">
        <f t="shared" si="26"/>
        <v>0</v>
      </c>
      <c r="O94" s="66">
        <f t="shared" si="27"/>
        <v>0</v>
      </c>
      <c r="P94" s="65" t="b">
        <f t="shared" si="28"/>
        <v>1</v>
      </c>
      <c r="Q94" s="65">
        <f>IF(OR(M94=6,M94=7),0,IF(NOT(P94),0,IF(L94&lt;=$L$1,VLOOKUP(M94,ouderschapsverlof!$D$15:$G$19,4,FALSE),0)))</f>
        <v>0</v>
      </c>
      <c r="R94" s="65">
        <f>IF(OR(M94=6,M94=7),0,IF(NOT(P94),IF(L94&lt;=$L$1,VLOOKUP(M94,ouderschapsverlof!$D$15:$G$19,4,FALSE),0),0))</f>
        <v>0</v>
      </c>
      <c r="T94" s="64">
        <f t="shared" si="39"/>
        <v>92</v>
      </c>
      <c r="U94" s="65">
        <f t="shared" si="29"/>
        <v>7</v>
      </c>
      <c r="V94" s="66">
        <f t="shared" si="30"/>
        <v>0</v>
      </c>
      <c r="W94" s="66">
        <f t="shared" si="31"/>
        <v>0</v>
      </c>
      <c r="X94" s="65" t="b">
        <f t="shared" si="32"/>
        <v>1</v>
      </c>
      <c r="Y94" s="65">
        <f>IF(OR(U94=6,U94=7),0,IF(NOT(X94),0,IF(T94&lt;=$T$1,VLOOKUP(U94,ouderschapsverlof!$D$15:$I$19,6,FALSE),0)))</f>
        <v>0</v>
      </c>
      <c r="Z94" s="65">
        <f>IF(OR(U94=6,U94=7),0,IF(NOT(X94),IF(T94&lt;=$T$1,VLOOKUP(U94,ouderschapsverlof!$D$15:$I$19,6,FALSE),0),0))</f>
        <v>0</v>
      </c>
      <c r="AB94" s="64">
        <f t="shared" si="40"/>
        <v>92</v>
      </c>
      <c r="AC94" s="65">
        <f t="shared" si="33"/>
        <v>7</v>
      </c>
      <c r="AD94" s="66">
        <f t="shared" si="34"/>
        <v>0</v>
      </c>
      <c r="AE94" s="66">
        <f t="shared" si="35"/>
        <v>0</v>
      </c>
      <c r="AF94" s="65" t="b">
        <f t="shared" si="36"/>
        <v>1</v>
      </c>
      <c r="AG94" s="65">
        <f>IF(OR(AC94=6,AC94=7),0,IF(NOT(AF94),0,IF(AB94&lt;=$AB$1,VLOOKUP(AC94,ouderschapsverlof!$D$15:$K$19,8,FALSE),0)))</f>
        <v>0</v>
      </c>
      <c r="AH94" s="65">
        <f>IF(OR(AC94=6,AC94=7),0,IF(NOT(AF94),IF(AB94&lt;=$AB$1,VLOOKUP(AC94,ouderschapsverlof!$D$15:$K$19,8,FALSE),0),0))</f>
        <v>0</v>
      </c>
    </row>
    <row r="95" spans="1:34" x14ac:dyDescent="0.25">
      <c r="A95" s="64">
        <f t="shared" si="37"/>
        <v>93</v>
      </c>
      <c r="B95" s="65">
        <f t="shared" si="21"/>
        <v>1</v>
      </c>
      <c r="C95" s="66">
        <f t="shared" si="22"/>
        <v>0</v>
      </c>
      <c r="D95" s="66">
        <f t="shared" si="23"/>
        <v>0</v>
      </c>
      <c r="E95" s="65" t="b">
        <f t="shared" si="24"/>
        <v>1</v>
      </c>
      <c r="F95" s="65">
        <f>IF(OR(B95=6,B95=7),0,IF(NOT(E95),0,IF(A95&lt;=$A$1,VLOOKUP(B95,ouderschapsverlof!$D$15:$E$19,2,FALSE),0)))</f>
        <v>0</v>
      </c>
      <c r="G95" s="65">
        <f>IF(OR(B95=6,B95=7),0,IF(NOT(E95),IF(A95&lt;=$A$1,VLOOKUP(B95,ouderschapsverlof!$D$15:$E$19,2,FALSE),0),0))</f>
        <v>0</v>
      </c>
      <c r="L95" s="64">
        <f t="shared" si="38"/>
        <v>93</v>
      </c>
      <c r="M95" s="65">
        <f t="shared" si="25"/>
        <v>1</v>
      </c>
      <c r="N95" s="66">
        <f t="shared" si="26"/>
        <v>0</v>
      </c>
      <c r="O95" s="66">
        <f t="shared" si="27"/>
        <v>0</v>
      </c>
      <c r="P95" s="65" t="b">
        <f t="shared" si="28"/>
        <v>1</v>
      </c>
      <c r="Q95" s="65">
        <f>IF(OR(M95=6,M95=7),0,IF(NOT(P95),0,IF(L95&lt;=$L$1,VLOOKUP(M95,ouderschapsverlof!$D$15:$G$19,4,FALSE),0)))</f>
        <v>0</v>
      </c>
      <c r="R95" s="65">
        <f>IF(OR(M95=6,M95=7),0,IF(NOT(P95),IF(L95&lt;=$L$1,VLOOKUP(M95,ouderschapsverlof!$D$15:$G$19,4,FALSE),0),0))</f>
        <v>0</v>
      </c>
      <c r="T95" s="64">
        <f t="shared" si="39"/>
        <v>93</v>
      </c>
      <c r="U95" s="65">
        <f t="shared" si="29"/>
        <v>1</v>
      </c>
      <c r="V95" s="66">
        <f t="shared" si="30"/>
        <v>0</v>
      </c>
      <c r="W95" s="66">
        <f t="shared" si="31"/>
        <v>0</v>
      </c>
      <c r="X95" s="65" t="b">
        <f t="shared" si="32"/>
        <v>1</v>
      </c>
      <c r="Y95" s="65">
        <f>IF(OR(U95=6,U95=7),0,IF(NOT(X95),0,IF(T95&lt;=$T$1,VLOOKUP(U95,ouderschapsverlof!$D$15:$I$19,6,FALSE),0)))</f>
        <v>0</v>
      </c>
      <c r="Z95" s="65">
        <f>IF(OR(U95=6,U95=7),0,IF(NOT(X95),IF(T95&lt;=$T$1,VLOOKUP(U95,ouderschapsverlof!$D$15:$I$19,6,FALSE),0),0))</f>
        <v>0</v>
      </c>
      <c r="AB95" s="64">
        <f t="shared" si="40"/>
        <v>93</v>
      </c>
      <c r="AC95" s="65">
        <f t="shared" si="33"/>
        <v>1</v>
      </c>
      <c r="AD95" s="66">
        <f t="shared" si="34"/>
        <v>0</v>
      </c>
      <c r="AE95" s="66">
        <f t="shared" si="35"/>
        <v>0</v>
      </c>
      <c r="AF95" s="65" t="b">
        <f t="shared" si="36"/>
        <v>1</v>
      </c>
      <c r="AG95" s="65">
        <f>IF(OR(AC95=6,AC95=7),0,IF(NOT(AF95),0,IF(AB95&lt;=$AB$1,VLOOKUP(AC95,ouderschapsverlof!$D$15:$K$19,8,FALSE),0)))</f>
        <v>0</v>
      </c>
      <c r="AH95" s="65">
        <f>IF(OR(AC95=6,AC95=7),0,IF(NOT(AF95),IF(AB95&lt;=$AB$1,VLOOKUP(AC95,ouderschapsverlof!$D$15:$K$19,8,FALSE),0),0))</f>
        <v>0</v>
      </c>
    </row>
    <row r="96" spans="1:34" x14ac:dyDescent="0.25">
      <c r="A96" s="64">
        <f t="shared" si="37"/>
        <v>94</v>
      </c>
      <c r="B96" s="65">
        <f t="shared" si="21"/>
        <v>2</v>
      </c>
      <c r="C96" s="66">
        <f t="shared" si="22"/>
        <v>0</v>
      </c>
      <c r="D96" s="66">
        <f t="shared" si="23"/>
        <v>0</v>
      </c>
      <c r="E96" s="65" t="b">
        <f t="shared" si="24"/>
        <v>1</v>
      </c>
      <c r="F96" s="65">
        <f>IF(OR(B96=6,B96=7),0,IF(NOT(E96),0,IF(A96&lt;=$A$1,VLOOKUP(B96,ouderschapsverlof!$D$15:$E$19,2,FALSE),0)))</f>
        <v>0</v>
      </c>
      <c r="G96" s="65">
        <f>IF(OR(B96=6,B96=7),0,IF(NOT(E96),IF(A96&lt;=$A$1,VLOOKUP(B96,ouderschapsverlof!$D$15:$E$19,2,FALSE),0),0))</f>
        <v>0</v>
      </c>
      <c r="L96" s="64">
        <f t="shared" si="38"/>
        <v>94</v>
      </c>
      <c r="M96" s="65">
        <f t="shared" si="25"/>
        <v>2</v>
      </c>
      <c r="N96" s="66">
        <f t="shared" si="26"/>
        <v>0</v>
      </c>
      <c r="O96" s="66">
        <f t="shared" si="27"/>
        <v>0</v>
      </c>
      <c r="P96" s="65" t="b">
        <f t="shared" si="28"/>
        <v>1</v>
      </c>
      <c r="Q96" s="65">
        <f>IF(OR(M96=6,M96=7),0,IF(NOT(P96),0,IF(L96&lt;=$L$1,VLOOKUP(M96,ouderschapsverlof!$D$15:$G$19,4,FALSE),0)))</f>
        <v>0</v>
      </c>
      <c r="R96" s="65">
        <f>IF(OR(M96=6,M96=7),0,IF(NOT(P96),IF(L96&lt;=$L$1,VLOOKUP(M96,ouderschapsverlof!$D$15:$G$19,4,FALSE),0),0))</f>
        <v>0</v>
      </c>
      <c r="T96" s="64">
        <f t="shared" si="39"/>
        <v>94</v>
      </c>
      <c r="U96" s="65">
        <f t="shared" si="29"/>
        <v>2</v>
      </c>
      <c r="V96" s="66">
        <f t="shared" si="30"/>
        <v>0</v>
      </c>
      <c r="W96" s="66">
        <f t="shared" si="31"/>
        <v>0</v>
      </c>
      <c r="X96" s="65" t="b">
        <f t="shared" si="32"/>
        <v>1</v>
      </c>
      <c r="Y96" s="65">
        <f>IF(OR(U96=6,U96=7),0,IF(NOT(X96),0,IF(T96&lt;=$T$1,VLOOKUP(U96,ouderschapsverlof!$D$15:$I$19,6,FALSE),0)))</f>
        <v>0</v>
      </c>
      <c r="Z96" s="65">
        <f>IF(OR(U96=6,U96=7),0,IF(NOT(X96),IF(T96&lt;=$T$1,VLOOKUP(U96,ouderschapsverlof!$D$15:$I$19,6,FALSE),0),0))</f>
        <v>0</v>
      </c>
      <c r="AB96" s="64">
        <f t="shared" si="40"/>
        <v>94</v>
      </c>
      <c r="AC96" s="65">
        <f t="shared" si="33"/>
        <v>2</v>
      </c>
      <c r="AD96" s="66">
        <f t="shared" si="34"/>
        <v>0</v>
      </c>
      <c r="AE96" s="66">
        <f t="shared" si="35"/>
        <v>0</v>
      </c>
      <c r="AF96" s="65" t="b">
        <f t="shared" si="36"/>
        <v>1</v>
      </c>
      <c r="AG96" s="65">
        <f>IF(OR(AC96=6,AC96=7),0,IF(NOT(AF96),0,IF(AB96&lt;=$AB$1,VLOOKUP(AC96,ouderschapsverlof!$D$15:$K$19,8,FALSE),0)))</f>
        <v>0</v>
      </c>
      <c r="AH96" s="65">
        <f>IF(OR(AC96=6,AC96=7),0,IF(NOT(AF96),IF(AB96&lt;=$AB$1,VLOOKUP(AC96,ouderschapsverlof!$D$15:$K$19,8,FALSE),0),0))</f>
        <v>0</v>
      </c>
    </row>
    <row r="97" spans="1:34" x14ac:dyDescent="0.25">
      <c r="A97" s="64">
        <f t="shared" si="37"/>
        <v>95</v>
      </c>
      <c r="B97" s="65">
        <f t="shared" si="21"/>
        <v>3</v>
      </c>
      <c r="C97" s="66">
        <f t="shared" si="22"/>
        <v>0</v>
      </c>
      <c r="D97" s="66">
        <f t="shared" si="23"/>
        <v>0</v>
      </c>
      <c r="E97" s="65" t="b">
        <f t="shared" si="24"/>
        <v>1</v>
      </c>
      <c r="F97" s="65">
        <f>IF(OR(B97=6,B97=7),0,IF(NOT(E97),0,IF(A97&lt;=$A$1,VLOOKUP(B97,ouderschapsverlof!$D$15:$E$19,2,FALSE),0)))</f>
        <v>0</v>
      </c>
      <c r="G97" s="65">
        <f>IF(OR(B97=6,B97=7),0,IF(NOT(E97),IF(A97&lt;=$A$1,VLOOKUP(B97,ouderschapsverlof!$D$15:$E$19,2,FALSE),0),0))</f>
        <v>0</v>
      </c>
      <c r="L97" s="64">
        <f t="shared" si="38"/>
        <v>95</v>
      </c>
      <c r="M97" s="65">
        <f t="shared" si="25"/>
        <v>3</v>
      </c>
      <c r="N97" s="66">
        <f t="shared" si="26"/>
        <v>0</v>
      </c>
      <c r="O97" s="66">
        <f t="shared" si="27"/>
        <v>0</v>
      </c>
      <c r="P97" s="65" t="b">
        <f t="shared" si="28"/>
        <v>1</v>
      </c>
      <c r="Q97" s="65">
        <f>IF(OR(M97=6,M97=7),0,IF(NOT(P97),0,IF(L97&lt;=$L$1,VLOOKUP(M97,ouderschapsverlof!$D$15:$G$19,4,FALSE),0)))</f>
        <v>0</v>
      </c>
      <c r="R97" s="65">
        <f>IF(OR(M97=6,M97=7),0,IF(NOT(P97),IF(L97&lt;=$L$1,VLOOKUP(M97,ouderschapsverlof!$D$15:$G$19,4,FALSE),0),0))</f>
        <v>0</v>
      </c>
      <c r="T97" s="64">
        <f t="shared" si="39"/>
        <v>95</v>
      </c>
      <c r="U97" s="65">
        <f t="shared" si="29"/>
        <v>3</v>
      </c>
      <c r="V97" s="66">
        <f t="shared" si="30"/>
        <v>0</v>
      </c>
      <c r="W97" s="66">
        <f t="shared" si="31"/>
        <v>0</v>
      </c>
      <c r="X97" s="65" t="b">
        <f t="shared" si="32"/>
        <v>1</v>
      </c>
      <c r="Y97" s="65">
        <f>IF(OR(U97=6,U97=7),0,IF(NOT(X97),0,IF(T97&lt;=$T$1,VLOOKUP(U97,ouderschapsverlof!$D$15:$I$19,6,FALSE),0)))</f>
        <v>0</v>
      </c>
      <c r="Z97" s="65">
        <f>IF(OR(U97=6,U97=7),0,IF(NOT(X97),IF(T97&lt;=$T$1,VLOOKUP(U97,ouderschapsverlof!$D$15:$I$19,6,FALSE),0),0))</f>
        <v>0</v>
      </c>
      <c r="AB97" s="64">
        <f t="shared" si="40"/>
        <v>95</v>
      </c>
      <c r="AC97" s="65">
        <f t="shared" si="33"/>
        <v>3</v>
      </c>
      <c r="AD97" s="66">
        <f t="shared" si="34"/>
        <v>0</v>
      </c>
      <c r="AE97" s="66">
        <f t="shared" si="35"/>
        <v>0</v>
      </c>
      <c r="AF97" s="65" t="b">
        <f t="shared" si="36"/>
        <v>1</v>
      </c>
      <c r="AG97" s="65">
        <f>IF(OR(AC97=6,AC97=7),0,IF(NOT(AF97),0,IF(AB97&lt;=$AB$1,VLOOKUP(AC97,ouderschapsverlof!$D$15:$K$19,8,FALSE),0)))</f>
        <v>0</v>
      </c>
      <c r="AH97" s="65">
        <f>IF(OR(AC97=6,AC97=7),0,IF(NOT(AF97),IF(AB97&lt;=$AB$1,VLOOKUP(AC97,ouderschapsverlof!$D$15:$K$19,8,FALSE),0),0))</f>
        <v>0</v>
      </c>
    </row>
    <row r="98" spans="1:34" x14ac:dyDescent="0.25">
      <c r="A98" s="64">
        <f t="shared" si="37"/>
        <v>96</v>
      </c>
      <c r="B98" s="65">
        <f t="shared" si="21"/>
        <v>4</v>
      </c>
      <c r="C98" s="66">
        <f t="shared" si="22"/>
        <v>0</v>
      </c>
      <c r="D98" s="66">
        <f t="shared" si="23"/>
        <v>0</v>
      </c>
      <c r="E98" s="65" t="b">
        <f t="shared" si="24"/>
        <v>1</v>
      </c>
      <c r="F98" s="65">
        <f>IF(OR(B98=6,B98=7),0,IF(NOT(E98),0,IF(A98&lt;=$A$1,VLOOKUP(B98,ouderschapsverlof!$D$15:$E$19,2,FALSE),0)))</f>
        <v>0</v>
      </c>
      <c r="G98" s="65">
        <f>IF(OR(B98=6,B98=7),0,IF(NOT(E98),IF(A98&lt;=$A$1,VLOOKUP(B98,ouderschapsverlof!$D$15:$E$19,2,FALSE),0),0))</f>
        <v>0</v>
      </c>
      <c r="L98" s="64">
        <f t="shared" si="38"/>
        <v>96</v>
      </c>
      <c r="M98" s="65">
        <f t="shared" si="25"/>
        <v>4</v>
      </c>
      <c r="N98" s="66">
        <f t="shared" si="26"/>
        <v>0</v>
      </c>
      <c r="O98" s="66">
        <f t="shared" si="27"/>
        <v>0</v>
      </c>
      <c r="P98" s="65" t="b">
        <f t="shared" si="28"/>
        <v>1</v>
      </c>
      <c r="Q98" s="65">
        <f>IF(OR(M98=6,M98=7),0,IF(NOT(P98),0,IF(L98&lt;=$L$1,VLOOKUP(M98,ouderschapsverlof!$D$15:$G$19,4,FALSE),0)))</f>
        <v>0</v>
      </c>
      <c r="R98" s="65">
        <f>IF(OR(M98=6,M98=7),0,IF(NOT(P98),IF(L98&lt;=$L$1,VLOOKUP(M98,ouderschapsverlof!$D$15:$G$19,4,FALSE),0),0))</f>
        <v>0</v>
      </c>
      <c r="T98" s="64">
        <f t="shared" si="39"/>
        <v>96</v>
      </c>
      <c r="U98" s="65">
        <f t="shared" si="29"/>
        <v>4</v>
      </c>
      <c r="V98" s="66">
        <f t="shared" si="30"/>
        <v>0</v>
      </c>
      <c r="W98" s="66">
        <f t="shared" si="31"/>
        <v>0</v>
      </c>
      <c r="X98" s="65" t="b">
        <f t="shared" si="32"/>
        <v>1</v>
      </c>
      <c r="Y98" s="65">
        <f>IF(OR(U98=6,U98=7),0,IF(NOT(X98),0,IF(T98&lt;=$T$1,VLOOKUP(U98,ouderschapsverlof!$D$15:$I$19,6,FALSE),0)))</f>
        <v>0</v>
      </c>
      <c r="Z98" s="65">
        <f>IF(OR(U98=6,U98=7),0,IF(NOT(X98),IF(T98&lt;=$T$1,VLOOKUP(U98,ouderschapsverlof!$D$15:$I$19,6,FALSE),0),0))</f>
        <v>0</v>
      </c>
      <c r="AB98" s="64">
        <f t="shared" si="40"/>
        <v>96</v>
      </c>
      <c r="AC98" s="65">
        <f t="shared" si="33"/>
        <v>4</v>
      </c>
      <c r="AD98" s="66">
        <f t="shared" si="34"/>
        <v>0</v>
      </c>
      <c r="AE98" s="66">
        <f t="shared" si="35"/>
        <v>0</v>
      </c>
      <c r="AF98" s="65" t="b">
        <f t="shared" si="36"/>
        <v>1</v>
      </c>
      <c r="AG98" s="65">
        <f>IF(OR(AC98=6,AC98=7),0,IF(NOT(AF98),0,IF(AB98&lt;=$AB$1,VLOOKUP(AC98,ouderschapsverlof!$D$15:$K$19,8,FALSE),0)))</f>
        <v>0</v>
      </c>
      <c r="AH98" s="65">
        <f>IF(OR(AC98=6,AC98=7),0,IF(NOT(AF98),IF(AB98&lt;=$AB$1,VLOOKUP(AC98,ouderschapsverlof!$D$15:$K$19,8,FALSE),0),0))</f>
        <v>0</v>
      </c>
    </row>
    <row r="99" spans="1:34" x14ac:dyDescent="0.25">
      <c r="A99" s="64">
        <f t="shared" si="37"/>
        <v>97</v>
      </c>
      <c r="B99" s="65">
        <f t="shared" si="21"/>
        <v>5</v>
      </c>
      <c r="C99" s="66">
        <f t="shared" si="22"/>
        <v>0</v>
      </c>
      <c r="D99" s="66">
        <f t="shared" si="23"/>
        <v>0</v>
      </c>
      <c r="E99" s="65" t="b">
        <f t="shared" si="24"/>
        <v>1</v>
      </c>
      <c r="F99" s="65">
        <f>IF(OR(B99=6,B99=7),0,IF(NOT(E99),0,IF(A99&lt;=$A$1,VLOOKUP(B99,ouderschapsverlof!$D$15:$E$19,2,FALSE),0)))</f>
        <v>0</v>
      </c>
      <c r="G99" s="65">
        <f>IF(OR(B99=6,B99=7),0,IF(NOT(E99),IF(A99&lt;=$A$1,VLOOKUP(B99,ouderschapsverlof!$D$15:$E$19,2,FALSE),0),0))</f>
        <v>0</v>
      </c>
      <c r="L99" s="64">
        <f t="shared" si="38"/>
        <v>97</v>
      </c>
      <c r="M99" s="65">
        <f t="shared" si="25"/>
        <v>5</v>
      </c>
      <c r="N99" s="66">
        <f t="shared" si="26"/>
        <v>0</v>
      </c>
      <c r="O99" s="66">
        <f t="shared" si="27"/>
        <v>0</v>
      </c>
      <c r="P99" s="65" t="b">
        <f t="shared" si="28"/>
        <v>1</v>
      </c>
      <c r="Q99" s="65">
        <f>IF(OR(M99=6,M99=7),0,IF(NOT(P99),0,IF(L99&lt;=$L$1,VLOOKUP(M99,ouderschapsverlof!$D$15:$G$19,4,FALSE),0)))</f>
        <v>0</v>
      </c>
      <c r="R99" s="65">
        <f>IF(OR(M99=6,M99=7),0,IF(NOT(P99),IF(L99&lt;=$L$1,VLOOKUP(M99,ouderschapsverlof!$D$15:$G$19,4,FALSE),0),0))</f>
        <v>0</v>
      </c>
      <c r="T99" s="64">
        <f t="shared" si="39"/>
        <v>97</v>
      </c>
      <c r="U99" s="65">
        <f t="shared" si="29"/>
        <v>5</v>
      </c>
      <c r="V99" s="66">
        <f t="shared" si="30"/>
        <v>0</v>
      </c>
      <c r="W99" s="66">
        <f t="shared" si="31"/>
        <v>0</v>
      </c>
      <c r="X99" s="65" t="b">
        <f t="shared" si="32"/>
        <v>1</v>
      </c>
      <c r="Y99" s="65">
        <f>IF(OR(U99=6,U99=7),0,IF(NOT(X99),0,IF(T99&lt;=$T$1,VLOOKUP(U99,ouderschapsverlof!$D$15:$I$19,6,FALSE),0)))</f>
        <v>0</v>
      </c>
      <c r="Z99" s="65">
        <f>IF(OR(U99=6,U99=7),0,IF(NOT(X99),IF(T99&lt;=$T$1,VLOOKUP(U99,ouderschapsverlof!$D$15:$I$19,6,FALSE),0),0))</f>
        <v>0</v>
      </c>
      <c r="AB99" s="64">
        <f t="shared" si="40"/>
        <v>97</v>
      </c>
      <c r="AC99" s="65">
        <f t="shared" si="33"/>
        <v>5</v>
      </c>
      <c r="AD99" s="66">
        <f t="shared" si="34"/>
        <v>0</v>
      </c>
      <c r="AE99" s="66">
        <f t="shared" si="35"/>
        <v>0</v>
      </c>
      <c r="AF99" s="65" t="b">
        <f t="shared" si="36"/>
        <v>1</v>
      </c>
      <c r="AG99" s="65">
        <f>IF(OR(AC99=6,AC99=7),0,IF(NOT(AF99),0,IF(AB99&lt;=$AB$1,VLOOKUP(AC99,ouderschapsverlof!$D$15:$K$19,8,FALSE),0)))</f>
        <v>0</v>
      </c>
      <c r="AH99" s="65">
        <f>IF(OR(AC99=6,AC99=7),0,IF(NOT(AF99),IF(AB99&lt;=$AB$1,VLOOKUP(AC99,ouderschapsverlof!$D$15:$K$19,8,FALSE),0),0))</f>
        <v>0</v>
      </c>
    </row>
    <row r="100" spans="1:34" x14ac:dyDescent="0.25">
      <c r="A100" s="64">
        <f t="shared" si="37"/>
        <v>98</v>
      </c>
      <c r="B100" s="65">
        <f t="shared" si="21"/>
        <v>6</v>
      </c>
      <c r="C100" s="66">
        <f t="shared" si="22"/>
        <v>0</v>
      </c>
      <c r="D100" s="66">
        <f t="shared" si="23"/>
        <v>0</v>
      </c>
      <c r="E100" s="65" t="b">
        <f t="shared" si="24"/>
        <v>1</v>
      </c>
      <c r="F100" s="65">
        <f>IF(OR(B100=6,B100=7),0,IF(NOT(E100),0,IF(A100&lt;=$A$1,VLOOKUP(B100,ouderschapsverlof!$D$15:$E$19,2,FALSE),0)))</f>
        <v>0</v>
      </c>
      <c r="G100" s="65">
        <f>IF(OR(B100=6,B100=7),0,IF(NOT(E100),IF(A100&lt;=$A$1,VLOOKUP(B100,ouderschapsverlof!$D$15:$E$19,2,FALSE),0),0))</f>
        <v>0</v>
      </c>
      <c r="L100" s="64">
        <f t="shared" si="38"/>
        <v>98</v>
      </c>
      <c r="M100" s="65">
        <f t="shared" si="25"/>
        <v>6</v>
      </c>
      <c r="N100" s="66">
        <f t="shared" si="26"/>
        <v>0</v>
      </c>
      <c r="O100" s="66">
        <f t="shared" si="27"/>
        <v>0</v>
      </c>
      <c r="P100" s="65" t="b">
        <f t="shared" si="28"/>
        <v>1</v>
      </c>
      <c r="Q100" s="65">
        <f>IF(OR(M100=6,M100=7),0,IF(NOT(P100),0,IF(L100&lt;=$L$1,VLOOKUP(M100,ouderschapsverlof!$D$15:$G$19,4,FALSE),0)))</f>
        <v>0</v>
      </c>
      <c r="R100" s="65">
        <f>IF(OR(M100=6,M100=7),0,IF(NOT(P100),IF(L100&lt;=$L$1,VLOOKUP(M100,ouderschapsverlof!$D$15:$G$19,4,FALSE),0),0))</f>
        <v>0</v>
      </c>
      <c r="T100" s="64">
        <f t="shared" si="39"/>
        <v>98</v>
      </c>
      <c r="U100" s="65">
        <f t="shared" si="29"/>
        <v>6</v>
      </c>
      <c r="V100" s="66">
        <f t="shared" si="30"/>
        <v>0</v>
      </c>
      <c r="W100" s="66">
        <f t="shared" si="31"/>
        <v>0</v>
      </c>
      <c r="X100" s="65" t="b">
        <f t="shared" si="32"/>
        <v>1</v>
      </c>
      <c r="Y100" s="65">
        <f>IF(OR(U100=6,U100=7),0,IF(NOT(X100),0,IF(T100&lt;=$T$1,VLOOKUP(U100,ouderschapsverlof!$D$15:$I$19,6,FALSE),0)))</f>
        <v>0</v>
      </c>
      <c r="Z100" s="65">
        <f>IF(OR(U100=6,U100=7),0,IF(NOT(X100),IF(T100&lt;=$T$1,VLOOKUP(U100,ouderschapsverlof!$D$15:$I$19,6,FALSE),0),0))</f>
        <v>0</v>
      </c>
      <c r="AB100" s="64">
        <f t="shared" si="40"/>
        <v>98</v>
      </c>
      <c r="AC100" s="65">
        <f t="shared" si="33"/>
        <v>6</v>
      </c>
      <c r="AD100" s="66">
        <f t="shared" si="34"/>
        <v>0</v>
      </c>
      <c r="AE100" s="66">
        <f t="shared" si="35"/>
        <v>0</v>
      </c>
      <c r="AF100" s="65" t="b">
        <f t="shared" si="36"/>
        <v>1</v>
      </c>
      <c r="AG100" s="65">
        <f>IF(OR(AC100=6,AC100=7),0,IF(NOT(AF100),0,IF(AB100&lt;=$AB$1,VLOOKUP(AC100,ouderschapsverlof!$D$15:$K$19,8,FALSE),0)))</f>
        <v>0</v>
      </c>
      <c r="AH100" s="65">
        <f>IF(OR(AC100=6,AC100=7),0,IF(NOT(AF100),IF(AB100&lt;=$AB$1,VLOOKUP(AC100,ouderschapsverlof!$D$15:$K$19,8,FALSE),0),0))</f>
        <v>0</v>
      </c>
    </row>
    <row r="101" spans="1:34" x14ac:dyDescent="0.25">
      <c r="A101" s="64">
        <f t="shared" si="37"/>
        <v>99</v>
      </c>
      <c r="B101" s="65">
        <f t="shared" si="21"/>
        <v>7</v>
      </c>
      <c r="C101" s="66">
        <f t="shared" si="22"/>
        <v>0</v>
      </c>
      <c r="D101" s="66">
        <f t="shared" si="23"/>
        <v>0</v>
      </c>
      <c r="E101" s="65" t="b">
        <f t="shared" si="24"/>
        <v>1</v>
      </c>
      <c r="F101" s="65">
        <f>IF(OR(B101=6,B101=7),0,IF(NOT(E101),0,IF(A101&lt;=$A$1,VLOOKUP(B101,ouderschapsverlof!$D$15:$E$19,2,FALSE),0)))</f>
        <v>0</v>
      </c>
      <c r="G101" s="65">
        <f>IF(OR(B101=6,B101=7),0,IF(NOT(E101),IF(A101&lt;=$A$1,VLOOKUP(B101,ouderschapsverlof!$D$15:$E$19,2,FALSE),0),0))</f>
        <v>0</v>
      </c>
      <c r="L101" s="64">
        <f t="shared" si="38"/>
        <v>99</v>
      </c>
      <c r="M101" s="65">
        <f t="shared" si="25"/>
        <v>7</v>
      </c>
      <c r="N101" s="66">
        <f t="shared" si="26"/>
        <v>0</v>
      </c>
      <c r="O101" s="66">
        <f t="shared" si="27"/>
        <v>0</v>
      </c>
      <c r="P101" s="65" t="b">
        <f t="shared" si="28"/>
        <v>1</v>
      </c>
      <c r="Q101" s="65">
        <f>IF(OR(M101=6,M101=7),0,IF(NOT(P101),0,IF(L101&lt;=$L$1,VLOOKUP(M101,ouderschapsverlof!$D$15:$G$19,4,FALSE),0)))</f>
        <v>0</v>
      </c>
      <c r="R101" s="65">
        <f>IF(OR(M101=6,M101=7),0,IF(NOT(P101),IF(L101&lt;=$L$1,VLOOKUP(M101,ouderschapsverlof!$D$15:$G$19,4,FALSE),0),0))</f>
        <v>0</v>
      </c>
      <c r="T101" s="64">
        <f t="shared" si="39"/>
        <v>99</v>
      </c>
      <c r="U101" s="65">
        <f t="shared" si="29"/>
        <v>7</v>
      </c>
      <c r="V101" s="66">
        <f t="shared" si="30"/>
        <v>0</v>
      </c>
      <c r="W101" s="66">
        <f t="shared" si="31"/>
        <v>0</v>
      </c>
      <c r="X101" s="65" t="b">
        <f t="shared" si="32"/>
        <v>1</v>
      </c>
      <c r="Y101" s="65">
        <f>IF(OR(U101=6,U101=7),0,IF(NOT(X101),0,IF(T101&lt;=$T$1,VLOOKUP(U101,ouderschapsverlof!$D$15:$I$19,6,FALSE),0)))</f>
        <v>0</v>
      </c>
      <c r="Z101" s="65">
        <f>IF(OR(U101=6,U101=7),0,IF(NOT(X101),IF(T101&lt;=$T$1,VLOOKUP(U101,ouderschapsverlof!$D$15:$I$19,6,FALSE),0),0))</f>
        <v>0</v>
      </c>
      <c r="AB101" s="64">
        <f t="shared" si="40"/>
        <v>99</v>
      </c>
      <c r="AC101" s="65">
        <f t="shared" si="33"/>
        <v>7</v>
      </c>
      <c r="AD101" s="66">
        <f t="shared" si="34"/>
        <v>0</v>
      </c>
      <c r="AE101" s="66">
        <f t="shared" si="35"/>
        <v>0</v>
      </c>
      <c r="AF101" s="65" t="b">
        <f t="shared" si="36"/>
        <v>1</v>
      </c>
      <c r="AG101" s="65">
        <f>IF(OR(AC101=6,AC101=7),0,IF(NOT(AF101),0,IF(AB101&lt;=$AB$1,VLOOKUP(AC101,ouderschapsverlof!$D$15:$K$19,8,FALSE),0)))</f>
        <v>0</v>
      </c>
      <c r="AH101" s="65">
        <f>IF(OR(AC101=6,AC101=7),0,IF(NOT(AF101),IF(AB101&lt;=$AB$1,VLOOKUP(AC101,ouderschapsverlof!$D$15:$K$19,8,FALSE),0),0))</f>
        <v>0</v>
      </c>
    </row>
    <row r="102" spans="1:34" x14ac:dyDescent="0.25">
      <c r="A102" s="64">
        <f t="shared" si="37"/>
        <v>100</v>
      </c>
      <c r="B102" s="65">
        <f t="shared" si="21"/>
        <v>1</v>
      </c>
      <c r="C102" s="66">
        <f t="shared" si="22"/>
        <v>0</v>
      </c>
      <c r="D102" s="66">
        <f t="shared" si="23"/>
        <v>0</v>
      </c>
      <c r="E102" s="65" t="b">
        <f t="shared" si="24"/>
        <v>1</v>
      </c>
      <c r="F102" s="65">
        <f>IF(OR(B102=6,B102=7),0,IF(NOT(E102),0,IF(A102&lt;=$A$1,VLOOKUP(B102,ouderschapsverlof!$D$15:$E$19,2,FALSE),0)))</f>
        <v>0</v>
      </c>
      <c r="G102" s="65">
        <f>IF(OR(B102=6,B102=7),0,IF(NOT(E102),IF(A102&lt;=$A$1,VLOOKUP(B102,ouderschapsverlof!$D$15:$E$19,2,FALSE),0),0))</f>
        <v>0</v>
      </c>
      <c r="L102" s="64">
        <f t="shared" si="38"/>
        <v>100</v>
      </c>
      <c r="M102" s="65">
        <f t="shared" si="25"/>
        <v>1</v>
      </c>
      <c r="N102" s="66">
        <f t="shared" si="26"/>
        <v>0</v>
      </c>
      <c r="O102" s="66">
        <f t="shared" si="27"/>
        <v>0</v>
      </c>
      <c r="P102" s="65" t="b">
        <f t="shared" si="28"/>
        <v>1</v>
      </c>
      <c r="Q102" s="65">
        <f>IF(OR(M102=6,M102=7),0,IF(NOT(P102),0,IF(L102&lt;=$L$1,VLOOKUP(M102,ouderschapsverlof!$D$15:$G$19,4,FALSE),0)))</f>
        <v>0</v>
      </c>
      <c r="R102" s="65">
        <f>IF(OR(M102=6,M102=7),0,IF(NOT(P102),IF(L102&lt;=$L$1,VLOOKUP(M102,ouderschapsverlof!$D$15:$G$19,4,FALSE),0),0))</f>
        <v>0</v>
      </c>
      <c r="T102" s="64">
        <f t="shared" si="39"/>
        <v>100</v>
      </c>
      <c r="U102" s="65">
        <f t="shared" si="29"/>
        <v>1</v>
      </c>
      <c r="V102" s="66">
        <f t="shared" si="30"/>
        <v>0</v>
      </c>
      <c r="W102" s="66">
        <f t="shared" si="31"/>
        <v>0</v>
      </c>
      <c r="X102" s="65" t="b">
        <f t="shared" si="32"/>
        <v>1</v>
      </c>
      <c r="Y102" s="65">
        <f>IF(OR(U102=6,U102=7),0,IF(NOT(X102),0,IF(T102&lt;=$T$1,VLOOKUP(U102,ouderschapsverlof!$D$15:$I$19,6,FALSE),0)))</f>
        <v>0</v>
      </c>
      <c r="Z102" s="65">
        <f>IF(OR(U102=6,U102=7),0,IF(NOT(X102),IF(T102&lt;=$T$1,VLOOKUP(U102,ouderschapsverlof!$D$15:$I$19,6,FALSE),0),0))</f>
        <v>0</v>
      </c>
      <c r="AB102" s="64">
        <f t="shared" si="40"/>
        <v>100</v>
      </c>
      <c r="AC102" s="65">
        <f t="shared" si="33"/>
        <v>1</v>
      </c>
      <c r="AD102" s="66">
        <f t="shared" si="34"/>
        <v>0</v>
      </c>
      <c r="AE102" s="66">
        <f t="shared" si="35"/>
        <v>0</v>
      </c>
      <c r="AF102" s="65" t="b">
        <f t="shared" si="36"/>
        <v>1</v>
      </c>
      <c r="AG102" s="65">
        <f>IF(OR(AC102=6,AC102=7),0,IF(NOT(AF102),0,IF(AB102&lt;=$AB$1,VLOOKUP(AC102,ouderschapsverlof!$D$15:$K$19,8,FALSE),0)))</f>
        <v>0</v>
      </c>
      <c r="AH102" s="65">
        <f>IF(OR(AC102=6,AC102=7),0,IF(NOT(AF102),IF(AB102&lt;=$AB$1,VLOOKUP(AC102,ouderschapsverlof!$D$15:$K$19,8,FALSE),0),0))</f>
        <v>0</v>
      </c>
    </row>
    <row r="103" spans="1:34" x14ac:dyDescent="0.25">
      <c r="A103" s="64">
        <f t="shared" si="37"/>
        <v>101</v>
      </c>
      <c r="B103" s="65">
        <f t="shared" si="21"/>
        <v>2</v>
      </c>
      <c r="C103" s="66">
        <f t="shared" si="22"/>
        <v>0</v>
      </c>
      <c r="D103" s="66">
        <f t="shared" si="23"/>
        <v>0</v>
      </c>
      <c r="E103" s="65" t="b">
        <f t="shared" si="24"/>
        <v>1</v>
      </c>
      <c r="F103" s="65">
        <f>IF(OR(B103=6,B103=7),0,IF(NOT(E103),0,IF(A103&lt;=$A$1,VLOOKUP(B103,ouderschapsverlof!$D$15:$E$19,2,FALSE),0)))</f>
        <v>0</v>
      </c>
      <c r="G103" s="65">
        <f>IF(OR(B103=6,B103=7),0,IF(NOT(E103),IF(A103&lt;=$A$1,VLOOKUP(B103,ouderschapsverlof!$D$15:$E$19,2,FALSE),0),0))</f>
        <v>0</v>
      </c>
      <c r="L103" s="64">
        <f t="shared" si="38"/>
        <v>101</v>
      </c>
      <c r="M103" s="65">
        <f t="shared" si="25"/>
        <v>2</v>
      </c>
      <c r="N103" s="66">
        <f t="shared" si="26"/>
        <v>0</v>
      </c>
      <c r="O103" s="66">
        <f t="shared" si="27"/>
        <v>0</v>
      </c>
      <c r="P103" s="65" t="b">
        <f t="shared" si="28"/>
        <v>1</v>
      </c>
      <c r="Q103" s="65">
        <f>IF(OR(M103=6,M103=7),0,IF(NOT(P103),0,IF(L103&lt;=$L$1,VLOOKUP(M103,ouderschapsverlof!$D$15:$G$19,4,FALSE),0)))</f>
        <v>0</v>
      </c>
      <c r="R103" s="65">
        <f>IF(OR(M103=6,M103=7),0,IF(NOT(P103),IF(L103&lt;=$L$1,VLOOKUP(M103,ouderschapsverlof!$D$15:$G$19,4,FALSE),0),0))</f>
        <v>0</v>
      </c>
      <c r="T103" s="64">
        <f t="shared" si="39"/>
        <v>101</v>
      </c>
      <c r="U103" s="65">
        <f t="shared" si="29"/>
        <v>2</v>
      </c>
      <c r="V103" s="66">
        <f t="shared" si="30"/>
        <v>0</v>
      </c>
      <c r="W103" s="66">
        <f t="shared" si="31"/>
        <v>0</v>
      </c>
      <c r="X103" s="65" t="b">
        <f t="shared" si="32"/>
        <v>1</v>
      </c>
      <c r="Y103" s="65">
        <f>IF(OR(U103=6,U103=7),0,IF(NOT(X103),0,IF(T103&lt;=$T$1,VLOOKUP(U103,ouderschapsverlof!$D$15:$I$19,6,FALSE),0)))</f>
        <v>0</v>
      </c>
      <c r="Z103" s="65">
        <f>IF(OR(U103=6,U103=7),0,IF(NOT(X103),IF(T103&lt;=$T$1,VLOOKUP(U103,ouderschapsverlof!$D$15:$I$19,6,FALSE),0),0))</f>
        <v>0</v>
      </c>
      <c r="AB103" s="64">
        <f t="shared" si="40"/>
        <v>101</v>
      </c>
      <c r="AC103" s="65">
        <f t="shared" si="33"/>
        <v>2</v>
      </c>
      <c r="AD103" s="66">
        <f t="shared" si="34"/>
        <v>0</v>
      </c>
      <c r="AE103" s="66">
        <f t="shared" si="35"/>
        <v>0</v>
      </c>
      <c r="AF103" s="65" t="b">
        <f t="shared" si="36"/>
        <v>1</v>
      </c>
      <c r="AG103" s="65">
        <f>IF(OR(AC103=6,AC103=7),0,IF(NOT(AF103),0,IF(AB103&lt;=$AB$1,VLOOKUP(AC103,ouderschapsverlof!$D$15:$K$19,8,FALSE),0)))</f>
        <v>0</v>
      </c>
      <c r="AH103" s="65">
        <f>IF(OR(AC103=6,AC103=7),0,IF(NOT(AF103),IF(AB103&lt;=$AB$1,VLOOKUP(AC103,ouderschapsverlof!$D$15:$K$19,8,FALSE),0),0))</f>
        <v>0</v>
      </c>
    </row>
    <row r="104" spans="1:34" x14ac:dyDescent="0.25">
      <c r="A104" s="64">
        <f t="shared" si="37"/>
        <v>102</v>
      </c>
      <c r="B104" s="65">
        <f t="shared" si="21"/>
        <v>3</v>
      </c>
      <c r="C104" s="66">
        <f t="shared" si="22"/>
        <v>0</v>
      </c>
      <c r="D104" s="66">
        <f t="shared" si="23"/>
        <v>0</v>
      </c>
      <c r="E104" s="65" t="b">
        <f t="shared" si="24"/>
        <v>1</v>
      </c>
      <c r="F104" s="65">
        <f>IF(OR(B104=6,B104=7),0,IF(NOT(E104),0,IF(A104&lt;=$A$1,VLOOKUP(B104,ouderschapsverlof!$D$15:$E$19,2,FALSE),0)))</f>
        <v>0</v>
      </c>
      <c r="G104" s="65">
        <f>IF(OR(B104=6,B104=7),0,IF(NOT(E104),IF(A104&lt;=$A$1,VLOOKUP(B104,ouderschapsverlof!$D$15:$E$19,2,FALSE),0),0))</f>
        <v>0</v>
      </c>
      <c r="L104" s="64">
        <f t="shared" si="38"/>
        <v>102</v>
      </c>
      <c r="M104" s="65">
        <f t="shared" si="25"/>
        <v>3</v>
      </c>
      <c r="N104" s="66">
        <f t="shared" si="26"/>
        <v>0</v>
      </c>
      <c r="O104" s="66">
        <f t="shared" si="27"/>
        <v>0</v>
      </c>
      <c r="P104" s="65" t="b">
        <f t="shared" si="28"/>
        <v>1</v>
      </c>
      <c r="Q104" s="65">
        <f>IF(OR(M104=6,M104=7),0,IF(NOT(P104),0,IF(L104&lt;=$L$1,VLOOKUP(M104,ouderschapsverlof!$D$15:$G$19,4,FALSE),0)))</f>
        <v>0</v>
      </c>
      <c r="R104" s="65">
        <f>IF(OR(M104=6,M104=7),0,IF(NOT(P104),IF(L104&lt;=$L$1,VLOOKUP(M104,ouderschapsverlof!$D$15:$G$19,4,FALSE),0),0))</f>
        <v>0</v>
      </c>
      <c r="T104" s="64">
        <f t="shared" si="39"/>
        <v>102</v>
      </c>
      <c r="U104" s="65">
        <f t="shared" si="29"/>
        <v>3</v>
      </c>
      <c r="V104" s="66">
        <f t="shared" si="30"/>
        <v>0</v>
      </c>
      <c r="W104" s="66">
        <f t="shared" si="31"/>
        <v>0</v>
      </c>
      <c r="X104" s="65" t="b">
        <f t="shared" si="32"/>
        <v>1</v>
      </c>
      <c r="Y104" s="65">
        <f>IF(OR(U104=6,U104=7),0,IF(NOT(X104),0,IF(T104&lt;=$T$1,VLOOKUP(U104,ouderschapsverlof!$D$15:$I$19,6,FALSE),0)))</f>
        <v>0</v>
      </c>
      <c r="Z104" s="65">
        <f>IF(OR(U104=6,U104=7),0,IF(NOT(X104),IF(T104&lt;=$T$1,VLOOKUP(U104,ouderschapsverlof!$D$15:$I$19,6,FALSE),0),0))</f>
        <v>0</v>
      </c>
      <c r="AB104" s="64">
        <f t="shared" si="40"/>
        <v>102</v>
      </c>
      <c r="AC104" s="65">
        <f t="shared" si="33"/>
        <v>3</v>
      </c>
      <c r="AD104" s="66">
        <f t="shared" si="34"/>
        <v>0</v>
      </c>
      <c r="AE104" s="66">
        <f t="shared" si="35"/>
        <v>0</v>
      </c>
      <c r="AF104" s="65" t="b">
        <f t="shared" si="36"/>
        <v>1</v>
      </c>
      <c r="AG104" s="65">
        <f>IF(OR(AC104=6,AC104=7),0,IF(NOT(AF104),0,IF(AB104&lt;=$AB$1,VLOOKUP(AC104,ouderschapsverlof!$D$15:$K$19,8,FALSE),0)))</f>
        <v>0</v>
      </c>
      <c r="AH104" s="65">
        <f>IF(OR(AC104=6,AC104=7),0,IF(NOT(AF104),IF(AB104&lt;=$AB$1,VLOOKUP(AC104,ouderschapsverlof!$D$15:$K$19,8,FALSE),0),0))</f>
        <v>0</v>
      </c>
    </row>
    <row r="105" spans="1:34" x14ac:dyDescent="0.25">
      <c r="A105" s="64">
        <f t="shared" si="37"/>
        <v>103</v>
      </c>
      <c r="B105" s="65">
        <f t="shared" si="21"/>
        <v>4</v>
      </c>
      <c r="C105" s="66">
        <f t="shared" si="22"/>
        <v>0</v>
      </c>
      <c r="D105" s="66">
        <f t="shared" si="23"/>
        <v>0</v>
      </c>
      <c r="E105" s="65" t="b">
        <f t="shared" si="24"/>
        <v>1</v>
      </c>
      <c r="F105" s="65">
        <f>IF(OR(B105=6,B105=7),0,IF(NOT(E105),0,IF(A105&lt;=$A$1,VLOOKUP(B105,ouderschapsverlof!$D$15:$E$19,2,FALSE),0)))</f>
        <v>0</v>
      </c>
      <c r="G105" s="65">
        <f>IF(OR(B105=6,B105=7),0,IF(NOT(E105),IF(A105&lt;=$A$1,VLOOKUP(B105,ouderschapsverlof!$D$15:$E$19,2,FALSE),0),0))</f>
        <v>0</v>
      </c>
      <c r="L105" s="64">
        <f t="shared" si="38"/>
        <v>103</v>
      </c>
      <c r="M105" s="65">
        <f t="shared" si="25"/>
        <v>4</v>
      </c>
      <c r="N105" s="66">
        <f t="shared" si="26"/>
        <v>0</v>
      </c>
      <c r="O105" s="66">
        <f t="shared" si="27"/>
        <v>0</v>
      </c>
      <c r="P105" s="65" t="b">
        <f t="shared" si="28"/>
        <v>1</v>
      </c>
      <c r="Q105" s="65">
        <f>IF(OR(M105=6,M105=7),0,IF(NOT(P105),0,IF(L105&lt;=$L$1,VLOOKUP(M105,ouderschapsverlof!$D$15:$G$19,4,FALSE),0)))</f>
        <v>0</v>
      </c>
      <c r="R105" s="65">
        <f>IF(OR(M105=6,M105=7),0,IF(NOT(P105),IF(L105&lt;=$L$1,VLOOKUP(M105,ouderschapsverlof!$D$15:$G$19,4,FALSE),0),0))</f>
        <v>0</v>
      </c>
      <c r="T105" s="64">
        <f t="shared" si="39"/>
        <v>103</v>
      </c>
      <c r="U105" s="65">
        <f t="shared" si="29"/>
        <v>4</v>
      </c>
      <c r="V105" s="66">
        <f t="shared" si="30"/>
        <v>0</v>
      </c>
      <c r="W105" s="66">
        <f t="shared" si="31"/>
        <v>0</v>
      </c>
      <c r="X105" s="65" t="b">
        <f t="shared" si="32"/>
        <v>1</v>
      </c>
      <c r="Y105" s="65">
        <f>IF(OR(U105=6,U105=7),0,IF(NOT(X105),0,IF(T105&lt;=$T$1,VLOOKUP(U105,ouderschapsverlof!$D$15:$I$19,6,FALSE),0)))</f>
        <v>0</v>
      </c>
      <c r="Z105" s="65">
        <f>IF(OR(U105=6,U105=7),0,IF(NOT(X105),IF(T105&lt;=$T$1,VLOOKUP(U105,ouderschapsverlof!$D$15:$I$19,6,FALSE),0),0))</f>
        <v>0</v>
      </c>
      <c r="AB105" s="64">
        <f t="shared" si="40"/>
        <v>103</v>
      </c>
      <c r="AC105" s="65">
        <f t="shared" si="33"/>
        <v>4</v>
      </c>
      <c r="AD105" s="66">
        <f t="shared" si="34"/>
        <v>0</v>
      </c>
      <c r="AE105" s="66">
        <f t="shared" si="35"/>
        <v>0</v>
      </c>
      <c r="AF105" s="65" t="b">
        <f t="shared" si="36"/>
        <v>1</v>
      </c>
      <c r="AG105" s="65">
        <f>IF(OR(AC105=6,AC105=7),0,IF(NOT(AF105),0,IF(AB105&lt;=$AB$1,VLOOKUP(AC105,ouderschapsverlof!$D$15:$K$19,8,FALSE),0)))</f>
        <v>0</v>
      </c>
      <c r="AH105" s="65">
        <f>IF(OR(AC105=6,AC105=7),0,IF(NOT(AF105),IF(AB105&lt;=$AB$1,VLOOKUP(AC105,ouderschapsverlof!$D$15:$K$19,8,FALSE),0),0))</f>
        <v>0</v>
      </c>
    </row>
    <row r="106" spans="1:34" x14ac:dyDescent="0.25">
      <c r="A106" s="64">
        <f t="shared" si="37"/>
        <v>104</v>
      </c>
      <c r="B106" s="65">
        <f t="shared" si="21"/>
        <v>5</v>
      </c>
      <c r="C106" s="66">
        <f t="shared" si="22"/>
        <v>0</v>
      </c>
      <c r="D106" s="66">
        <f t="shared" si="23"/>
        <v>0</v>
      </c>
      <c r="E106" s="65" t="b">
        <f t="shared" si="24"/>
        <v>1</v>
      </c>
      <c r="F106" s="65">
        <f>IF(OR(B106=6,B106=7),0,IF(NOT(E106),0,IF(A106&lt;=$A$1,VLOOKUP(B106,ouderschapsverlof!$D$15:$E$19,2,FALSE),0)))</f>
        <v>0</v>
      </c>
      <c r="G106" s="65">
        <f>IF(OR(B106=6,B106=7),0,IF(NOT(E106),IF(A106&lt;=$A$1,VLOOKUP(B106,ouderschapsverlof!$D$15:$E$19,2,FALSE),0),0))</f>
        <v>0</v>
      </c>
      <c r="L106" s="64">
        <f t="shared" si="38"/>
        <v>104</v>
      </c>
      <c r="M106" s="65">
        <f t="shared" si="25"/>
        <v>5</v>
      </c>
      <c r="N106" s="66">
        <f t="shared" si="26"/>
        <v>0</v>
      </c>
      <c r="O106" s="66">
        <f t="shared" si="27"/>
        <v>0</v>
      </c>
      <c r="P106" s="65" t="b">
        <f t="shared" si="28"/>
        <v>1</v>
      </c>
      <c r="Q106" s="65">
        <f>IF(OR(M106=6,M106=7),0,IF(NOT(P106),0,IF(L106&lt;=$L$1,VLOOKUP(M106,ouderschapsverlof!$D$15:$G$19,4,FALSE),0)))</f>
        <v>0</v>
      </c>
      <c r="R106" s="65">
        <f>IF(OR(M106=6,M106=7),0,IF(NOT(P106),IF(L106&lt;=$L$1,VLOOKUP(M106,ouderschapsverlof!$D$15:$G$19,4,FALSE),0),0))</f>
        <v>0</v>
      </c>
      <c r="T106" s="64">
        <f t="shared" si="39"/>
        <v>104</v>
      </c>
      <c r="U106" s="65">
        <f t="shared" si="29"/>
        <v>5</v>
      </c>
      <c r="V106" s="66">
        <f t="shared" si="30"/>
        <v>0</v>
      </c>
      <c r="W106" s="66">
        <f t="shared" si="31"/>
        <v>0</v>
      </c>
      <c r="X106" s="65" t="b">
        <f t="shared" si="32"/>
        <v>1</v>
      </c>
      <c r="Y106" s="65">
        <f>IF(OR(U106=6,U106=7),0,IF(NOT(X106),0,IF(T106&lt;=$T$1,VLOOKUP(U106,ouderschapsverlof!$D$15:$I$19,6,FALSE),0)))</f>
        <v>0</v>
      </c>
      <c r="Z106" s="65">
        <f>IF(OR(U106=6,U106=7),0,IF(NOT(X106),IF(T106&lt;=$T$1,VLOOKUP(U106,ouderschapsverlof!$D$15:$I$19,6,FALSE),0),0))</f>
        <v>0</v>
      </c>
      <c r="AB106" s="64">
        <f t="shared" si="40"/>
        <v>104</v>
      </c>
      <c r="AC106" s="65">
        <f t="shared" si="33"/>
        <v>5</v>
      </c>
      <c r="AD106" s="66">
        <f t="shared" si="34"/>
        <v>0</v>
      </c>
      <c r="AE106" s="66">
        <f t="shared" si="35"/>
        <v>0</v>
      </c>
      <c r="AF106" s="65" t="b">
        <f t="shared" si="36"/>
        <v>1</v>
      </c>
      <c r="AG106" s="65">
        <f>IF(OR(AC106=6,AC106=7),0,IF(NOT(AF106),0,IF(AB106&lt;=$AB$1,VLOOKUP(AC106,ouderschapsverlof!$D$15:$K$19,8,FALSE),0)))</f>
        <v>0</v>
      </c>
      <c r="AH106" s="65">
        <f>IF(OR(AC106=6,AC106=7),0,IF(NOT(AF106),IF(AB106&lt;=$AB$1,VLOOKUP(AC106,ouderschapsverlof!$D$15:$K$19,8,FALSE),0),0))</f>
        <v>0</v>
      </c>
    </row>
    <row r="107" spans="1:34" x14ac:dyDescent="0.25">
      <c r="A107" s="64">
        <f t="shared" si="37"/>
        <v>105</v>
      </c>
      <c r="B107" s="65">
        <f t="shared" si="21"/>
        <v>6</v>
      </c>
      <c r="C107" s="66">
        <f t="shared" si="22"/>
        <v>0</v>
      </c>
      <c r="D107" s="66">
        <f t="shared" si="23"/>
        <v>0</v>
      </c>
      <c r="E107" s="65" t="b">
        <f t="shared" si="24"/>
        <v>1</v>
      </c>
      <c r="F107" s="65">
        <f>IF(OR(B107=6,B107=7),0,IF(NOT(E107),0,IF(A107&lt;=$A$1,VLOOKUP(B107,ouderschapsverlof!$D$15:$E$19,2,FALSE),0)))</f>
        <v>0</v>
      </c>
      <c r="G107" s="65">
        <f>IF(OR(B107=6,B107=7),0,IF(NOT(E107),IF(A107&lt;=$A$1,VLOOKUP(B107,ouderschapsverlof!$D$15:$E$19,2,FALSE),0),0))</f>
        <v>0</v>
      </c>
      <c r="L107" s="64">
        <f t="shared" si="38"/>
        <v>105</v>
      </c>
      <c r="M107" s="65">
        <f t="shared" si="25"/>
        <v>6</v>
      </c>
      <c r="N107" s="66">
        <f t="shared" si="26"/>
        <v>0</v>
      </c>
      <c r="O107" s="66">
        <f t="shared" si="27"/>
        <v>0</v>
      </c>
      <c r="P107" s="65" t="b">
        <f t="shared" si="28"/>
        <v>1</v>
      </c>
      <c r="Q107" s="65">
        <f>IF(OR(M107=6,M107=7),0,IF(NOT(P107),0,IF(L107&lt;=$L$1,VLOOKUP(M107,ouderschapsverlof!$D$15:$G$19,4,FALSE),0)))</f>
        <v>0</v>
      </c>
      <c r="R107" s="65">
        <f>IF(OR(M107=6,M107=7),0,IF(NOT(P107),IF(L107&lt;=$L$1,VLOOKUP(M107,ouderschapsverlof!$D$15:$G$19,4,FALSE),0),0))</f>
        <v>0</v>
      </c>
      <c r="T107" s="64">
        <f t="shared" si="39"/>
        <v>105</v>
      </c>
      <c r="U107" s="65">
        <f t="shared" si="29"/>
        <v>6</v>
      </c>
      <c r="V107" s="66">
        <f t="shared" si="30"/>
        <v>0</v>
      </c>
      <c r="W107" s="66">
        <f t="shared" si="31"/>
        <v>0</v>
      </c>
      <c r="X107" s="65" t="b">
        <f t="shared" si="32"/>
        <v>1</v>
      </c>
      <c r="Y107" s="65">
        <f>IF(OR(U107=6,U107=7),0,IF(NOT(X107),0,IF(T107&lt;=$T$1,VLOOKUP(U107,ouderschapsverlof!$D$15:$I$19,6,FALSE),0)))</f>
        <v>0</v>
      </c>
      <c r="Z107" s="65">
        <f>IF(OR(U107=6,U107=7),0,IF(NOT(X107),IF(T107&lt;=$T$1,VLOOKUP(U107,ouderschapsverlof!$D$15:$I$19,6,FALSE),0),0))</f>
        <v>0</v>
      </c>
      <c r="AB107" s="64">
        <f t="shared" si="40"/>
        <v>105</v>
      </c>
      <c r="AC107" s="65">
        <f t="shared" si="33"/>
        <v>6</v>
      </c>
      <c r="AD107" s="66">
        <f t="shared" si="34"/>
        <v>0</v>
      </c>
      <c r="AE107" s="66">
        <f t="shared" si="35"/>
        <v>0</v>
      </c>
      <c r="AF107" s="65" t="b">
        <f t="shared" si="36"/>
        <v>1</v>
      </c>
      <c r="AG107" s="65">
        <f>IF(OR(AC107=6,AC107=7),0,IF(NOT(AF107),0,IF(AB107&lt;=$AB$1,VLOOKUP(AC107,ouderschapsverlof!$D$15:$K$19,8,FALSE),0)))</f>
        <v>0</v>
      </c>
      <c r="AH107" s="65">
        <f>IF(OR(AC107=6,AC107=7),0,IF(NOT(AF107),IF(AB107&lt;=$AB$1,VLOOKUP(AC107,ouderschapsverlof!$D$15:$K$19,8,FALSE),0),0))</f>
        <v>0</v>
      </c>
    </row>
    <row r="108" spans="1:34" x14ac:dyDescent="0.25">
      <c r="A108" s="64">
        <f t="shared" si="37"/>
        <v>106</v>
      </c>
      <c r="B108" s="65">
        <f t="shared" si="21"/>
        <v>7</v>
      </c>
      <c r="C108" s="66">
        <f t="shared" si="22"/>
        <v>0</v>
      </c>
      <c r="D108" s="66">
        <f t="shared" si="23"/>
        <v>0</v>
      </c>
      <c r="E108" s="65" t="b">
        <f t="shared" si="24"/>
        <v>1</v>
      </c>
      <c r="F108" s="65">
        <f>IF(OR(B108=6,B108=7),0,IF(NOT(E108),0,IF(A108&lt;=$A$1,VLOOKUP(B108,ouderschapsverlof!$D$15:$E$19,2,FALSE),0)))</f>
        <v>0</v>
      </c>
      <c r="G108" s="65">
        <f>IF(OR(B108=6,B108=7),0,IF(NOT(E108),IF(A108&lt;=$A$1,VLOOKUP(B108,ouderschapsverlof!$D$15:$E$19,2,FALSE),0),0))</f>
        <v>0</v>
      </c>
      <c r="L108" s="64">
        <f t="shared" si="38"/>
        <v>106</v>
      </c>
      <c r="M108" s="65">
        <f t="shared" si="25"/>
        <v>7</v>
      </c>
      <c r="N108" s="66">
        <f t="shared" si="26"/>
        <v>0</v>
      </c>
      <c r="O108" s="66">
        <f t="shared" si="27"/>
        <v>0</v>
      </c>
      <c r="P108" s="65" t="b">
        <f t="shared" si="28"/>
        <v>1</v>
      </c>
      <c r="Q108" s="65">
        <f>IF(OR(M108=6,M108=7),0,IF(NOT(P108),0,IF(L108&lt;=$L$1,VLOOKUP(M108,ouderschapsverlof!$D$15:$G$19,4,FALSE),0)))</f>
        <v>0</v>
      </c>
      <c r="R108" s="65">
        <f>IF(OR(M108=6,M108=7),0,IF(NOT(P108),IF(L108&lt;=$L$1,VLOOKUP(M108,ouderschapsverlof!$D$15:$G$19,4,FALSE),0),0))</f>
        <v>0</v>
      </c>
      <c r="T108" s="64">
        <f t="shared" si="39"/>
        <v>106</v>
      </c>
      <c r="U108" s="65">
        <f t="shared" si="29"/>
        <v>7</v>
      </c>
      <c r="V108" s="66">
        <f t="shared" si="30"/>
        <v>0</v>
      </c>
      <c r="W108" s="66">
        <f t="shared" si="31"/>
        <v>0</v>
      </c>
      <c r="X108" s="65" t="b">
        <f t="shared" si="32"/>
        <v>1</v>
      </c>
      <c r="Y108" s="65">
        <f>IF(OR(U108=6,U108=7),0,IF(NOT(X108),0,IF(T108&lt;=$T$1,VLOOKUP(U108,ouderschapsverlof!$D$15:$I$19,6,FALSE),0)))</f>
        <v>0</v>
      </c>
      <c r="Z108" s="65">
        <f>IF(OR(U108=6,U108=7),0,IF(NOT(X108),IF(T108&lt;=$T$1,VLOOKUP(U108,ouderschapsverlof!$D$15:$I$19,6,FALSE),0),0))</f>
        <v>0</v>
      </c>
      <c r="AB108" s="64">
        <f t="shared" si="40"/>
        <v>106</v>
      </c>
      <c r="AC108" s="65">
        <f t="shared" si="33"/>
        <v>7</v>
      </c>
      <c r="AD108" s="66">
        <f t="shared" si="34"/>
        <v>0</v>
      </c>
      <c r="AE108" s="66">
        <f t="shared" si="35"/>
        <v>0</v>
      </c>
      <c r="AF108" s="65" t="b">
        <f t="shared" si="36"/>
        <v>1</v>
      </c>
      <c r="AG108" s="65">
        <f>IF(OR(AC108=6,AC108=7),0,IF(NOT(AF108),0,IF(AB108&lt;=$AB$1,VLOOKUP(AC108,ouderschapsverlof!$D$15:$K$19,8,FALSE),0)))</f>
        <v>0</v>
      </c>
      <c r="AH108" s="65">
        <f>IF(OR(AC108=6,AC108=7),0,IF(NOT(AF108),IF(AB108&lt;=$AB$1,VLOOKUP(AC108,ouderschapsverlof!$D$15:$K$19,8,FALSE),0),0))</f>
        <v>0</v>
      </c>
    </row>
    <row r="109" spans="1:34" x14ac:dyDescent="0.25">
      <c r="A109" s="64">
        <f t="shared" si="37"/>
        <v>107</v>
      </c>
      <c r="B109" s="65">
        <f t="shared" si="21"/>
        <v>1</v>
      </c>
      <c r="C109" s="66">
        <f t="shared" si="22"/>
        <v>0</v>
      </c>
      <c r="D109" s="66">
        <f t="shared" si="23"/>
        <v>0</v>
      </c>
      <c r="E109" s="65" t="b">
        <f t="shared" si="24"/>
        <v>1</v>
      </c>
      <c r="F109" s="65">
        <f>IF(OR(B109=6,B109=7),0,IF(NOT(E109),0,IF(A109&lt;=$A$1,VLOOKUP(B109,ouderschapsverlof!$D$15:$E$19,2,FALSE),0)))</f>
        <v>0</v>
      </c>
      <c r="G109" s="65">
        <f>IF(OR(B109=6,B109=7),0,IF(NOT(E109),IF(A109&lt;=$A$1,VLOOKUP(B109,ouderschapsverlof!$D$15:$E$19,2,FALSE),0),0))</f>
        <v>0</v>
      </c>
      <c r="L109" s="64">
        <f t="shared" si="38"/>
        <v>107</v>
      </c>
      <c r="M109" s="65">
        <f t="shared" si="25"/>
        <v>1</v>
      </c>
      <c r="N109" s="66">
        <f t="shared" si="26"/>
        <v>0</v>
      </c>
      <c r="O109" s="66">
        <f t="shared" si="27"/>
        <v>0</v>
      </c>
      <c r="P109" s="65" t="b">
        <f t="shared" si="28"/>
        <v>1</v>
      </c>
      <c r="Q109" s="65">
        <f>IF(OR(M109=6,M109=7),0,IF(NOT(P109),0,IF(L109&lt;=$L$1,VLOOKUP(M109,ouderschapsverlof!$D$15:$G$19,4,FALSE),0)))</f>
        <v>0</v>
      </c>
      <c r="R109" s="65">
        <f>IF(OR(M109=6,M109=7),0,IF(NOT(P109),IF(L109&lt;=$L$1,VLOOKUP(M109,ouderschapsverlof!$D$15:$G$19,4,FALSE),0),0))</f>
        <v>0</v>
      </c>
      <c r="T109" s="64">
        <f t="shared" si="39"/>
        <v>107</v>
      </c>
      <c r="U109" s="65">
        <f t="shared" si="29"/>
        <v>1</v>
      </c>
      <c r="V109" s="66">
        <f t="shared" si="30"/>
        <v>0</v>
      </c>
      <c r="W109" s="66">
        <f t="shared" si="31"/>
        <v>0</v>
      </c>
      <c r="X109" s="65" t="b">
        <f t="shared" si="32"/>
        <v>1</v>
      </c>
      <c r="Y109" s="65">
        <f>IF(OR(U109=6,U109=7),0,IF(NOT(X109),0,IF(T109&lt;=$T$1,VLOOKUP(U109,ouderschapsverlof!$D$15:$I$19,6,FALSE),0)))</f>
        <v>0</v>
      </c>
      <c r="Z109" s="65">
        <f>IF(OR(U109=6,U109=7),0,IF(NOT(X109),IF(T109&lt;=$T$1,VLOOKUP(U109,ouderschapsverlof!$D$15:$I$19,6,FALSE),0),0))</f>
        <v>0</v>
      </c>
      <c r="AB109" s="64">
        <f t="shared" si="40"/>
        <v>107</v>
      </c>
      <c r="AC109" s="65">
        <f t="shared" si="33"/>
        <v>1</v>
      </c>
      <c r="AD109" s="66">
        <f t="shared" si="34"/>
        <v>0</v>
      </c>
      <c r="AE109" s="66">
        <f t="shared" si="35"/>
        <v>0</v>
      </c>
      <c r="AF109" s="65" t="b">
        <f t="shared" si="36"/>
        <v>1</v>
      </c>
      <c r="AG109" s="65">
        <f>IF(OR(AC109=6,AC109=7),0,IF(NOT(AF109),0,IF(AB109&lt;=$AB$1,VLOOKUP(AC109,ouderschapsverlof!$D$15:$K$19,8,FALSE),0)))</f>
        <v>0</v>
      </c>
      <c r="AH109" s="65">
        <f>IF(OR(AC109=6,AC109=7),0,IF(NOT(AF109),IF(AB109&lt;=$AB$1,VLOOKUP(AC109,ouderschapsverlof!$D$15:$K$19,8,FALSE),0),0))</f>
        <v>0</v>
      </c>
    </row>
    <row r="110" spans="1:34" x14ac:dyDescent="0.25">
      <c r="A110" s="64">
        <f t="shared" si="37"/>
        <v>108</v>
      </c>
      <c r="B110" s="65">
        <f t="shared" si="21"/>
        <v>2</v>
      </c>
      <c r="C110" s="66">
        <f t="shared" si="22"/>
        <v>0</v>
      </c>
      <c r="D110" s="66">
        <f t="shared" si="23"/>
        <v>0</v>
      </c>
      <c r="E110" s="65" t="b">
        <f t="shared" si="24"/>
        <v>1</v>
      </c>
      <c r="F110" s="65">
        <f>IF(OR(B110=6,B110=7),0,IF(NOT(E110),0,IF(A110&lt;=$A$1,VLOOKUP(B110,ouderschapsverlof!$D$15:$E$19,2,FALSE),0)))</f>
        <v>0</v>
      </c>
      <c r="G110" s="65">
        <f>IF(OR(B110=6,B110=7),0,IF(NOT(E110),IF(A110&lt;=$A$1,VLOOKUP(B110,ouderschapsverlof!$D$15:$E$19,2,FALSE),0),0))</f>
        <v>0</v>
      </c>
      <c r="L110" s="64">
        <f t="shared" si="38"/>
        <v>108</v>
      </c>
      <c r="M110" s="65">
        <f t="shared" si="25"/>
        <v>2</v>
      </c>
      <c r="N110" s="66">
        <f t="shared" si="26"/>
        <v>0</v>
      </c>
      <c r="O110" s="66">
        <f t="shared" si="27"/>
        <v>0</v>
      </c>
      <c r="P110" s="65" t="b">
        <f t="shared" si="28"/>
        <v>1</v>
      </c>
      <c r="Q110" s="65">
        <f>IF(OR(M110=6,M110=7),0,IF(NOT(P110),0,IF(L110&lt;=$L$1,VLOOKUP(M110,ouderschapsverlof!$D$15:$G$19,4,FALSE),0)))</f>
        <v>0</v>
      </c>
      <c r="R110" s="65">
        <f>IF(OR(M110=6,M110=7),0,IF(NOT(P110),IF(L110&lt;=$L$1,VLOOKUP(M110,ouderschapsverlof!$D$15:$G$19,4,FALSE),0),0))</f>
        <v>0</v>
      </c>
      <c r="T110" s="64">
        <f t="shared" si="39"/>
        <v>108</v>
      </c>
      <c r="U110" s="65">
        <f t="shared" si="29"/>
        <v>2</v>
      </c>
      <c r="V110" s="66">
        <f t="shared" si="30"/>
        <v>0</v>
      </c>
      <c r="W110" s="66">
        <f t="shared" si="31"/>
        <v>0</v>
      </c>
      <c r="X110" s="65" t="b">
        <f t="shared" si="32"/>
        <v>1</v>
      </c>
      <c r="Y110" s="65">
        <f>IF(OR(U110=6,U110=7),0,IF(NOT(X110),0,IF(T110&lt;=$T$1,VLOOKUP(U110,ouderschapsverlof!$D$15:$I$19,6,FALSE),0)))</f>
        <v>0</v>
      </c>
      <c r="Z110" s="65">
        <f>IF(OR(U110=6,U110=7),0,IF(NOT(X110),IF(T110&lt;=$T$1,VLOOKUP(U110,ouderschapsverlof!$D$15:$I$19,6,FALSE),0),0))</f>
        <v>0</v>
      </c>
      <c r="AB110" s="64">
        <f t="shared" si="40"/>
        <v>108</v>
      </c>
      <c r="AC110" s="65">
        <f t="shared" si="33"/>
        <v>2</v>
      </c>
      <c r="AD110" s="66">
        <f t="shared" si="34"/>
        <v>0</v>
      </c>
      <c r="AE110" s="66">
        <f t="shared" si="35"/>
        <v>0</v>
      </c>
      <c r="AF110" s="65" t="b">
        <f t="shared" si="36"/>
        <v>1</v>
      </c>
      <c r="AG110" s="65">
        <f>IF(OR(AC110=6,AC110=7),0,IF(NOT(AF110),0,IF(AB110&lt;=$AB$1,VLOOKUP(AC110,ouderschapsverlof!$D$15:$K$19,8,FALSE),0)))</f>
        <v>0</v>
      </c>
      <c r="AH110" s="65">
        <f>IF(OR(AC110=6,AC110=7),0,IF(NOT(AF110),IF(AB110&lt;=$AB$1,VLOOKUP(AC110,ouderschapsverlof!$D$15:$K$19,8,FALSE),0),0))</f>
        <v>0</v>
      </c>
    </row>
    <row r="111" spans="1:34" x14ac:dyDescent="0.25">
      <c r="A111" s="64">
        <f t="shared" si="37"/>
        <v>109</v>
      </c>
      <c r="B111" s="65">
        <f t="shared" si="21"/>
        <v>3</v>
      </c>
      <c r="C111" s="66">
        <f t="shared" si="22"/>
        <v>0</v>
      </c>
      <c r="D111" s="66">
        <f t="shared" si="23"/>
        <v>0</v>
      </c>
      <c r="E111" s="65" t="b">
        <f t="shared" si="24"/>
        <v>1</v>
      </c>
      <c r="F111" s="65">
        <f>IF(OR(B111=6,B111=7),0,IF(NOT(E111),0,IF(A111&lt;=$A$1,VLOOKUP(B111,ouderschapsverlof!$D$15:$E$19,2,FALSE),0)))</f>
        <v>0</v>
      </c>
      <c r="G111" s="65">
        <f>IF(OR(B111=6,B111=7),0,IF(NOT(E111),IF(A111&lt;=$A$1,VLOOKUP(B111,ouderschapsverlof!$D$15:$E$19,2,FALSE),0),0))</f>
        <v>0</v>
      </c>
      <c r="L111" s="64">
        <f t="shared" si="38"/>
        <v>109</v>
      </c>
      <c r="M111" s="65">
        <f t="shared" si="25"/>
        <v>3</v>
      </c>
      <c r="N111" s="66">
        <f t="shared" si="26"/>
        <v>0</v>
      </c>
      <c r="O111" s="66">
        <f t="shared" si="27"/>
        <v>0</v>
      </c>
      <c r="P111" s="65" t="b">
        <f t="shared" si="28"/>
        <v>1</v>
      </c>
      <c r="Q111" s="65">
        <f>IF(OR(M111=6,M111=7),0,IF(NOT(P111),0,IF(L111&lt;=$L$1,VLOOKUP(M111,ouderschapsverlof!$D$15:$G$19,4,FALSE),0)))</f>
        <v>0</v>
      </c>
      <c r="R111" s="65">
        <f>IF(OR(M111=6,M111=7),0,IF(NOT(P111),IF(L111&lt;=$L$1,VLOOKUP(M111,ouderschapsverlof!$D$15:$G$19,4,FALSE),0),0))</f>
        <v>0</v>
      </c>
      <c r="T111" s="64">
        <f t="shared" si="39"/>
        <v>109</v>
      </c>
      <c r="U111" s="65">
        <f t="shared" si="29"/>
        <v>3</v>
      </c>
      <c r="V111" s="66">
        <f t="shared" si="30"/>
        <v>0</v>
      </c>
      <c r="W111" s="66">
        <f t="shared" si="31"/>
        <v>0</v>
      </c>
      <c r="X111" s="65" t="b">
        <f t="shared" si="32"/>
        <v>1</v>
      </c>
      <c r="Y111" s="65">
        <f>IF(OR(U111=6,U111=7),0,IF(NOT(X111),0,IF(T111&lt;=$T$1,VLOOKUP(U111,ouderschapsverlof!$D$15:$I$19,6,FALSE),0)))</f>
        <v>0</v>
      </c>
      <c r="Z111" s="65">
        <f>IF(OR(U111=6,U111=7),0,IF(NOT(X111),IF(T111&lt;=$T$1,VLOOKUP(U111,ouderschapsverlof!$D$15:$I$19,6,FALSE),0),0))</f>
        <v>0</v>
      </c>
      <c r="AB111" s="64">
        <f t="shared" si="40"/>
        <v>109</v>
      </c>
      <c r="AC111" s="65">
        <f t="shared" si="33"/>
        <v>3</v>
      </c>
      <c r="AD111" s="66">
        <f t="shared" si="34"/>
        <v>0</v>
      </c>
      <c r="AE111" s="66">
        <f t="shared" si="35"/>
        <v>0</v>
      </c>
      <c r="AF111" s="65" t="b">
        <f t="shared" si="36"/>
        <v>1</v>
      </c>
      <c r="AG111" s="65">
        <f>IF(OR(AC111=6,AC111=7),0,IF(NOT(AF111),0,IF(AB111&lt;=$AB$1,VLOOKUP(AC111,ouderschapsverlof!$D$15:$K$19,8,FALSE),0)))</f>
        <v>0</v>
      </c>
      <c r="AH111" s="65">
        <f>IF(OR(AC111=6,AC111=7),0,IF(NOT(AF111),IF(AB111&lt;=$AB$1,VLOOKUP(AC111,ouderschapsverlof!$D$15:$K$19,8,FALSE),0),0))</f>
        <v>0</v>
      </c>
    </row>
    <row r="112" spans="1:34" x14ac:dyDescent="0.25">
      <c r="A112" s="64">
        <f t="shared" si="37"/>
        <v>110</v>
      </c>
      <c r="B112" s="65">
        <f t="shared" si="21"/>
        <v>4</v>
      </c>
      <c r="C112" s="66">
        <f t="shared" si="22"/>
        <v>0</v>
      </c>
      <c r="D112" s="66">
        <f t="shared" si="23"/>
        <v>0</v>
      </c>
      <c r="E112" s="65" t="b">
        <f t="shared" si="24"/>
        <v>1</v>
      </c>
      <c r="F112" s="65">
        <f>IF(OR(B112=6,B112=7),0,IF(NOT(E112),0,IF(A112&lt;=$A$1,VLOOKUP(B112,ouderschapsverlof!$D$15:$E$19,2,FALSE),0)))</f>
        <v>0</v>
      </c>
      <c r="G112" s="65">
        <f>IF(OR(B112=6,B112=7),0,IF(NOT(E112),IF(A112&lt;=$A$1,VLOOKUP(B112,ouderschapsverlof!$D$15:$E$19,2,FALSE),0),0))</f>
        <v>0</v>
      </c>
      <c r="L112" s="64">
        <f t="shared" si="38"/>
        <v>110</v>
      </c>
      <c r="M112" s="65">
        <f t="shared" si="25"/>
        <v>4</v>
      </c>
      <c r="N112" s="66">
        <f t="shared" si="26"/>
        <v>0</v>
      </c>
      <c r="O112" s="66">
        <f t="shared" si="27"/>
        <v>0</v>
      </c>
      <c r="P112" s="65" t="b">
        <f t="shared" si="28"/>
        <v>1</v>
      </c>
      <c r="Q112" s="65">
        <f>IF(OR(M112=6,M112=7),0,IF(NOT(P112),0,IF(L112&lt;=$L$1,VLOOKUP(M112,ouderschapsverlof!$D$15:$G$19,4,FALSE),0)))</f>
        <v>0</v>
      </c>
      <c r="R112" s="65">
        <f>IF(OR(M112=6,M112=7),0,IF(NOT(P112),IF(L112&lt;=$L$1,VLOOKUP(M112,ouderschapsverlof!$D$15:$G$19,4,FALSE),0),0))</f>
        <v>0</v>
      </c>
      <c r="T112" s="64">
        <f t="shared" si="39"/>
        <v>110</v>
      </c>
      <c r="U112" s="65">
        <f t="shared" si="29"/>
        <v>4</v>
      </c>
      <c r="V112" s="66">
        <f t="shared" si="30"/>
        <v>0</v>
      </c>
      <c r="W112" s="66">
        <f t="shared" si="31"/>
        <v>0</v>
      </c>
      <c r="X112" s="65" t="b">
        <f t="shared" si="32"/>
        <v>1</v>
      </c>
      <c r="Y112" s="65">
        <f>IF(OR(U112=6,U112=7),0,IF(NOT(X112),0,IF(T112&lt;=$T$1,VLOOKUP(U112,ouderschapsverlof!$D$15:$I$19,6,FALSE),0)))</f>
        <v>0</v>
      </c>
      <c r="Z112" s="65">
        <f>IF(OR(U112=6,U112=7),0,IF(NOT(X112),IF(T112&lt;=$T$1,VLOOKUP(U112,ouderschapsverlof!$D$15:$I$19,6,FALSE),0),0))</f>
        <v>0</v>
      </c>
      <c r="AB112" s="64">
        <f t="shared" si="40"/>
        <v>110</v>
      </c>
      <c r="AC112" s="65">
        <f t="shared" si="33"/>
        <v>4</v>
      </c>
      <c r="AD112" s="66">
        <f t="shared" si="34"/>
        <v>0</v>
      </c>
      <c r="AE112" s="66">
        <f t="shared" si="35"/>
        <v>0</v>
      </c>
      <c r="AF112" s="65" t="b">
        <f t="shared" si="36"/>
        <v>1</v>
      </c>
      <c r="AG112" s="65">
        <f>IF(OR(AC112=6,AC112=7),0,IF(NOT(AF112),0,IF(AB112&lt;=$AB$1,VLOOKUP(AC112,ouderschapsverlof!$D$15:$K$19,8,FALSE),0)))</f>
        <v>0</v>
      </c>
      <c r="AH112" s="65">
        <f>IF(OR(AC112=6,AC112=7),0,IF(NOT(AF112),IF(AB112&lt;=$AB$1,VLOOKUP(AC112,ouderschapsverlof!$D$15:$K$19,8,FALSE),0),0))</f>
        <v>0</v>
      </c>
    </row>
    <row r="113" spans="1:34" x14ac:dyDescent="0.25">
      <c r="A113" s="64">
        <f t="shared" si="37"/>
        <v>111</v>
      </c>
      <c r="B113" s="65">
        <f t="shared" si="21"/>
        <v>5</v>
      </c>
      <c r="C113" s="66">
        <f t="shared" si="22"/>
        <v>0</v>
      </c>
      <c r="D113" s="66">
        <f t="shared" si="23"/>
        <v>0</v>
      </c>
      <c r="E113" s="65" t="b">
        <f t="shared" si="24"/>
        <v>1</v>
      </c>
      <c r="F113" s="65">
        <f>IF(OR(B113=6,B113=7),0,IF(NOT(E113),0,IF(A113&lt;=$A$1,VLOOKUP(B113,ouderschapsverlof!$D$15:$E$19,2,FALSE),0)))</f>
        <v>0</v>
      </c>
      <c r="G113" s="65">
        <f>IF(OR(B113=6,B113=7),0,IF(NOT(E113),IF(A113&lt;=$A$1,VLOOKUP(B113,ouderschapsverlof!$D$15:$E$19,2,FALSE),0),0))</f>
        <v>0</v>
      </c>
      <c r="L113" s="64">
        <f t="shared" si="38"/>
        <v>111</v>
      </c>
      <c r="M113" s="65">
        <f t="shared" si="25"/>
        <v>5</v>
      </c>
      <c r="N113" s="66">
        <f t="shared" si="26"/>
        <v>0</v>
      </c>
      <c r="O113" s="66">
        <f t="shared" si="27"/>
        <v>0</v>
      </c>
      <c r="P113" s="65" t="b">
        <f t="shared" si="28"/>
        <v>1</v>
      </c>
      <c r="Q113" s="65">
        <f>IF(OR(M113=6,M113=7),0,IF(NOT(P113),0,IF(L113&lt;=$L$1,VLOOKUP(M113,ouderschapsverlof!$D$15:$G$19,4,FALSE),0)))</f>
        <v>0</v>
      </c>
      <c r="R113" s="65">
        <f>IF(OR(M113=6,M113=7),0,IF(NOT(P113),IF(L113&lt;=$L$1,VLOOKUP(M113,ouderschapsverlof!$D$15:$G$19,4,FALSE),0),0))</f>
        <v>0</v>
      </c>
      <c r="T113" s="64">
        <f t="shared" si="39"/>
        <v>111</v>
      </c>
      <c r="U113" s="65">
        <f t="shared" si="29"/>
        <v>5</v>
      </c>
      <c r="V113" s="66">
        <f t="shared" si="30"/>
        <v>0</v>
      </c>
      <c r="W113" s="66">
        <f t="shared" si="31"/>
        <v>0</v>
      </c>
      <c r="X113" s="65" t="b">
        <f t="shared" si="32"/>
        <v>1</v>
      </c>
      <c r="Y113" s="65">
        <f>IF(OR(U113=6,U113=7),0,IF(NOT(X113),0,IF(T113&lt;=$T$1,VLOOKUP(U113,ouderschapsverlof!$D$15:$I$19,6,FALSE),0)))</f>
        <v>0</v>
      </c>
      <c r="Z113" s="65">
        <f>IF(OR(U113=6,U113=7),0,IF(NOT(X113),IF(T113&lt;=$T$1,VLOOKUP(U113,ouderschapsverlof!$D$15:$I$19,6,FALSE),0),0))</f>
        <v>0</v>
      </c>
      <c r="AB113" s="64">
        <f t="shared" si="40"/>
        <v>111</v>
      </c>
      <c r="AC113" s="65">
        <f t="shared" si="33"/>
        <v>5</v>
      </c>
      <c r="AD113" s="66">
        <f t="shared" si="34"/>
        <v>0</v>
      </c>
      <c r="AE113" s="66">
        <f t="shared" si="35"/>
        <v>0</v>
      </c>
      <c r="AF113" s="65" t="b">
        <f t="shared" si="36"/>
        <v>1</v>
      </c>
      <c r="AG113" s="65">
        <f>IF(OR(AC113=6,AC113=7),0,IF(NOT(AF113),0,IF(AB113&lt;=$AB$1,VLOOKUP(AC113,ouderschapsverlof!$D$15:$K$19,8,FALSE),0)))</f>
        <v>0</v>
      </c>
      <c r="AH113" s="65">
        <f>IF(OR(AC113=6,AC113=7),0,IF(NOT(AF113),IF(AB113&lt;=$AB$1,VLOOKUP(AC113,ouderschapsverlof!$D$15:$K$19,8,FALSE),0),0))</f>
        <v>0</v>
      </c>
    </row>
    <row r="114" spans="1:34" x14ac:dyDescent="0.25">
      <c r="A114" s="64">
        <f t="shared" si="37"/>
        <v>112</v>
      </c>
      <c r="B114" s="65">
        <f t="shared" si="21"/>
        <v>6</v>
      </c>
      <c r="C114" s="66">
        <f t="shared" si="22"/>
        <v>0</v>
      </c>
      <c r="D114" s="66">
        <f t="shared" si="23"/>
        <v>0</v>
      </c>
      <c r="E114" s="65" t="b">
        <f t="shared" si="24"/>
        <v>1</v>
      </c>
      <c r="F114" s="65">
        <f>IF(OR(B114=6,B114=7),0,IF(NOT(E114),0,IF(A114&lt;=$A$1,VLOOKUP(B114,ouderschapsverlof!$D$15:$E$19,2,FALSE),0)))</f>
        <v>0</v>
      </c>
      <c r="G114" s="65">
        <f>IF(OR(B114=6,B114=7),0,IF(NOT(E114),IF(A114&lt;=$A$1,VLOOKUP(B114,ouderschapsverlof!$D$15:$E$19,2,FALSE),0),0))</f>
        <v>0</v>
      </c>
      <c r="L114" s="64">
        <f t="shared" si="38"/>
        <v>112</v>
      </c>
      <c r="M114" s="65">
        <f t="shared" si="25"/>
        <v>6</v>
      </c>
      <c r="N114" s="66">
        <f t="shared" si="26"/>
        <v>0</v>
      </c>
      <c r="O114" s="66">
        <f t="shared" si="27"/>
        <v>0</v>
      </c>
      <c r="P114" s="65" t="b">
        <f t="shared" si="28"/>
        <v>1</v>
      </c>
      <c r="Q114" s="65">
        <f>IF(OR(M114=6,M114=7),0,IF(NOT(P114),0,IF(L114&lt;=$L$1,VLOOKUP(M114,ouderschapsverlof!$D$15:$G$19,4,FALSE),0)))</f>
        <v>0</v>
      </c>
      <c r="R114" s="65">
        <f>IF(OR(M114=6,M114=7),0,IF(NOT(P114),IF(L114&lt;=$L$1,VLOOKUP(M114,ouderschapsverlof!$D$15:$G$19,4,FALSE),0),0))</f>
        <v>0</v>
      </c>
      <c r="T114" s="64">
        <f t="shared" si="39"/>
        <v>112</v>
      </c>
      <c r="U114" s="65">
        <f t="shared" si="29"/>
        <v>6</v>
      </c>
      <c r="V114" s="66">
        <f t="shared" si="30"/>
        <v>0</v>
      </c>
      <c r="W114" s="66">
        <f t="shared" si="31"/>
        <v>0</v>
      </c>
      <c r="X114" s="65" t="b">
        <f t="shared" si="32"/>
        <v>1</v>
      </c>
      <c r="Y114" s="65">
        <f>IF(OR(U114=6,U114=7),0,IF(NOT(X114),0,IF(T114&lt;=$T$1,VLOOKUP(U114,ouderschapsverlof!$D$15:$I$19,6,FALSE),0)))</f>
        <v>0</v>
      </c>
      <c r="Z114" s="65">
        <f>IF(OR(U114=6,U114=7),0,IF(NOT(X114),IF(T114&lt;=$T$1,VLOOKUP(U114,ouderschapsverlof!$D$15:$I$19,6,FALSE),0),0))</f>
        <v>0</v>
      </c>
      <c r="AB114" s="64">
        <f t="shared" si="40"/>
        <v>112</v>
      </c>
      <c r="AC114" s="65">
        <f t="shared" si="33"/>
        <v>6</v>
      </c>
      <c r="AD114" s="66">
        <f t="shared" si="34"/>
        <v>0</v>
      </c>
      <c r="AE114" s="66">
        <f t="shared" si="35"/>
        <v>0</v>
      </c>
      <c r="AF114" s="65" t="b">
        <f t="shared" si="36"/>
        <v>1</v>
      </c>
      <c r="AG114" s="65">
        <f>IF(OR(AC114=6,AC114=7),0,IF(NOT(AF114),0,IF(AB114&lt;=$AB$1,VLOOKUP(AC114,ouderschapsverlof!$D$15:$K$19,8,FALSE),0)))</f>
        <v>0</v>
      </c>
      <c r="AH114" s="65">
        <f>IF(OR(AC114=6,AC114=7),0,IF(NOT(AF114),IF(AB114&lt;=$AB$1,VLOOKUP(AC114,ouderschapsverlof!$D$15:$K$19,8,FALSE),0),0))</f>
        <v>0</v>
      </c>
    </row>
    <row r="115" spans="1:34" x14ac:dyDescent="0.25">
      <c r="A115" s="64">
        <f t="shared" si="37"/>
        <v>113</v>
      </c>
      <c r="B115" s="65">
        <f t="shared" si="21"/>
        <v>7</v>
      </c>
      <c r="C115" s="66">
        <f t="shared" si="22"/>
        <v>0</v>
      </c>
      <c r="D115" s="66">
        <f t="shared" si="23"/>
        <v>0</v>
      </c>
      <c r="E115" s="65" t="b">
        <f t="shared" si="24"/>
        <v>1</v>
      </c>
      <c r="F115" s="65">
        <f>IF(OR(B115=6,B115=7),0,IF(NOT(E115),0,IF(A115&lt;=$A$1,VLOOKUP(B115,ouderschapsverlof!$D$15:$E$19,2,FALSE),0)))</f>
        <v>0</v>
      </c>
      <c r="G115" s="65">
        <f>IF(OR(B115=6,B115=7),0,IF(NOT(E115),IF(A115&lt;=$A$1,VLOOKUP(B115,ouderschapsverlof!$D$15:$E$19,2,FALSE),0),0))</f>
        <v>0</v>
      </c>
      <c r="L115" s="64">
        <f t="shared" si="38"/>
        <v>113</v>
      </c>
      <c r="M115" s="65">
        <f t="shared" si="25"/>
        <v>7</v>
      </c>
      <c r="N115" s="66">
        <f t="shared" si="26"/>
        <v>0</v>
      </c>
      <c r="O115" s="66">
        <f t="shared" si="27"/>
        <v>0</v>
      </c>
      <c r="P115" s="65" t="b">
        <f t="shared" si="28"/>
        <v>1</v>
      </c>
      <c r="Q115" s="65">
        <f>IF(OR(M115=6,M115=7),0,IF(NOT(P115),0,IF(L115&lt;=$L$1,VLOOKUP(M115,ouderschapsverlof!$D$15:$G$19,4,FALSE),0)))</f>
        <v>0</v>
      </c>
      <c r="R115" s="65">
        <f>IF(OR(M115=6,M115=7),0,IF(NOT(P115),IF(L115&lt;=$L$1,VLOOKUP(M115,ouderschapsverlof!$D$15:$G$19,4,FALSE),0),0))</f>
        <v>0</v>
      </c>
      <c r="T115" s="64">
        <f t="shared" si="39"/>
        <v>113</v>
      </c>
      <c r="U115" s="65">
        <f t="shared" si="29"/>
        <v>7</v>
      </c>
      <c r="V115" s="66">
        <f t="shared" si="30"/>
        <v>0</v>
      </c>
      <c r="W115" s="66">
        <f t="shared" si="31"/>
        <v>0</v>
      </c>
      <c r="X115" s="65" t="b">
        <f t="shared" si="32"/>
        <v>1</v>
      </c>
      <c r="Y115" s="65">
        <f>IF(OR(U115=6,U115=7),0,IF(NOT(X115),0,IF(T115&lt;=$T$1,VLOOKUP(U115,ouderschapsverlof!$D$15:$I$19,6,FALSE),0)))</f>
        <v>0</v>
      </c>
      <c r="Z115" s="65">
        <f>IF(OR(U115=6,U115=7),0,IF(NOT(X115),IF(T115&lt;=$T$1,VLOOKUP(U115,ouderschapsverlof!$D$15:$I$19,6,FALSE),0),0))</f>
        <v>0</v>
      </c>
      <c r="AB115" s="64">
        <f t="shared" si="40"/>
        <v>113</v>
      </c>
      <c r="AC115" s="65">
        <f t="shared" si="33"/>
        <v>7</v>
      </c>
      <c r="AD115" s="66">
        <f t="shared" si="34"/>
        <v>0</v>
      </c>
      <c r="AE115" s="66">
        <f t="shared" si="35"/>
        <v>0</v>
      </c>
      <c r="AF115" s="65" t="b">
        <f t="shared" si="36"/>
        <v>1</v>
      </c>
      <c r="AG115" s="65">
        <f>IF(OR(AC115=6,AC115=7),0,IF(NOT(AF115),0,IF(AB115&lt;=$AB$1,VLOOKUP(AC115,ouderschapsverlof!$D$15:$K$19,8,FALSE),0)))</f>
        <v>0</v>
      </c>
      <c r="AH115" s="65">
        <f>IF(OR(AC115=6,AC115=7),0,IF(NOT(AF115),IF(AB115&lt;=$AB$1,VLOOKUP(AC115,ouderschapsverlof!$D$15:$K$19,8,FALSE),0),0))</f>
        <v>0</v>
      </c>
    </row>
    <row r="116" spans="1:34" x14ac:dyDescent="0.25">
      <c r="A116" s="64">
        <f t="shared" si="37"/>
        <v>114</v>
      </c>
      <c r="B116" s="65">
        <f t="shared" si="21"/>
        <v>1</v>
      </c>
      <c r="C116" s="66">
        <f t="shared" si="22"/>
        <v>0</v>
      </c>
      <c r="D116" s="66">
        <f t="shared" si="23"/>
        <v>0</v>
      </c>
      <c r="E116" s="65" t="b">
        <f t="shared" si="24"/>
        <v>1</v>
      </c>
      <c r="F116" s="65">
        <f>IF(OR(B116=6,B116=7),0,IF(NOT(E116),0,IF(A116&lt;=$A$1,VLOOKUP(B116,ouderschapsverlof!$D$15:$E$19,2,FALSE),0)))</f>
        <v>0</v>
      </c>
      <c r="G116" s="65">
        <f>IF(OR(B116=6,B116=7),0,IF(NOT(E116),IF(A116&lt;=$A$1,VLOOKUP(B116,ouderschapsverlof!$D$15:$E$19,2,FALSE),0),0))</f>
        <v>0</v>
      </c>
      <c r="L116" s="64">
        <f t="shared" si="38"/>
        <v>114</v>
      </c>
      <c r="M116" s="65">
        <f t="shared" si="25"/>
        <v>1</v>
      </c>
      <c r="N116" s="66">
        <f t="shared" si="26"/>
        <v>0</v>
      </c>
      <c r="O116" s="66">
        <f t="shared" si="27"/>
        <v>0</v>
      </c>
      <c r="P116" s="65" t="b">
        <f t="shared" si="28"/>
        <v>1</v>
      </c>
      <c r="Q116" s="65">
        <f>IF(OR(M116=6,M116=7),0,IF(NOT(P116),0,IF(L116&lt;=$L$1,VLOOKUP(M116,ouderschapsverlof!$D$15:$G$19,4,FALSE),0)))</f>
        <v>0</v>
      </c>
      <c r="R116" s="65">
        <f>IF(OR(M116=6,M116=7),0,IF(NOT(P116),IF(L116&lt;=$L$1,VLOOKUP(M116,ouderschapsverlof!$D$15:$G$19,4,FALSE),0),0))</f>
        <v>0</v>
      </c>
      <c r="T116" s="64">
        <f t="shared" si="39"/>
        <v>114</v>
      </c>
      <c r="U116" s="65">
        <f t="shared" si="29"/>
        <v>1</v>
      </c>
      <c r="V116" s="66">
        <f t="shared" si="30"/>
        <v>0</v>
      </c>
      <c r="W116" s="66">
        <f t="shared" si="31"/>
        <v>0</v>
      </c>
      <c r="X116" s="65" t="b">
        <f t="shared" si="32"/>
        <v>1</v>
      </c>
      <c r="Y116" s="65">
        <f>IF(OR(U116=6,U116=7),0,IF(NOT(X116),0,IF(T116&lt;=$T$1,VLOOKUP(U116,ouderschapsverlof!$D$15:$I$19,6,FALSE),0)))</f>
        <v>0</v>
      </c>
      <c r="Z116" s="65">
        <f>IF(OR(U116=6,U116=7),0,IF(NOT(X116),IF(T116&lt;=$T$1,VLOOKUP(U116,ouderschapsverlof!$D$15:$I$19,6,FALSE),0),0))</f>
        <v>0</v>
      </c>
      <c r="AB116" s="64">
        <f t="shared" si="40"/>
        <v>114</v>
      </c>
      <c r="AC116" s="65">
        <f t="shared" si="33"/>
        <v>1</v>
      </c>
      <c r="AD116" s="66">
        <f t="shared" si="34"/>
        <v>0</v>
      </c>
      <c r="AE116" s="66">
        <f t="shared" si="35"/>
        <v>0</v>
      </c>
      <c r="AF116" s="65" t="b">
        <f t="shared" si="36"/>
        <v>1</v>
      </c>
      <c r="AG116" s="65">
        <f>IF(OR(AC116=6,AC116=7),0,IF(NOT(AF116),0,IF(AB116&lt;=$AB$1,VLOOKUP(AC116,ouderschapsverlof!$D$15:$K$19,8,FALSE),0)))</f>
        <v>0</v>
      </c>
      <c r="AH116" s="65">
        <f>IF(OR(AC116=6,AC116=7),0,IF(NOT(AF116),IF(AB116&lt;=$AB$1,VLOOKUP(AC116,ouderschapsverlof!$D$15:$K$19,8,FALSE),0),0))</f>
        <v>0</v>
      </c>
    </row>
    <row r="117" spans="1:34" x14ac:dyDescent="0.25">
      <c r="A117" s="64">
        <f t="shared" si="37"/>
        <v>115</v>
      </c>
      <c r="B117" s="65">
        <f t="shared" si="21"/>
        <v>2</v>
      </c>
      <c r="C117" s="66">
        <f t="shared" si="22"/>
        <v>0</v>
      </c>
      <c r="D117" s="66">
        <f t="shared" si="23"/>
        <v>0</v>
      </c>
      <c r="E117" s="65" t="b">
        <f t="shared" si="24"/>
        <v>1</v>
      </c>
      <c r="F117" s="65">
        <f>IF(OR(B117=6,B117=7),0,IF(NOT(E117),0,IF(A117&lt;=$A$1,VLOOKUP(B117,ouderschapsverlof!$D$15:$E$19,2,FALSE),0)))</f>
        <v>0</v>
      </c>
      <c r="G117" s="65">
        <f>IF(OR(B117=6,B117=7),0,IF(NOT(E117),IF(A117&lt;=$A$1,VLOOKUP(B117,ouderschapsverlof!$D$15:$E$19,2,FALSE),0),0))</f>
        <v>0</v>
      </c>
      <c r="L117" s="64">
        <f t="shared" si="38"/>
        <v>115</v>
      </c>
      <c r="M117" s="65">
        <f t="shared" si="25"/>
        <v>2</v>
      </c>
      <c r="N117" s="66">
        <f t="shared" si="26"/>
        <v>0</v>
      </c>
      <c r="O117" s="66">
        <f t="shared" si="27"/>
        <v>0</v>
      </c>
      <c r="P117" s="65" t="b">
        <f t="shared" si="28"/>
        <v>1</v>
      </c>
      <c r="Q117" s="65">
        <f>IF(OR(M117=6,M117=7),0,IF(NOT(P117),0,IF(L117&lt;=$L$1,VLOOKUP(M117,ouderschapsverlof!$D$15:$G$19,4,FALSE),0)))</f>
        <v>0</v>
      </c>
      <c r="R117" s="65">
        <f>IF(OR(M117=6,M117=7),0,IF(NOT(P117),IF(L117&lt;=$L$1,VLOOKUP(M117,ouderschapsverlof!$D$15:$G$19,4,FALSE),0),0))</f>
        <v>0</v>
      </c>
      <c r="T117" s="64">
        <f t="shared" si="39"/>
        <v>115</v>
      </c>
      <c r="U117" s="65">
        <f t="shared" si="29"/>
        <v>2</v>
      </c>
      <c r="V117" s="66">
        <f t="shared" si="30"/>
        <v>0</v>
      </c>
      <c r="W117" s="66">
        <f t="shared" si="31"/>
        <v>0</v>
      </c>
      <c r="X117" s="65" t="b">
        <f t="shared" si="32"/>
        <v>1</v>
      </c>
      <c r="Y117" s="65">
        <f>IF(OR(U117=6,U117=7),0,IF(NOT(X117),0,IF(T117&lt;=$T$1,VLOOKUP(U117,ouderschapsverlof!$D$15:$I$19,6,FALSE),0)))</f>
        <v>0</v>
      </c>
      <c r="Z117" s="65">
        <f>IF(OR(U117=6,U117=7),0,IF(NOT(X117),IF(T117&lt;=$T$1,VLOOKUP(U117,ouderschapsverlof!$D$15:$I$19,6,FALSE),0),0))</f>
        <v>0</v>
      </c>
      <c r="AB117" s="64">
        <f t="shared" si="40"/>
        <v>115</v>
      </c>
      <c r="AC117" s="65">
        <f t="shared" si="33"/>
        <v>2</v>
      </c>
      <c r="AD117" s="66">
        <f t="shared" si="34"/>
        <v>0</v>
      </c>
      <c r="AE117" s="66">
        <f t="shared" si="35"/>
        <v>0</v>
      </c>
      <c r="AF117" s="65" t="b">
        <f t="shared" si="36"/>
        <v>1</v>
      </c>
      <c r="AG117" s="65">
        <f>IF(OR(AC117=6,AC117=7),0,IF(NOT(AF117),0,IF(AB117&lt;=$AB$1,VLOOKUP(AC117,ouderschapsverlof!$D$15:$K$19,8,FALSE),0)))</f>
        <v>0</v>
      </c>
      <c r="AH117" s="65">
        <f>IF(OR(AC117=6,AC117=7),0,IF(NOT(AF117),IF(AB117&lt;=$AB$1,VLOOKUP(AC117,ouderschapsverlof!$D$15:$K$19,8,FALSE),0),0))</f>
        <v>0</v>
      </c>
    </row>
    <row r="118" spans="1:34" x14ac:dyDescent="0.25">
      <c r="A118" s="64">
        <f t="shared" si="37"/>
        <v>116</v>
      </c>
      <c r="B118" s="65">
        <f t="shared" si="21"/>
        <v>3</v>
      </c>
      <c r="C118" s="66">
        <f t="shared" si="22"/>
        <v>0</v>
      </c>
      <c r="D118" s="66">
        <f t="shared" si="23"/>
        <v>0</v>
      </c>
      <c r="E118" s="65" t="b">
        <f t="shared" si="24"/>
        <v>1</v>
      </c>
      <c r="F118" s="65">
        <f>IF(OR(B118=6,B118=7),0,IF(NOT(E118),0,IF(A118&lt;=$A$1,VLOOKUP(B118,ouderschapsverlof!$D$15:$E$19,2,FALSE),0)))</f>
        <v>0</v>
      </c>
      <c r="G118" s="65">
        <f>IF(OR(B118=6,B118=7),0,IF(NOT(E118),IF(A118&lt;=$A$1,VLOOKUP(B118,ouderschapsverlof!$D$15:$E$19,2,FALSE),0),0))</f>
        <v>0</v>
      </c>
      <c r="L118" s="64">
        <f t="shared" si="38"/>
        <v>116</v>
      </c>
      <c r="M118" s="65">
        <f t="shared" si="25"/>
        <v>3</v>
      </c>
      <c r="N118" s="66">
        <f t="shared" si="26"/>
        <v>0</v>
      </c>
      <c r="O118" s="66">
        <f t="shared" si="27"/>
        <v>0</v>
      </c>
      <c r="P118" s="65" t="b">
        <f t="shared" si="28"/>
        <v>1</v>
      </c>
      <c r="Q118" s="65">
        <f>IF(OR(M118=6,M118=7),0,IF(NOT(P118),0,IF(L118&lt;=$L$1,VLOOKUP(M118,ouderschapsverlof!$D$15:$G$19,4,FALSE),0)))</f>
        <v>0</v>
      </c>
      <c r="R118" s="65">
        <f>IF(OR(M118=6,M118=7),0,IF(NOT(P118),IF(L118&lt;=$L$1,VLOOKUP(M118,ouderschapsverlof!$D$15:$G$19,4,FALSE),0),0))</f>
        <v>0</v>
      </c>
      <c r="T118" s="64">
        <f t="shared" si="39"/>
        <v>116</v>
      </c>
      <c r="U118" s="65">
        <f t="shared" si="29"/>
        <v>3</v>
      </c>
      <c r="V118" s="66">
        <f t="shared" si="30"/>
        <v>0</v>
      </c>
      <c r="W118" s="66">
        <f t="shared" si="31"/>
        <v>0</v>
      </c>
      <c r="X118" s="65" t="b">
        <f t="shared" si="32"/>
        <v>1</v>
      </c>
      <c r="Y118" s="65">
        <f>IF(OR(U118=6,U118=7),0,IF(NOT(X118),0,IF(T118&lt;=$T$1,VLOOKUP(U118,ouderschapsverlof!$D$15:$I$19,6,FALSE),0)))</f>
        <v>0</v>
      </c>
      <c r="Z118" s="65">
        <f>IF(OR(U118=6,U118=7),0,IF(NOT(X118),IF(T118&lt;=$T$1,VLOOKUP(U118,ouderschapsverlof!$D$15:$I$19,6,FALSE),0),0))</f>
        <v>0</v>
      </c>
      <c r="AB118" s="64">
        <f t="shared" si="40"/>
        <v>116</v>
      </c>
      <c r="AC118" s="65">
        <f t="shared" si="33"/>
        <v>3</v>
      </c>
      <c r="AD118" s="66">
        <f t="shared" si="34"/>
        <v>0</v>
      </c>
      <c r="AE118" s="66">
        <f t="shared" si="35"/>
        <v>0</v>
      </c>
      <c r="AF118" s="65" t="b">
        <f t="shared" si="36"/>
        <v>1</v>
      </c>
      <c r="AG118" s="65">
        <f>IF(OR(AC118=6,AC118=7),0,IF(NOT(AF118),0,IF(AB118&lt;=$AB$1,VLOOKUP(AC118,ouderschapsverlof!$D$15:$K$19,8,FALSE),0)))</f>
        <v>0</v>
      </c>
      <c r="AH118" s="65">
        <f>IF(OR(AC118=6,AC118=7),0,IF(NOT(AF118),IF(AB118&lt;=$AB$1,VLOOKUP(AC118,ouderschapsverlof!$D$15:$K$19,8,FALSE),0),0))</f>
        <v>0</v>
      </c>
    </row>
    <row r="119" spans="1:34" x14ac:dyDescent="0.25">
      <c r="A119" s="64">
        <f t="shared" si="37"/>
        <v>117</v>
      </c>
      <c r="B119" s="65">
        <f t="shared" si="21"/>
        <v>4</v>
      </c>
      <c r="C119" s="66">
        <f t="shared" si="22"/>
        <v>0</v>
      </c>
      <c r="D119" s="66">
        <f t="shared" si="23"/>
        <v>0</v>
      </c>
      <c r="E119" s="65" t="b">
        <f t="shared" si="24"/>
        <v>1</v>
      </c>
      <c r="F119" s="65">
        <f>IF(OR(B119=6,B119=7),0,IF(NOT(E119),0,IF(A119&lt;=$A$1,VLOOKUP(B119,ouderschapsverlof!$D$15:$E$19,2,FALSE),0)))</f>
        <v>0</v>
      </c>
      <c r="G119" s="65">
        <f>IF(OR(B119=6,B119=7),0,IF(NOT(E119),IF(A119&lt;=$A$1,VLOOKUP(B119,ouderschapsverlof!$D$15:$E$19,2,FALSE),0),0))</f>
        <v>0</v>
      </c>
      <c r="L119" s="64">
        <f t="shared" si="38"/>
        <v>117</v>
      </c>
      <c r="M119" s="65">
        <f t="shared" si="25"/>
        <v>4</v>
      </c>
      <c r="N119" s="66">
        <f t="shared" si="26"/>
        <v>0</v>
      </c>
      <c r="O119" s="66">
        <f t="shared" si="27"/>
        <v>0</v>
      </c>
      <c r="P119" s="65" t="b">
        <f t="shared" si="28"/>
        <v>1</v>
      </c>
      <c r="Q119" s="65">
        <f>IF(OR(M119=6,M119=7),0,IF(NOT(P119),0,IF(L119&lt;=$L$1,VLOOKUP(M119,ouderschapsverlof!$D$15:$G$19,4,FALSE),0)))</f>
        <v>0</v>
      </c>
      <c r="R119" s="65">
        <f>IF(OR(M119=6,M119=7),0,IF(NOT(P119),IF(L119&lt;=$L$1,VLOOKUP(M119,ouderschapsverlof!$D$15:$G$19,4,FALSE),0),0))</f>
        <v>0</v>
      </c>
      <c r="T119" s="64">
        <f t="shared" si="39"/>
        <v>117</v>
      </c>
      <c r="U119" s="65">
        <f t="shared" si="29"/>
        <v>4</v>
      </c>
      <c r="V119" s="66">
        <f t="shared" si="30"/>
        <v>0</v>
      </c>
      <c r="W119" s="66">
        <f t="shared" si="31"/>
        <v>0</v>
      </c>
      <c r="X119" s="65" t="b">
        <f t="shared" si="32"/>
        <v>1</v>
      </c>
      <c r="Y119" s="65">
        <f>IF(OR(U119=6,U119=7),0,IF(NOT(X119),0,IF(T119&lt;=$T$1,VLOOKUP(U119,ouderschapsverlof!$D$15:$I$19,6,FALSE),0)))</f>
        <v>0</v>
      </c>
      <c r="Z119" s="65">
        <f>IF(OR(U119=6,U119=7),0,IF(NOT(X119),IF(T119&lt;=$T$1,VLOOKUP(U119,ouderschapsverlof!$D$15:$I$19,6,FALSE),0),0))</f>
        <v>0</v>
      </c>
      <c r="AB119" s="64">
        <f t="shared" si="40"/>
        <v>117</v>
      </c>
      <c r="AC119" s="65">
        <f t="shared" si="33"/>
        <v>4</v>
      </c>
      <c r="AD119" s="66">
        <f t="shared" si="34"/>
        <v>0</v>
      </c>
      <c r="AE119" s="66">
        <f t="shared" si="35"/>
        <v>0</v>
      </c>
      <c r="AF119" s="65" t="b">
        <f t="shared" si="36"/>
        <v>1</v>
      </c>
      <c r="AG119" s="65">
        <f>IF(OR(AC119=6,AC119=7),0,IF(NOT(AF119),0,IF(AB119&lt;=$AB$1,VLOOKUP(AC119,ouderschapsverlof!$D$15:$K$19,8,FALSE),0)))</f>
        <v>0</v>
      </c>
      <c r="AH119" s="65">
        <f>IF(OR(AC119=6,AC119=7),0,IF(NOT(AF119),IF(AB119&lt;=$AB$1,VLOOKUP(AC119,ouderschapsverlof!$D$15:$K$19,8,FALSE),0),0))</f>
        <v>0</v>
      </c>
    </row>
    <row r="120" spans="1:34" x14ac:dyDescent="0.25">
      <c r="A120" s="64">
        <f t="shared" si="37"/>
        <v>118</v>
      </c>
      <c r="B120" s="65">
        <f t="shared" si="21"/>
        <v>5</v>
      </c>
      <c r="C120" s="66">
        <f t="shared" si="22"/>
        <v>0</v>
      </c>
      <c r="D120" s="66">
        <f t="shared" si="23"/>
        <v>0</v>
      </c>
      <c r="E120" s="65" t="b">
        <f t="shared" si="24"/>
        <v>1</v>
      </c>
      <c r="F120" s="65">
        <f>IF(OR(B120=6,B120=7),0,IF(NOT(E120),0,IF(A120&lt;=$A$1,VLOOKUP(B120,ouderschapsverlof!$D$15:$E$19,2,FALSE),0)))</f>
        <v>0</v>
      </c>
      <c r="G120" s="65">
        <f>IF(OR(B120=6,B120=7),0,IF(NOT(E120),IF(A120&lt;=$A$1,VLOOKUP(B120,ouderschapsverlof!$D$15:$E$19,2,FALSE),0),0))</f>
        <v>0</v>
      </c>
      <c r="L120" s="64">
        <f t="shared" si="38"/>
        <v>118</v>
      </c>
      <c r="M120" s="65">
        <f t="shared" si="25"/>
        <v>5</v>
      </c>
      <c r="N120" s="66">
        <f t="shared" si="26"/>
        <v>0</v>
      </c>
      <c r="O120" s="66">
        <f t="shared" si="27"/>
        <v>0</v>
      </c>
      <c r="P120" s="65" t="b">
        <f t="shared" si="28"/>
        <v>1</v>
      </c>
      <c r="Q120" s="65">
        <f>IF(OR(M120=6,M120=7),0,IF(NOT(P120),0,IF(L120&lt;=$L$1,VLOOKUP(M120,ouderschapsverlof!$D$15:$G$19,4,FALSE),0)))</f>
        <v>0</v>
      </c>
      <c r="R120" s="65">
        <f>IF(OR(M120=6,M120=7),0,IF(NOT(P120),IF(L120&lt;=$L$1,VLOOKUP(M120,ouderschapsverlof!$D$15:$G$19,4,FALSE),0),0))</f>
        <v>0</v>
      </c>
      <c r="T120" s="64">
        <f t="shared" si="39"/>
        <v>118</v>
      </c>
      <c r="U120" s="65">
        <f t="shared" si="29"/>
        <v>5</v>
      </c>
      <c r="V120" s="66">
        <f t="shared" si="30"/>
        <v>0</v>
      </c>
      <c r="W120" s="66">
        <f t="shared" si="31"/>
        <v>0</v>
      </c>
      <c r="X120" s="65" t="b">
        <f t="shared" si="32"/>
        <v>1</v>
      </c>
      <c r="Y120" s="65">
        <f>IF(OR(U120=6,U120=7),0,IF(NOT(X120),0,IF(T120&lt;=$T$1,VLOOKUP(U120,ouderschapsverlof!$D$15:$I$19,6,FALSE),0)))</f>
        <v>0</v>
      </c>
      <c r="Z120" s="65">
        <f>IF(OR(U120=6,U120=7),0,IF(NOT(X120),IF(T120&lt;=$T$1,VLOOKUP(U120,ouderschapsverlof!$D$15:$I$19,6,FALSE),0),0))</f>
        <v>0</v>
      </c>
      <c r="AB120" s="64">
        <f t="shared" si="40"/>
        <v>118</v>
      </c>
      <c r="AC120" s="65">
        <f t="shared" si="33"/>
        <v>5</v>
      </c>
      <c r="AD120" s="66">
        <f t="shared" si="34"/>
        <v>0</v>
      </c>
      <c r="AE120" s="66">
        <f t="shared" si="35"/>
        <v>0</v>
      </c>
      <c r="AF120" s="65" t="b">
        <f t="shared" si="36"/>
        <v>1</v>
      </c>
      <c r="AG120" s="65">
        <f>IF(OR(AC120=6,AC120=7),0,IF(NOT(AF120),0,IF(AB120&lt;=$AB$1,VLOOKUP(AC120,ouderschapsverlof!$D$15:$K$19,8,FALSE),0)))</f>
        <v>0</v>
      </c>
      <c r="AH120" s="65">
        <f>IF(OR(AC120=6,AC120=7),0,IF(NOT(AF120),IF(AB120&lt;=$AB$1,VLOOKUP(AC120,ouderschapsverlof!$D$15:$K$19,8,FALSE),0),0))</f>
        <v>0</v>
      </c>
    </row>
    <row r="121" spans="1:34" x14ac:dyDescent="0.25">
      <c r="A121" s="64">
        <f t="shared" si="37"/>
        <v>119</v>
      </c>
      <c r="B121" s="65">
        <f t="shared" si="21"/>
        <v>6</v>
      </c>
      <c r="C121" s="66">
        <f t="shared" si="22"/>
        <v>0</v>
      </c>
      <c r="D121" s="66">
        <f t="shared" si="23"/>
        <v>0</v>
      </c>
      <c r="E121" s="65" t="b">
        <f t="shared" si="24"/>
        <v>1</v>
      </c>
      <c r="F121" s="65">
        <f>IF(OR(B121=6,B121=7),0,IF(NOT(E121),0,IF(A121&lt;=$A$1,VLOOKUP(B121,ouderschapsverlof!$D$15:$E$19,2,FALSE),0)))</f>
        <v>0</v>
      </c>
      <c r="G121" s="65">
        <f>IF(OR(B121=6,B121=7),0,IF(NOT(E121),IF(A121&lt;=$A$1,VLOOKUP(B121,ouderschapsverlof!$D$15:$E$19,2,FALSE),0),0))</f>
        <v>0</v>
      </c>
      <c r="L121" s="64">
        <f t="shared" si="38"/>
        <v>119</v>
      </c>
      <c r="M121" s="65">
        <f t="shared" si="25"/>
        <v>6</v>
      </c>
      <c r="N121" s="66">
        <f t="shared" si="26"/>
        <v>0</v>
      </c>
      <c r="O121" s="66">
        <f t="shared" si="27"/>
        <v>0</v>
      </c>
      <c r="P121" s="65" t="b">
        <f t="shared" si="28"/>
        <v>1</v>
      </c>
      <c r="Q121" s="65">
        <f>IF(OR(M121=6,M121=7),0,IF(NOT(P121),0,IF(L121&lt;=$L$1,VLOOKUP(M121,ouderschapsverlof!$D$15:$G$19,4,FALSE),0)))</f>
        <v>0</v>
      </c>
      <c r="R121" s="65">
        <f>IF(OR(M121=6,M121=7),0,IF(NOT(P121),IF(L121&lt;=$L$1,VLOOKUP(M121,ouderschapsverlof!$D$15:$G$19,4,FALSE),0),0))</f>
        <v>0</v>
      </c>
      <c r="T121" s="64">
        <f t="shared" si="39"/>
        <v>119</v>
      </c>
      <c r="U121" s="65">
        <f t="shared" si="29"/>
        <v>6</v>
      </c>
      <c r="V121" s="66">
        <f t="shared" si="30"/>
        <v>0</v>
      </c>
      <c r="W121" s="66">
        <f t="shared" si="31"/>
        <v>0</v>
      </c>
      <c r="X121" s="65" t="b">
        <f t="shared" si="32"/>
        <v>1</v>
      </c>
      <c r="Y121" s="65">
        <f>IF(OR(U121=6,U121=7),0,IF(NOT(X121),0,IF(T121&lt;=$T$1,VLOOKUP(U121,ouderschapsverlof!$D$15:$I$19,6,FALSE),0)))</f>
        <v>0</v>
      </c>
      <c r="Z121" s="65">
        <f>IF(OR(U121=6,U121=7),0,IF(NOT(X121),IF(T121&lt;=$T$1,VLOOKUP(U121,ouderschapsverlof!$D$15:$I$19,6,FALSE),0),0))</f>
        <v>0</v>
      </c>
      <c r="AB121" s="64">
        <f t="shared" si="40"/>
        <v>119</v>
      </c>
      <c r="AC121" s="65">
        <f t="shared" si="33"/>
        <v>6</v>
      </c>
      <c r="AD121" s="66">
        <f t="shared" si="34"/>
        <v>0</v>
      </c>
      <c r="AE121" s="66">
        <f t="shared" si="35"/>
        <v>0</v>
      </c>
      <c r="AF121" s="65" t="b">
        <f t="shared" si="36"/>
        <v>1</v>
      </c>
      <c r="AG121" s="65">
        <f>IF(OR(AC121=6,AC121=7),0,IF(NOT(AF121),0,IF(AB121&lt;=$AB$1,VLOOKUP(AC121,ouderschapsverlof!$D$15:$K$19,8,FALSE),0)))</f>
        <v>0</v>
      </c>
      <c r="AH121" s="65">
        <f>IF(OR(AC121=6,AC121=7),0,IF(NOT(AF121),IF(AB121&lt;=$AB$1,VLOOKUP(AC121,ouderschapsverlof!$D$15:$K$19,8,FALSE),0),0))</f>
        <v>0</v>
      </c>
    </row>
    <row r="122" spans="1:34" x14ac:dyDescent="0.25">
      <c r="A122" s="64">
        <f t="shared" si="37"/>
        <v>120</v>
      </c>
      <c r="B122" s="65">
        <f t="shared" si="21"/>
        <v>7</v>
      </c>
      <c r="C122" s="66">
        <f t="shared" si="22"/>
        <v>0</v>
      </c>
      <c r="D122" s="66">
        <f t="shared" si="23"/>
        <v>0</v>
      </c>
      <c r="E122" s="65" t="b">
        <f t="shared" si="24"/>
        <v>1</v>
      </c>
      <c r="F122" s="65">
        <f>IF(OR(B122=6,B122=7),0,IF(NOT(E122),0,IF(A122&lt;=$A$1,VLOOKUP(B122,ouderschapsverlof!$D$15:$E$19,2,FALSE),0)))</f>
        <v>0</v>
      </c>
      <c r="G122" s="65">
        <f>IF(OR(B122=6,B122=7),0,IF(NOT(E122),IF(A122&lt;=$A$1,VLOOKUP(B122,ouderschapsverlof!$D$15:$E$19,2,FALSE),0),0))</f>
        <v>0</v>
      </c>
      <c r="L122" s="64">
        <f t="shared" si="38"/>
        <v>120</v>
      </c>
      <c r="M122" s="65">
        <f t="shared" si="25"/>
        <v>7</v>
      </c>
      <c r="N122" s="66">
        <f t="shared" si="26"/>
        <v>0</v>
      </c>
      <c r="O122" s="66">
        <f t="shared" si="27"/>
        <v>0</v>
      </c>
      <c r="P122" s="65" t="b">
        <f t="shared" si="28"/>
        <v>1</v>
      </c>
      <c r="Q122" s="65">
        <f>IF(OR(M122=6,M122=7),0,IF(NOT(P122),0,IF(L122&lt;=$L$1,VLOOKUP(M122,ouderschapsverlof!$D$15:$G$19,4,FALSE),0)))</f>
        <v>0</v>
      </c>
      <c r="R122" s="65">
        <f>IF(OR(M122=6,M122=7),0,IF(NOT(P122),IF(L122&lt;=$L$1,VLOOKUP(M122,ouderschapsverlof!$D$15:$G$19,4,FALSE),0),0))</f>
        <v>0</v>
      </c>
      <c r="T122" s="64">
        <f t="shared" si="39"/>
        <v>120</v>
      </c>
      <c r="U122" s="65">
        <f t="shared" si="29"/>
        <v>7</v>
      </c>
      <c r="V122" s="66">
        <f t="shared" si="30"/>
        <v>0</v>
      </c>
      <c r="W122" s="66">
        <f t="shared" si="31"/>
        <v>0</v>
      </c>
      <c r="X122" s="65" t="b">
        <f t="shared" si="32"/>
        <v>1</v>
      </c>
      <c r="Y122" s="65">
        <f>IF(OR(U122=6,U122=7),0,IF(NOT(X122),0,IF(T122&lt;=$T$1,VLOOKUP(U122,ouderschapsverlof!$D$15:$I$19,6,FALSE),0)))</f>
        <v>0</v>
      </c>
      <c r="Z122" s="65">
        <f>IF(OR(U122=6,U122=7),0,IF(NOT(X122),IF(T122&lt;=$T$1,VLOOKUP(U122,ouderschapsverlof!$D$15:$I$19,6,FALSE),0),0))</f>
        <v>0</v>
      </c>
      <c r="AB122" s="64">
        <f t="shared" si="40"/>
        <v>120</v>
      </c>
      <c r="AC122" s="65">
        <f t="shared" si="33"/>
        <v>7</v>
      </c>
      <c r="AD122" s="66">
        <f t="shared" si="34"/>
        <v>0</v>
      </c>
      <c r="AE122" s="66">
        <f t="shared" si="35"/>
        <v>0</v>
      </c>
      <c r="AF122" s="65" t="b">
        <f t="shared" si="36"/>
        <v>1</v>
      </c>
      <c r="AG122" s="65">
        <f>IF(OR(AC122=6,AC122=7),0,IF(NOT(AF122),0,IF(AB122&lt;=$AB$1,VLOOKUP(AC122,ouderschapsverlof!$D$15:$K$19,8,FALSE),0)))</f>
        <v>0</v>
      </c>
      <c r="AH122" s="65">
        <f>IF(OR(AC122=6,AC122=7),0,IF(NOT(AF122),IF(AB122&lt;=$AB$1,VLOOKUP(AC122,ouderschapsverlof!$D$15:$K$19,8,FALSE),0),0))</f>
        <v>0</v>
      </c>
    </row>
    <row r="123" spans="1:34" x14ac:dyDescent="0.25">
      <c r="A123" s="64">
        <f t="shared" si="37"/>
        <v>121</v>
      </c>
      <c r="B123" s="65">
        <f t="shared" si="21"/>
        <v>1</v>
      </c>
      <c r="C123" s="66">
        <f t="shared" si="22"/>
        <v>0</v>
      </c>
      <c r="D123" s="66">
        <f t="shared" si="23"/>
        <v>0</v>
      </c>
      <c r="E123" s="65" t="b">
        <f t="shared" si="24"/>
        <v>1</v>
      </c>
      <c r="F123" s="65">
        <f>IF(OR(B123=6,B123=7),0,IF(NOT(E123),0,IF(A123&lt;=$A$1,VLOOKUP(B123,ouderschapsverlof!$D$15:$E$19,2,FALSE),0)))</f>
        <v>0</v>
      </c>
      <c r="G123" s="65">
        <f>IF(OR(B123=6,B123=7),0,IF(NOT(E123),IF(A123&lt;=$A$1,VLOOKUP(B123,ouderschapsverlof!$D$15:$E$19,2,FALSE),0),0))</f>
        <v>0</v>
      </c>
      <c r="L123" s="64">
        <f t="shared" si="38"/>
        <v>121</v>
      </c>
      <c r="M123" s="65">
        <f t="shared" si="25"/>
        <v>1</v>
      </c>
      <c r="N123" s="66">
        <f t="shared" si="26"/>
        <v>0</v>
      </c>
      <c r="O123" s="66">
        <f t="shared" si="27"/>
        <v>0</v>
      </c>
      <c r="P123" s="65" t="b">
        <f t="shared" si="28"/>
        <v>1</v>
      </c>
      <c r="Q123" s="65">
        <f>IF(OR(M123=6,M123=7),0,IF(NOT(P123),0,IF(L123&lt;=$L$1,VLOOKUP(M123,ouderschapsverlof!$D$15:$G$19,4,FALSE),0)))</f>
        <v>0</v>
      </c>
      <c r="R123" s="65">
        <f>IF(OR(M123=6,M123=7),0,IF(NOT(P123),IF(L123&lt;=$L$1,VLOOKUP(M123,ouderschapsverlof!$D$15:$G$19,4,FALSE),0),0))</f>
        <v>0</v>
      </c>
      <c r="T123" s="64">
        <f t="shared" si="39"/>
        <v>121</v>
      </c>
      <c r="U123" s="65">
        <f t="shared" si="29"/>
        <v>1</v>
      </c>
      <c r="V123" s="66">
        <f t="shared" si="30"/>
        <v>0</v>
      </c>
      <c r="W123" s="66">
        <f t="shared" si="31"/>
        <v>0</v>
      </c>
      <c r="X123" s="65" t="b">
        <f t="shared" si="32"/>
        <v>1</v>
      </c>
      <c r="Y123" s="65">
        <f>IF(OR(U123=6,U123=7),0,IF(NOT(X123),0,IF(T123&lt;=$T$1,VLOOKUP(U123,ouderschapsverlof!$D$15:$I$19,6,FALSE),0)))</f>
        <v>0</v>
      </c>
      <c r="Z123" s="65">
        <f>IF(OR(U123=6,U123=7),0,IF(NOT(X123),IF(T123&lt;=$T$1,VLOOKUP(U123,ouderschapsverlof!$D$15:$I$19,6,FALSE),0),0))</f>
        <v>0</v>
      </c>
      <c r="AB123" s="64">
        <f t="shared" si="40"/>
        <v>121</v>
      </c>
      <c r="AC123" s="65">
        <f t="shared" si="33"/>
        <v>1</v>
      </c>
      <c r="AD123" s="66">
        <f t="shared" si="34"/>
        <v>0</v>
      </c>
      <c r="AE123" s="66">
        <f t="shared" si="35"/>
        <v>0</v>
      </c>
      <c r="AF123" s="65" t="b">
        <f t="shared" si="36"/>
        <v>1</v>
      </c>
      <c r="AG123" s="65">
        <f>IF(OR(AC123=6,AC123=7),0,IF(NOT(AF123),0,IF(AB123&lt;=$AB$1,VLOOKUP(AC123,ouderschapsverlof!$D$15:$K$19,8,FALSE),0)))</f>
        <v>0</v>
      </c>
      <c r="AH123" s="65">
        <f>IF(OR(AC123=6,AC123=7),0,IF(NOT(AF123),IF(AB123&lt;=$AB$1,VLOOKUP(AC123,ouderschapsverlof!$D$15:$K$19,8,FALSE),0),0))</f>
        <v>0</v>
      </c>
    </row>
    <row r="124" spans="1:34" x14ac:dyDescent="0.25">
      <c r="A124" s="64">
        <f t="shared" si="37"/>
        <v>122</v>
      </c>
      <c r="B124" s="65">
        <f t="shared" si="21"/>
        <v>2</v>
      </c>
      <c r="C124" s="66">
        <f t="shared" si="22"/>
        <v>0</v>
      </c>
      <c r="D124" s="66">
        <f t="shared" si="23"/>
        <v>0</v>
      </c>
      <c r="E124" s="65" t="b">
        <f t="shared" si="24"/>
        <v>1</v>
      </c>
      <c r="F124" s="65">
        <f>IF(OR(B124=6,B124=7),0,IF(NOT(E124),0,IF(A124&lt;=$A$1,VLOOKUP(B124,ouderschapsverlof!$D$15:$E$19,2,FALSE),0)))</f>
        <v>0</v>
      </c>
      <c r="G124" s="65">
        <f>IF(OR(B124=6,B124=7),0,IF(NOT(E124),IF(A124&lt;=$A$1,VLOOKUP(B124,ouderschapsverlof!$D$15:$E$19,2,FALSE),0),0))</f>
        <v>0</v>
      </c>
      <c r="L124" s="64">
        <f t="shared" si="38"/>
        <v>122</v>
      </c>
      <c r="M124" s="65">
        <f t="shared" si="25"/>
        <v>2</v>
      </c>
      <c r="N124" s="66">
        <f t="shared" si="26"/>
        <v>0</v>
      </c>
      <c r="O124" s="66">
        <f t="shared" si="27"/>
        <v>0</v>
      </c>
      <c r="P124" s="65" t="b">
        <f t="shared" si="28"/>
        <v>1</v>
      </c>
      <c r="Q124" s="65">
        <f>IF(OR(M124=6,M124=7),0,IF(NOT(P124),0,IF(L124&lt;=$L$1,VLOOKUP(M124,ouderschapsverlof!$D$15:$G$19,4,FALSE),0)))</f>
        <v>0</v>
      </c>
      <c r="R124" s="65">
        <f>IF(OR(M124=6,M124=7),0,IF(NOT(P124),IF(L124&lt;=$L$1,VLOOKUP(M124,ouderschapsverlof!$D$15:$G$19,4,FALSE),0),0))</f>
        <v>0</v>
      </c>
      <c r="T124" s="64">
        <f t="shared" si="39"/>
        <v>122</v>
      </c>
      <c r="U124" s="65">
        <f t="shared" si="29"/>
        <v>2</v>
      </c>
      <c r="V124" s="66">
        <f t="shared" si="30"/>
        <v>0</v>
      </c>
      <c r="W124" s="66">
        <f t="shared" si="31"/>
        <v>0</v>
      </c>
      <c r="X124" s="65" t="b">
        <f t="shared" si="32"/>
        <v>1</v>
      </c>
      <c r="Y124" s="65">
        <f>IF(OR(U124=6,U124=7),0,IF(NOT(X124),0,IF(T124&lt;=$T$1,VLOOKUP(U124,ouderschapsverlof!$D$15:$I$19,6,FALSE),0)))</f>
        <v>0</v>
      </c>
      <c r="Z124" s="65">
        <f>IF(OR(U124=6,U124=7),0,IF(NOT(X124),IF(T124&lt;=$T$1,VLOOKUP(U124,ouderschapsverlof!$D$15:$I$19,6,FALSE),0),0))</f>
        <v>0</v>
      </c>
      <c r="AB124" s="64">
        <f t="shared" si="40"/>
        <v>122</v>
      </c>
      <c r="AC124" s="65">
        <f t="shared" si="33"/>
        <v>2</v>
      </c>
      <c r="AD124" s="66">
        <f t="shared" si="34"/>
        <v>0</v>
      </c>
      <c r="AE124" s="66">
        <f t="shared" si="35"/>
        <v>0</v>
      </c>
      <c r="AF124" s="65" t="b">
        <f t="shared" si="36"/>
        <v>1</v>
      </c>
      <c r="AG124" s="65">
        <f>IF(OR(AC124=6,AC124=7),0,IF(NOT(AF124),0,IF(AB124&lt;=$AB$1,VLOOKUP(AC124,ouderschapsverlof!$D$15:$K$19,8,FALSE),0)))</f>
        <v>0</v>
      </c>
      <c r="AH124" s="65">
        <f>IF(OR(AC124=6,AC124=7),0,IF(NOT(AF124),IF(AB124&lt;=$AB$1,VLOOKUP(AC124,ouderschapsverlof!$D$15:$K$19,8,FALSE),0),0))</f>
        <v>0</v>
      </c>
    </row>
    <row r="125" spans="1:34" x14ac:dyDescent="0.25">
      <c r="A125" s="64">
        <f t="shared" si="37"/>
        <v>123</v>
      </c>
      <c r="B125" s="65">
        <f t="shared" si="21"/>
        <v>3</v>
      </c>
      <c r="C125" s="66">
        <f t="shared" si="22"/>
        <v>0</v>
      </c>
      <c r="D125" s="66">
        <f t="shared" si="23"/>
        <v>0</v>
      </c>
      <c r="E125" s="65" t="b">
        <f t="shared" si="24"/>
        <v>1</v>
      </c>
      <c r="F125" s="65">
        <f>IF(OR(B125=6,B125=7),0,IF(NOT(E125),0,IF(A125&lt;=$A$1,VLOOKUP(B125,ouderschapsverlof!$D$15:$E$19,2,FALSE),0)))</f>
        <v>0</v>
      </c>
      <c r="G125" s="65">
        <f>IF(OR(B125=6,B125=7),0,IF(NOT(E125),IF(A125&lt;=$A$1,VLOOKUP(B125,ouderschapsverlof!$D$15:$E$19,2,FALSE),0),0))</f>
        <v>0</v>
      </c>
      <c r="L125" s="64">
        <f t="shared" si="38"/>
        <v>123</v>
      </c>
      <c r="M125" s="65">
        <f t="shared" si="25"/>
        <v>3</v>
      </c>
      <c r="N125" s="66">
        <f t="shared" si="26"/>
        <v>0</v>
      </c>
      <c r="O125" s="66">
        <f t="shared" si="27"/>
        <v>0</v>
      </c>
      <c r="P125" s="65" t="b">
        <f t="shared" si="28"/>
        <v>1</v>
      </c>
      <c r="Q125" s="65">
        <f>IF(OR(M125=6,M125=7),0,IF(NOT(P125),0,IF(L125&lt;=$L$1,VLOOKUP(M125,ouderschapsverlof!$D$15:$G$19,4,FALSE),0)))</f>
        <v>0</v>
      </c>
      <c r="R125" s="65">
        <f>IF(OR(M125=6,M125=7),0,IF(NOT(P125),IF(L125&lt;=$L$1,VLOOKUP(M125,ouderschapsverlof!$D$15:$G$19,4,FALSE),0),0))</f>
        <v>0</v>
      </c>
      <c r="T125" s="64">
        <f t="shared" si="39"/>
        <v>123</v>
      </c>
      <c r="U125" s="65">
        <f t="shared" si="29"/>
        <v>3</v>
      </c>
      <c r="V125" s="66">
        <f t="shared" si="30"/>
        <v>0</v>
      </c>
      <c r="W125" s="66">
        <f t="shared" si="31"/>
        <v>0</v>
      </c>
      <c r="X125" s="65" t="b">
        <f t="shared" si="32"/>
        <v>1</v>
      </c>
      <c r="Y125" s="65">
        <f>IF(OR(U125=6,U125=7),0,IF(NOT(X125),0,IF(T125&lt;=$T$1,VLOOKUP(U125,ouderschapsverlof!$D$15:$I$19,6,FALSE),0)))</f>
        <v>0</v>
      </c>
      <c r="Z125" s="65">
        <f>IF(OR(U125=6,U125=7),0,IF(NOT(X125),IF(T125&lt;=$T$1,VLOOKUP(U125,ouderschapsverlof!$D$15:$I$19,6,FALSE),0),0))</f>
        <v>0</v>
      </c>
      <c r="AB125" s="64">
        <f t="shared" si="40"/>
        <v>123</v>
      </c>
      <c r="AC125" s="65">
        <f t="shared" si="33"/>
        <v>3</v>
      </c>
      <c r="AD125" s="66">
        <f t="shared" si="34"/>
        <v>0</v>
      </c>
      <c r="AE125" s="66">
        <f t="shared" si="35"/>
        <v>0</v>
      </c>
      <c r="AF125" s="65" t="b">
        <f t="shared" si="36"/>
        <v>1</v>
      </c>
      <c r="AG125" s="65">
        <f>IF(OR(AC125=6,AC125=7),0,IF(NOT(AF125),0,IF(AB125&lt;=$AB$1,VLOOKUP(AC125,ouderschapsverlof!$D$15:$K$19,8,FALSE),0)))</f>
        <v>0</v>
      </c>
      <c r="AH125" s="65">
        <f>IF(OR(AC125=6,AC125=7),0,IF(NOT(AF125),IF(AB125&lt;=$AB$1,VLOOKUP(AC125,ouderschapsverlof!$D$15:$K$19,8,FALSE),0),0))</f>
        <v>0</v>
      </c>
    </row>
    <row r="126" spans="1:34" x14ac:dyDescent="0.25">
      <c r="A126" s="64">
        <f t="shared" si="37"/>
        <v>124</v>
      </c>
      <c r="B126" s="65">
        <f t="shared" si="21"/>
        <v>4</v>
      </c>
      <c r="C126" s="66">
        <f t="shared" si="22"/>
        <v>0</v>
      </c>
      <c r="D126" s="66">
        <f t="shared" si="23"/>
        <v>0</v>
      </c>
      <c r="E126" s="65" t="b">
        <f t="shared" si="24"/>
        <v>1</v>
      </c>
      <c r="F126" s="65">
        <f>IF(OR(B126=6,B126=7),0,IF(NOT(E126),0,IF(A126&lt;=$A$1,VLOOKUP(B126,ouderschapsverlof!$D$15:$E$19,2,FALSE),0)))</f>
        <v>0</v>
      </c>
      <c r="G126" s="65">
        <f>IF(OR(B126=6,B126=7),0,IF(NOT(E126),IF(A126&lt;=$A$1,VLOOKUP(B126,ouderschapsverlof!$D$15:$E$19,2,FALSE),0),0))</f>
        <v>0</v>
      </c>
      <c r="L126" s="64">
        <f t="shared" si="38"/>
        <v>124</v>
      </c>
      <c r="M126" s="65">
        <f t="shared" si="25"/>
        <v>4</v>
      </c>
      <c r="N126" s="66">
        <f t="shared" si="26"/>
        <v>0</v>
      </c>
      <c r="O126" s="66">
        <f t="shared" si="27"/>
        <v>0</v>
      </c>
      <c r="P126" s="65" t="b">
        <f t="shared" si="28"/>
        <v>1</v>
      </c>
      <c r="Q126" s="65">
        <f>IF(OR(M126=6,M126=7),0,IF(NOT(P126),0,IF(L126&lt;=$L$1,VLOOKUP(M126,ouderschapsverlof!$D$15:$G$19,4,FALSE),0)))</f>
        <v>0</v>
      </c>
      <c r="R126" s="65">
        <f>IF(OR(M126=6,M126=7),0,IF(NOT(P126),IF(L126&lt;=$L$1,VLOOKUP(M126,ouderschapsverlof!$D$15:$G$19,4,FALSE),0),0))</f>
        <v>0</v>
      </c>
      <c r="T126" s="64">
        <f t="shared" si="39"/>
        <v>124</v>
      </c>
      <c r="U126" s="65">
        <f t="shared" si="29"/>
        <v>4</v>
      </c>
      <c r="V126" s="66">
        <f t="shared" si="30"/>
        <v>0</v>
      </c>
      <c r="W126" s="66">
        <f t="shared" si="31"/>
        <v>0</v>
      </c>
      <c r="X126" s="65" t="b">
        <f t="shared" si="32"/>
        <v>1</v>
      </c>
      <c r="Y126" s="65">
        <f>IF(OR(U126=6,U126=7),0,IF(NOT(X126),0,IF(T126&lt;=$T$1,VLOOKUP(U126,ouderschapsverlof!$D$15:$I$19,6,FALSE),0)))</f>
        <v>0</v>
      </c>
      <c r="Z126" s="65">
        <f>IF(OR(U126=6,U126=7),0,IF(NOT(X126),IF(T126&lt;=$T$1,VLOOKUP(U126,ouderschapsverlof!$D$15:$I$19,6,FALSE),0),0))</f>
        <v>0</v>
      </c>
      <c r="AB126" s="64">
        <f t="shared" si="40"/>
        <v>124</v>
      </c>
      <c r="AC126" s="65">
        <f t="shared" si="33"/>
        <v>4</v>
      </c>
      <c r="AD126" s="66">
        <f t="shared" si="34"/>
        <v>0</v>
      </c>
      <c r="AE126" s="66">
        <f t="shared" si="35"/>
        <v>0</v>
      </c>
      <c r="AF126" s="65" t="b">
        <f t="shared" si="36"/>
        <v>1</v>
      </c>
      <c r="AG126" s="65">
        <f>IF(OR(AC126=6,AC126=7),0,IF(NOT(AF126),0,IF(AB126&lt;=$AB$1,VLOOKUP(AC126,ouderschapsverlof!$D$15:$K$19,8,FALSE),0)))</f>
        <v>0</v>
      </c>
      <c r="AH126" s="65">
        <f>IF(OR(AC126=6,AC126=7),0,IF(NOT(AF126),IF(AB126&lt;=$AB$1,VLOOKUP(AC126,ouderschapsverlof!$D$15:$K$19,8,FALSE),0),0))</f>
        <v>0</v>
      </c>
    </row>
    <row r="127" spans="1:34" x14ac:dyDescent="0.25">
      <c r="A127" s="64">
        <f t="shared" si="37"/>
        <v>125</v>
      </c>
      <c r="B127" s="65">
        <f t="shared" si="21"/>
        <v>5</v>
      </c>
      <c r="C127" s="66">
        <f t="shared" si="22"/>
        <v>0</v>
      </c>
      <c r="D127" s="66">
        <f t="shared" si="23"/>
        <v>0</v>
      </c>
      <c r="E127" s="65" t="b">
        <f t="shared" si="24"/>
        <v>1</v>
      </c>
      <c r="F127" s="65">
        <f>IF(OR(B127=6,B127=7),0,IF(NOT(E127),0,IF(A127&lt;=$A$1,VLOOKUP(B127,ouderschapsverlof!$D$15:$E$19,2,FALSE),0)))</f>
        <v>0</v>
      </c>
      <c r="G127" s="65">
        <f>IF(OR(B127=6,B127=7),0,IF(NOT(E127),IF(A127&lt;=$A$1,VLOOKUP(B127,ouderschapsverlof!$D$15:$E$19,2,FALSE),0),0))</f>
        <v>0</v>
      </c>
      <c r="L127" s="64">
        <f t="shared" si="38"/>
        <v>125</v>
      </c>
      <c r="M127" s="65">
        <f t="shared" si="25"/>
        <v>5</v>
      </c>
      <c r="N127" s="66">
        <f t="shared" si="26"/>
        <v>0</v>
      </c>
      <c r="O127" s="66">
        <f t="shared" si="27"/>
        <v>0</v>
      </c>
      <c r="P127" s="65" t="b">
        <f t="shared" si="28"/>
        <v>1</v>
      </c>
      <c r="Q127" s="65">
        <f>IF(OR(M127=6,M127=7),0,IF(NOT(P127),0,IF(L127&lt;=$L$1,VLOOKUP(M127,ouderschapsverlof!$D$15:$G$19,4,FALSE),0)))</f>
        <v>0</v>
      </c>
      <c r="R127" s="65">
        <f>IF(OR(M127=6,M127=7),0,IF(NOT(P127),IF(L127&lt;=$L$1,VLOOKUP(M127,ouderschapsverlof!$D$15:$G$19,4,FALSE),0),0))</f>
        <v>0</v>
      </c>
      <c r="T127" s="64">
        <f t="shared" si="39"/>
        <v>125</v>
      </c>
      <c r="U127" s="65">
        <f t="shared" si="29"/>
        <v>5</v>
      </c>
      <c r="V127" s="66">
        <f t="shared" si="30"/>
        <v>0</v>
      </c>
      <c r="W127" s="66">
        <f t="shared" si="31"/>
        <v>0</v>
      </c>
      <c r="X127" s="65" t="b">
        <f t="shared" si="32"/>
        <v>1</v>
      </c>
      <c r="Y127" s="65">
        <f>IF(OR(U127=6,U127=7),0,IF(NOT(X127),0,IF(T127&lt;=$T$1,VLOOKUP(U127,ouderschapsverlof!$D$15:$I$19,6,FALSE),0)))</f>
        <v>0</v>
      </c>
      <c r="Z127" s="65">
        <f>IF(OR(U127=6,U127=7),0,IF(NOT(X127),IF(T127&lt;=$T$1,VLOOKUP(U127,ouderschapsverlof!$D$15:$I$19,6,FALSE),0),0))</f>
        <v>0</v>
      </c>
      <c r="AB127" s="64">
        <f t="shared" si="40"/>
        <v>125</v>
      </c>
      <c r="AC127" s="65">
        <f t="shared" si="33"/>
        <v>5</v>
      </c>
      <c r="AD127" s="66">
        <f t="shared" si="34"/>
        <v>0</v>
      </c>
      <c r="AE127" s="66">
        <f t="shared" si="35"/>
        <v>0</v>
      </c>
      <c r="AF127" s="65" t="b">
        <f t="shared" si="36"/>
        <v>1</v>
      </c>
      <c r="AG127" s="65">
        <f>IF(OR(AC127=6,AC127=7),0,IF(NOT(AF127),0,IF(AB127&lt;=$AB$1,VLOOKUP(AC127,ouderschapsverlof!$D$15:$K$19,8,FALSE),0)))</f>
        <v>0</v>
      </c>
      <c r="AH127" s="65">
        <f>IF(OR(AC127=6,AC127=7),0,IF(NOT(AF127),IF(AB127&lt;=$AB$1,VLOOKUP(AC127,ouderschapsverlof!$D$15:$K$19,8,FALSE),0),0))</f>
        <v>0</v>
      </c>
    </row>
    <row r="128" spans="1:34" x14ac:dyDescent="0.25">
      <c r="A128" s="64">
        <f t="shared" si="37"/>
        <v>126</v>
      </c>
      <c r="B128" s="65">
        <f t="shared" si="21"/>
        <v>6</v>
      </c>
      <c r="C128" s="66">
        <f t="shared" si="22"/>
        <v>0</v>
      </c>
      <c r="D128" s="66">
        <f t="shared" si="23"/>
        <v>0</v>
      </c>
      <c r="E128" s="65" t="b">
        <f t="shared" si="24"/>
        <v>1</v>
      </c>
      <c r="F128" s="65">
        <f>IF(OR(B128=6,B128=7),0,IF(NOT(E128),0,IF(A128&lt;=$A$1,VLOOKUP(B128,ouderschapsverlof!$D$15:$E$19,2,FALSE),0)))</f>
        <v>0</v>
      </c>
      <c r="G128" s="65">
        <f>IF(OR(B128=6,B128=7),0,IF(NOT(E128),IF(A128&lt;=$A$1,VLOOKUP(B128,ouderschapsverlof!$D$15:$E$19,2,FALSE),0),0))</f>
        <v>0</v>
      </c>
      <c r="L128" s="64">
        <f t="shared" si="38"/>
        <v>126</v>
      </c>
      <c r="M128" s="65">
        <f t="shared" si="25"/>
        <v>6</v>
      </c>
      <c r="N128" s="66">
        <f t="shared" si="26"/>
        <v>0</v>
      </c>
      <c r="O128" s="66">
        <f t="shared" si="27"/>
        <v>0</v>
      </c>
      <c r="P128" s="65" t="b">
        <f t="shared" si="28"/>
        <v>1</v>
      </c>
      <c r="Q128" s="65">
        <f>IF(OR(M128=6,M128=7),0,IF(NOT(P128),0,IF(L128&lt;=$L$1,VLOOKUP(M128,ouderschapsverlof!$D$15:$G$19,4,FALSE),0)))</f>
        <v>0</v>
      </c>
      <c r="R128" s="65">
        <f>IF(OR(M128=6,M128=7),0,IF(NOT(P128),IF(L128&lt;=$L$1,VLOOKUP(M128,ouderschapsverlof!$D$15:$G$19,4,FALSE),0),0))</f>
        <v>0</v>
      </c>
      <c r="T128" s="64">
        <f t="shared" si="39"/>
        <v>126</v>
      </c>
      <c r="U128" s="65">
        <f t="shared" si="29"/>
        <v>6</v>
      </c>
      <c r="V128" s="66">
        <f t="shared" si="30"/>
        <v>0</v>
      </c>
      <c r="W128" s="66">
        <f t="shared" si="31"/>
        <v>0</v>
      </c>
      <c r="X128" s="65" t="b">
        <f t="shared" si="32"/>
        <v>1</v>
      </c>
      <c r="Y128" s="65">
        <f>IF(OR(U128=6,U128=7),0,IF(NOT(X128),0,IF(T128&lt;=$T$1,VLOOKUP(U128,ouderschapsverlof!$D$15:$I$19,6,FALSE),0)))</f>
        <v>0</v>
      </c>
      <c r="Z128" s="65">
        <f>IF(OR(U128=6,U128=7),0,IF(NOT(X128),IF(T128&lt;=$T$1,VLOOKUP(U128,ouderschapsverlof!$D$15:$I$19,6,FALSE),0),0))</f>
        <v>0</v>
      </c>
      <c r="AB128" s="64">
        <f t="shared" si="40"/>
        <v>126</v>
      </c>
      <c r="AC128" s="65">
        <f t="shared" si="33"/>
        <v>6</v>
      </c>
      <c r="AD128" s="66">
        <f t="shared" si="34"/>
        <v>0</v>
      </c>
      <c r="AE128" s="66">
        <f t="shared" si="35"/>
        <v>0</v>
      </c>
      <c r="AF128" s="65" t="b">
        <f t="shared" si="36"/>
        <v>1</v>
      </c>
      <c r="AG128" s="65">
        <f>IF(OR(AC128=6,AC128=7),0,IF(NOT(AF128),0,IF(AB128&lt;=$AB$1,VLOOKUP(AC128,ouderschapsverlof!$D$15:$K$19,8,FALSE),0)))</f>
        <v>0</v>
      </c>
      <c r="AH128" s="65">
        <f>IF(OR(AC128=6,AC128=7),0,IF(NOT(AF128),IF(AB128&lt;=$AB$1,VLOOKUP(AC128,ouderschapsverlof!$D$15:$K$19,8,FALSE),0),0))</f>
        <v>0</v>
      </c>
    </row>
    <row r="129" spans="1:34" x14ac:dyDescent="0.25">
      <c r="A129" s="64">
        <f t="shared" si="37"/>
        <v>127</v>
      </c>
      <c r="B129" s="65">
        <f t="shared" si="21"/>
        <v>7</v>
      </c>
      <c r="C129" s="66">
        <f t="shared" si="22"/>
        <v>0</v>
      </c>
      <c r="D129" s="66">
        <f t="shared" si="23"/>
        <v>0</v>
      </c>
      <c r="E129" s="65" t="b">
        <f t="shared" si="24"/>
        <v>1</v>
      </c>
      <c r="F129" s="65">
        <f>IF(OR(B129=6,B129=7),0,IF(NOT(E129),0,IF(A129&lt;=$A$1,VLOOKUP(B129,ouderschapsverlof!$D$15:$E$19,2,FALSE),0)))</f>
        <v>0</v>
      </c>
      <c r="G129" s="65">
        <f>IF(OR(B129=6,B129=7),0,IF(NOT(E129),IF(A129&lt;=$A$1,VLOOKUP(B129,ouderschapsverlof!$D$15:$E$19,2,FALSE),0),0))</f>
        <v>0</v>
      </c>
      <c r="L129" s="64">
        <f t="shared" si="38"/>
        <v>127</v>
      </c>
      <c r="M129" s="65">
        <f t="shared" si="25"/>
        <v>7</v>
      </c>
      <c r="N129" s="66">
        <f t="shared" si="26"/>
        <v>0</v>
      </c>
      <c r="O129" s="66">
        <f t="shared" si="27"/>
        <v>0</v>
      </c>
      <c r="P129" s="65" t="b">
        <f t="shared" si="28"/>
        <v>1</v>
      </c>
      <c r="Q129" s="65">
        <f>IF(OR(M129=6,M129=7),0,IF(NOT(P129),0,IF(L129&lt;=$L$1,VLOOKUP(M129,ouderschapsverlof!$D$15:$G$19,4,FALSE),0)))</f>
        <v>0</v>
      </c>
      <c r="R129" s="65">
        <f>IF(OR(M129=6,M129=7),0,IF(NOT(P129),IF(L129&lt;=$L$1,VLOOKUP(M129,ouderschapsverlof!$D$15:$G$19,4,FALSE),0),0))</f>
        <v>0</v>
      </c>
      <c r="T129" s="64">
        <f t="shared" si="39"/>
        <v>127</v>
      </c>
      <c r="U129" s="65">
        <f t="shared" si="29"/>
        <v>7</v>
      </c>
      <c r="V129" s="66">
        <f t="shared" si="30"/>
        <v>0</v>
      </c>
      <c r="W129" s="66">
        <f t="shared" si="31"/>
        <v>0</v>
      </c>
      <c r="X129" s="65" t="b">
        <f t="shared" si="32"/>
        <v>1</v>
      </c>
      <c r="Y129" s="65">
        <f>IF(OR(U129=6,U129=7),0,IF(NOT(X129),0,IF(T129&lt;=$T$1,VLOOKUP(U129,ouderschapsverlof!$D$15:$I$19,6,FALSE),0)))</f>
        <v>0</v>
      </c>
      <c r="Z129" s="65">
        <f>IF(OR(U129=6,U129=7),0,IF(NOT(X129),IF(T129&lt;=$T$1,VLOOKUP(U129,ouderschapsverlof!$D$15:$I$19,6,FALSE),0),0))</f>
        <v>0</v>
      </c>
      <c r="AB129" s="64">
        <f t="shared" si="40"/>
        <v>127</v>
      </c>
      <c r="AC129" s="65">
        <f t="shared" si="33"/>
        <v>7</v>
      </c>
      <c r="AD129" s="66">
        <f t="shared" si="34"/>
        <v>0</v>
      </c>
      <c r="AE129" s="66">
        <f t="shared" si="35"/>
        <v>0</v>
      </c>
      <c r="AF129" s="65" t="b">
        <f t="shared" si="36"/>
        <v>1</v>
      </c>
      <c r="AG129" s="65">
        <f>IF(OR(AC129=6,AC129=7),0,IF(NOT(AF129),0,IF(AB129&lt;=$AB$1,VLOOKUP(AC129,ouderschapsverlof!$D$15:$K$19,8,FALSE),0)))</f>
        <v>0</v>
      </c>
      <c r="AH129" s="65">
        <f>IF(OR(AC129=6,AC129=7),0,IF(NOT(AF129),IF(AB129&lt;=$AB$1,VLOOKUP(AC129,ouderschapsverlof!$D$15:$K$19,8,FALSE),0),0))</f>
        <v>0</v>
      </c>
    </row>
    <row r="130" spans="1:34" x14ac:dyDescent="0.25">
      <c r="A130" s="64">
        <f t="shared" si="37"/>
        <v>128</v>
      </c>
      <c r="B130" s="65">
        <f t="shared" si="21"/>
        <v>1</v>
      </c>
      <c r="C130" s="66">
        <f t="shared" si="22"/>
        <v>0</v>
      </c>
      <c r="D130" s="66">
        <f t="shared" si="23"/>
        <v>0</v>
      </c>
      <c r="E130" s="65" t="b">
        <f t="shared" si="24"/>
        <v>1</v>
      </c>
      <c r="F130" s="65">
        <f>IF(OR(B130=6,B130=7),0,IF(NOT(E130),0,IF(A130&lt;=$A$1,VLOOKUP(B130,ouderschapsverlof!$D$15:$E$19,2,FALSE),0)))</f>
        <v>0</v>
      </c>
      <c r="G130" s="65">
        <f>IF(OR(B130=6,B130=7),0,IF(NOT(E130),IF(A130&lt;=$A$1,VLOOKUP(B130,ouderschapsverlof!$D$15:$E$19,2,FALSE),0),0))</f>
        <v>0</v>
      </c>
      <c r="L130" s="64">
        <f t="shared" si="38"/>
        <v>128</v>
      </c>
      <c r="M130" s="65">
        <f t="shared" si="25"/>
        <v>1</v>
      </c>
      <c r="N130" s="66">
        <f t="shared" si="26"/>
        <v>0</v>
      </c>
      <c r="O130" s="66">
        <f t="shared" si="27"/>
        <v>0</v>
      </c>
      <c r="P130" s="65" t="b">
        <f t="shared" si="28"/>
        <v>1</v>
      </c>
      <c r="Q130" s="65">
        <f>IF(OR(M130=6,M130=7),0,IF(NOT(P130),0,IF(L130&lt;=$L$1,VLOOKUP(M130,ouderschapsverlof!$D$15:$G$19,4,FALSE),0)))</f>
        <v>0</v>
      </c>
      <c r="R130" s="65">
        <f>IF(OR(M130=6,M130=7),0,IF(NOT(P130),IF(L130&lt;=$L$1,VLOOKUP(M130,ouderschapsverlof!$D$15:$G$19,4,FALSE),0),0))</f>
        <v>0</v>
      </c>
      <c r="T130" s="64">
        <f t="shared" si="39"/>
        <v>128</v>
      </c>
      <c r="U130" s="65">
        <f t="shared" si="29"/>
        <v>1</v>
      </c>
      <c r="V130" s="66">
        <f t="shared" si="30"/>
        <v>0</v>
      </c>
      <c r="W130" s="66">
        <f t="shared" si="31"/>
        <v>0</v>
      </c>
      <c r="X130" s="65" t="b">
        <f t="shared" si="32"/>
        <v>1</v>
      </c>
      <c r="Y130" s="65">
        <f>IF(OR(U130=6,U130=7),0,IF(NOT(X130),0,IF(T130&lt;=$T$1,VLOOKUP(U130,ouderschapsverlof!$D$15:$I$19,6,FALSE),0)))</f>
        <v>0</v>
      </c>
      <c r="Z130" s="65">
        <f>IF(OR(U130=6,U130=7),0,IF(NOT(X130),IF(T130&lt;=$T$1,VLOOKUP(U130,ouderschapsverlof!$D$15:$I$19,6,FALSE),0),0))</f>
        <v>0</v>
      </c>
      <c r="AB130" s="64">
        <f t="shared" si="40"/>
        <v>128</v>
      </c>
      <c r="AC130" s="65">
        <f t="shared" si="33"/>
        <v>1</v>
      </c>
      <c r="AD130" s="66">
        <f t="shared" si="34"/>
        <v>0</v>
      </c>
      <c r="AE130" s="66">
        <f t="shared" si="35"/>
        <v>0</v>
      </c>
      <c r="AF130" s="65" t="b">
        <f t="shared" si="36"/>
        <v>1</v>
      </c>
      <c r="AG130" s="65">
        <f>IF(OR(AC130=6,AC130=7),0,IF(NOT(AF130),0,IF(AB130&lt;=$AB$1,VLOOKUP(AC130,ouderschapsverlof!$D$15:$K$19,8,FALSE),0)))</f>
        <v>0</v>
      </c>
      <c r="AH130" s="65">
        <f>IF(OR(AC130=6,AC130=7),0,IF(NOT(AF130),IF(AB130&lt;=$AB$1,VLOOKUP(AC130,ouderschapsverlof!$D$15:$K$19,8,FALSE),0),0))</f>
        <v>0</v>
      </c>
    </row>
    <row r="131" spans="1:34" x14ac:dyDescent="0.25">
      <c r="A131" s="64">
        <f t="shared" si="37"/>
        <v>129</v>
      </c>
      <c r="B131" s="65">
        <f t="shared" ref="B131:B194" si="41">WEEKDAY(A131,2)</f>
        <v>2</v>
      </c>
      <c r="C131" s="66">
        <f t="shared" ref="C131:C194" si="42">VLOOKUP(A131,$I$1:$I$25,1)</f>
        <v>0</v>
      </c>
      <c r="D131" s="66">
        <f t="shared" ref="D131:D194" si="43">VLOOKUP(A131,$I$1:$J$25,2)</f>
        <v>0</v>
      </c>
      <c r="E131" s="65" t="b">
        <f t="shared" ref="E131:E194" si="44">IF(AND(A131&gt;=C131,A131&lt;=D131),FALSE,TRUE)</f>
        <v>1</v>
      </c>
      <c r="F131" s="65">
        <f>IF(OR(B131=6,B131=7),0,IF(NOT(E131),0,IF(A131&lt;=$A$1,VLOOKUP(B131,ouderschapsverlof!$D$15:$E$19,2,FALSE),0)))</f>
        <v>0</v>
      </c>
      <c r="G131" s="65">
        <f>IF(OR(B131=6,B131=7),0,IF(NOT(E131),IF(A131&lt;=$A$1,VLOOKUP(B131,ouderschapsverlof!$D$15:$E$19,2,FALSE),0),0))</f>
        <v>0</v>
      </c>
      <c r="L131" s="64">
        <f t="shared" si="38"/>
        <v>129</v>
      </c>
      <c r="M131" s="65">
        <f t="shared" ref="M131:M194" si="45">WEEKDAY(L131,2)</f>
        <v>2</v>
      </c>
      <c r="N131" s="66">
        <f t="shared" ref="N131:N194" si="46">VLOOKUP(L131,$I$1:$I$25,1)</f>
        <v>0</v>
      </c>
      <c r="O131" s="66">
        <f t="shared" ref="O131:O194" si="47">VLOOKUP(L131,$I$1:$J$25,2)</f>
        <v>0</v>
      </c>
      <c r="P131" s="65" t="b">
        <f t="shared" ref="P131:P194" si="48">IF(AND(L131&gt;=N131,L131&lt;=O131),FALSE,TRUE)</f>
        <v>1</v>
      </c>
      <c r="Q131" s="65">
        <f>IF(OR(M131=6,M131=7),0,IF(NOT(P131),0,IF(L131&lt;=$L$1,VLOOKUP(M131,ouderschapsverlof!$D$15:$G$19,4,FALSE),0)))</f>
        <v>0</v>
      </c>
      <c r="R131" s="65">
        <f>IF(OR(M131=6,M131=7),0,IF(NOT(P131),IF(L131&lt;=$L$1,VLOOKUP(M131,ouderschapsverlof!$D$15:$G$19,4,FALSE),0),0))</f>
        <v>0</v>
      </c>
      <c r="T131" s="64">
        <f t="shared" si="39"/>
        <v>129</v>
      </c>
      <c r="U131" s="65">
        <f t="shared" ref="U131:U194" si="49">WEEKDAY(T131,2)</f>
        <v>2</v>
      </c>
      <c r="V131" s="66">
        <f t="shared" ref="V131:V194" si="50">VLOOKUP(T131,$I$1:$I$25,1)</f>
        <v>0</v>
      </c>
      <c r="W131" s="66">
        <f t="shared" ref="W131:W194" si="51">VLOOKUP(T131,$I$1:$J$25,2)</f>
        <v>0</v>
      </c>
      <c r="X131" s="65" t="b">
        <f t="shared" ref="X131:X194" si="52">IF(AND(T131&gt;=V131,T131&lt;=W131),FALSE,TRUE)</f>
        <v>1</v>
      </c>
      <c r="Y131" s="65">
        <f>IF(OR(U131=6,U131=7),0,IF(NOT(X131),0,IF(T131&lt;=$T$1,VLOOKUP(U131,ouderschapsverlof!$D$15:$I$19,6,FALSE),0)))</f>
        <v>0</v>
      </c>
      <c r="Z131" s="65">
        <f>IF(OR(U131=6,U131=7),0,IF(NOT(X131),IF(T131&lt;=$T$1,VLOOKUP(U131,ouderschapsverlof!$D$15:$I$19,6,FALSE),0),0))</f>
        <v>0</v>
      </c>
      <c r="AB131" s="64">
        <f t="shared" si="40"/>
        <v>129</v>
      </c>
      <c r="AC131" s="65">
        <f t="shared" ref="AC131:AC194" si="53">WEEKDAY(AB131,2)</f>
        <v>2</v>
      </c>
      <c r="AD131" s="66">
        <f t="shared" ref="AD131:AD194" si="54">VLOOKUP(AB131,$I$1:$I$25,1)</f>
        <v>0</v>
      </c>
      <c r="AE131" s="66">
        <f t="shared" ref="AE131:AE194" si="55">VLOOKUP(AB131,$I$1:$J$25,2)</f>
        <v>0</v>
      </c>
      <c r="AF131" s="65" t="b">
        <f t="shared" ref="AF131:AF194" si="56">IF(AND(AB131&gt;=AD131,AB131&lt;=AE131),FALSE,TRUE)</f>
        <v>1</v>
      </c>
      <c r="AG131" s="65">
        <f>IF(OR(AC131=6,AC131=7),0,IF(NOT(AF131),0,IF(AB131&lt;=$AB$1,VLOOKUP(AC131,ouderschapsverlof!$D$15:$K$19,8,FALSE),0)))</f>
        <v>0</v>
      </c>
      <c r="AH131" s="65">
        <f>IF(OR(AC131=6,AC131=7),0,IF(NOT(AF131),IF(AB131&lt;=$AB$1,VLOOKUP(AC131,ouderschapsverlof!$D$15:$K$19,8,FALSE),0),0))</f>
        <v>0</v>
      </c>
    </row>
    <row r="132" spans="1:34" x14ac:dyDescent="0.25">
      <c r="A132" s="64">
        <f t="shared" ref="A132:A195" si="57">A131+1</f>
        <v>130</v>
      </c>
      <c r="B132" s="65">
        <f t="shared" si="41"/>
        <v>3</v>
      </c>
      <c r="C132" s="66">
        <f t="shared" si="42"/>
        <v>0</v>
      </c>
      <c r="D132" s="66">
        <f t="shared" si="43"/>
        <v>0</v>
      </c>
      <c r="E132" s="65" t="b">
        <f t="shared" si="44"/>
        <v>1</v>
      </c>
      <c r="F132" s="65">
        <f>IF(OR(B132=6,B132=7),0,IF(NOT(E132),0,IF(A132&lt;=$A$1,VLOOKUP(B132,ouderschapsverlof!$D$15:$E$19,2,FALSE),0)))</f>
        <v>0</v>
      </c>
      <c r="G132" s="65">
        <f>IF(OR(B132=6,B132=7),0,IF(NOT(E132),IF(A132&lt;=$A$1,VLOOKUP(B132,ouderschapsverlof!$D$15:$E$19,2,FALSE),0),0))</f>
        <v>0</v>
      </c>
      <c r="L132" s="64">
        <f t="shared" ref="L132:L195" si="58">L131+1</f>
        <v>130</v>
      </c>
      <c r="M132" s="65">
        <f t="shared" si="45"/>
        <v>3</v>
      </c>
      <c r="N132" s="66">
        <f t="shared" si="46"/>
        <v>0</v>
      </c>
      <c r="O132" s="66">
        <f t="shared" si="47"/>
        <v>0</v>
      </c>
      <c r="P132" s="65" t="b">
        <f t="shared" si="48"/>
        <v>1</v>
      </c>
      <c r="Q132" s="65">
        <f>IF(OR(M132=6,M132=7),0,IF(NOT(P132),0,IF(L132&lt;=$L$1,VLOOKUP(M132,ouderschapsverlof!$D$15:$G$19,4,FALSE),0)))</f>
        <v>0</v>
      </c>
      <c r="R132" s="65">
        <f>IF(OR(M132=6,M132=7),0,IF(NOT(P132),IF(L132&lt;=$L$1,VLOOKUP(M132,ouderschapsverlof!$D$15:$G$19,4,FALSE),0),0))</f>
        <v>0</v>
      </c>
      <c r="T132" s="64">
        <f t="shared" ref="T132:T195" si="59">T131+1</f>
        <v>130</v>
      </c>
      <c r="U132" s="65">
        <f t="shared" si="49"/>
        <v>3</v>
      </c>
      <c r="V132" s="66">
        <f t="shared" si="50"/>
        <v>0</v>
      </c>
      <c r="W132" s="66">
        <f t="shared" si="51"/>
        <v>0</v>
      </c>
      <c r="X132" s="65" t="b">
        <f t="shared" si="52"/>
        <v>1</v>
      </c>
      <c r="Y132" s="65">
        <f>IF(OR(U132=6,U132=7),0,IF(NOT(X132),0,IF(T132&lt;=$T$1,VLOOKUP(U132,ouderschapsverlof!$D$15:$I$19,6,FALSE),0)))</f>
        <v>0</v>
      </c>
      <c r="Z132" s="65">
        <f>IF(OR(U132=6,U132=7),0,IF(NOT(X132),IF(T132&lt;=$T$1,VLOOKUP(U132,ouderschapsverlof!$D$15:$I$19,6,FALSE),0),0))</f>
        <v>0</v>
      </c>
      <c r="AB132" s="64">
        <f t="shared" ref="AB132:AB195" si="60">AB131+1</f>
        <v>130</v>
      </c>
      <c r="AC132" s="65">
        <f t="shared" si="53"/>
        <v>3</v>
      </c>
      <c r="AD132" s="66">
        <f t="shared" si="54"/>
        <v>0</v>
      </c>
      <c r="AE132" s="66">
        <f t="shared" si="55"/>
        <v>0</v>
      </c>
      <c r="AF132" s="65" t="b">
        <f t="shared" si="56"/>
        <v>1</v>
      </c>
      <c r="AG132" s="65">
        <f>IF(OR(AC132=6,AC132=7),0,IF(NOT(AF132),0,IF(AB132&lt;=$AB$1,VLOOKUP(AC132,ouderschapsverlof!$D$15:$K$19,8,FALSE),0)))</f>
        <v>0</v>
      </c>
      <c r="AH132" s="65">
        <f>IF(OR(AC132=6,AC132=7),0,IF(NOT(AF132),IF(AB132&lt;=$AB$1,VLOOKUP(AC132,ouderschapsverlof!$D$15:$K$19,8,FALSE),0),0))</f>
        <v>0</v>
      </c>
    </row>
    <row r="133" spans="1:34" x14ac:dyDescent="0.25">
      <c r="A133" s="64">
        <f t="shared" si="57"/>
        <v>131</v>
      </c>
      <c r="B133" s="65">
        <f t="shared" si="41"/>
        <v>4</v>
      </c>
      <c r="C133" s="66">
        <f t="shared" si="42"/>
        <v>0</v>
      </c>
      <c r="D133" s="66">
        <f t="shared" si="43"/>
        <v>0</v>
      </c>
      <c r="E133" s="65" t="b">
        <f t="shared" si="44"/>
        <v>1</v>
      </c>
      <c r="F133" s="65">
        <f>IF(OR(B133=6,B133=7),0,IF(NOT(E133),0,IF(A133&lt;=$A$1,VLOOKUP(B133,ouderschapsverlof!$D$15:$E$19,2,FALSE),0)))</f>
        <v>0</v>
      </c>
      <c r="G133" s="65">
        <f>IF(OR(B133=6,B133=7),0,IF(NOT(E133),IF(A133&lt;=$A$1,VLOOKUP(B133,ouderschapsverlof!$D$15:$E$19,2,FALSE),0),0))</f>
        <v>0</v>
      </c>
      <c r="L133" s="64">
        <f t="shared" si="58"/>
        <v>131</v>
      </c>
      <c r="M133" s="65">
        <f t="shared" si="45"/>
        <v>4</v>
      </c>
      <c r="N133" s="66">
        <f t="shared" si="46"/>
        <v>0</v>
      </c>
      <c r="O133" s="66">
        <f t="shared" si="47"/>
        <v>0</v>
      </c>
      <c r="P133" s="65" t="b">
        <f t="shared" si="48"/>
        <v>1</v>
      </c>
      <c r="Q133" s="65">
        <f>IF(OR(M133=6,M133=7),0,IF(NOT(P133),0,IF(L133&lt;=$L$1,VLOOKUP(M133,ouderschapsverlof!$D$15:$G$19,4,FALSE),0)))</f>
        <v>0</v>
      </c>
      <c r="R133" s="65">
        <f>IF(OR(M133=6,M133=7),0,IF(NOT(P133),IF(L133&lt;=$L$1,VLOOKUP(M133,ouderschapsverlof!$D$15:$G$19,4,FALSE),0),0))</f>
        <v>0</v>
      </c>
      <c r="T133" s="64">
        <f t="shared" si="59"/>
        <v>131</v>
      </c>
      <c r="U133" s="65">
        <f t="shared" si="49"/>
        <v>4</v>
      </c>
      <c r="V133" s="66">
        <f t="shared" si="50"/>
        <v>0</v>
      </c>
      <c r="W133" s="66">
        <f t="shared" si="51"/>
        <v>0</v>
      </c>
      <c r="X133" s="65" t="b">
        <f t="shared" si="52"/>
        <v>1</v>
      </c>
      <c r="Y133" s="65">
        <f>IF(OR(U133=6,U133=7),0,IF(NOT(X133),0,IF(T133&lt;=$T$1,VLOOKUP(U133,ouderschapsverlof!$D$15:$I$19,6,FALSE),0)))</f>
        <v>0</v>
      </c>
      <c r="Z133" s="65">
        <f>IF(OR(U133=6,U133=7),0,IF(NOT(X133),IF(T133&lt;=$T$1,VLOOKUP(U133,ouderschapsverlof!$D$15:$I$19,6,FALSE),0),0))</f>
        <v>0</v>
      </c>
      <c r="AB133" s="64">
        <f t="shared" si="60"/>
        <v>131</v>
      </c>
      <c r="AC133" s="65">
        <f t="shared" si="53"/>
        <v>4</v>
      </c>
      <c r="AD133" s="66">
        <f t="shared" si="54"/>
        <v>0</v>
      </c>
      <c r="AE133" s="66">
        <f t="shared" si="55"/>
        <v>0</v>
      </c>
      <c r="AF133" s="65" t="b">
        <f t="shared" si="56"/>
        <v>1</v>
      </c>
      <c r="AG133" s="65">
        <f>IF(OR(AC133=6,AC133=7),0,IF(NOT(AF133),0,IF(AB133&lt;=$AB$1,VLOOKUP(AC133,ouderschapsverlof!$D$15:$K$19,8,FALSE),0)))</f>
        <v>0</v>
      </c>
      <c r="AH133" s="65">
        <f>IF(OR(AC133=6,AC133=7),0,IF(NOT(AF133),IF(AB133&lt;=$AB$1,VLOOKUP(AC133,ouderschapsverlof!$D$15:$K$19,8,FALSE),0),0))</f>
        <v>0</v>
      </c>
    </row>
    <row r="134" spans="1:34" x14ac:dyDescent="0.25">
      <c r="A134" s="64">
        <f t="shared" si="57"/>
        <v>132</v>
      </c>
      <c r="B134" s="65">
        <f t="shared" si="41"/>
        <v>5</v>
      </c>
      <c r="C134" s="66">
        <f t="shared" si="42"/>
        <v>0</v>
      </c>
      <c r="D134" s="66">
        <f t="shared" si="43"/>
        <v>0</v>
      </c>
      <c r="E134" s="65" t="b">
        <f t="shared" si="44"/>
        <v>1</v>
      </c>
      <c r="F134" s="65">
        <f>IF(OR(B134=6,B134=7),0,IF(NOT(E134),0,IF(A134&lt;=$A$1,VLOOKUP(B134,ouderschapsverlof!$D$15:$E$19,2,FALSE),0)))</f>
        <v>0</v>
      </c>
      <c r="G134" s="65">
        <f>IF(OR(B134=6,B134=7),0,IF(NOT(E134),IF(A134&lt;=$A$1,VLOOKUP(B134,ouderschapsverlof!$D$15:$E$19,2,FALSE),0),0))</f>
        <v>0</v>
      </c>
      <c r="L134" s="64">
        <f t="shared" si="58"/>
        <v>132</v>
      </c>
      <c r="M134" s="65">
        <f t="shared" si="45"/>
        <v>5</v>
      </c>
      <c r="N134" s="66">
        <f t="shared" si="46"/>
        <v>0</v>
      </c>
      <c r="O134" s="66">
        <f t="shared" si="47"/>
        <v>0</v>
      </c>
      <c r="P134" s="65" t="b">
        <f t="shared" si="48"/>
        <v>1</v>
      </c>
      <c r="Q134" s="65">
        <f>IF(OR(M134=6,M134=7),0,IF(NOT(P134),0,IF(L134&lt;=$L$1,VLOOKUP(M134,ouderschapsverlof!$D$15:$G$19,4,FALSE),0)))</f>
        <v>0</v>
      </c>
      <c r="R134" s="65">
        <f>IF(OR(M134=6,M134=7),0,IF(NOT(P134),IF(L134&lt;=$L$1,VLOOKUP(M134,ouderschapsverlof!$D$15:$G$19,4,FALSE),0),0))</f>
        <v>0</v>
      </c>
      <c r="T134" s="64">
        <f t="shared" si="59"/>
        <v>132</v>
      </c>
      <c r="U134" s="65">
        <f t="shared" si="49"/>
        <v>5</v>
      </c>
      <c r="V134" s="66">
        <f t="shared" si="50"/>
        <v>0</v>
      </c>
      <c r="W134" s="66">
        <f t="shared" si="51"/>
        <v>0</v>
      </c>
      <c r="X134" s="65" t="b">
        <f t="shared" si="52"/>
        <v>1</v>
      </c>
      <c r="Y134" s="65">
        <f>IF(OR(U134=6,U134=7),0,IF(NOT(X134),0,IF(T134&lt;=$T$1,VLOOKUP(U134,ouderschapsverlof!$D$15:$I$19,6,FALSE),0)))</f>
        <v>0</v>
      </c>
      <c r="Z134" s="65">
        <f>IF(OR(U134=6,U134=7),0,IF(NOT(X134),IF(T134&lt;=$T$1,VLOOKUP(U134,ouderschapsverlof!$D$15:$I$19,6,FALSE),0),0))</f>
        <v>0</v>
      </c>
      <c r="AB134" s="64">
        <f t="shared" si="60"/>
        <v>132</v>
      </c>
      <c r="AC134" s="65">
        <f t="shared" si="53"/>
        <v>5</v>
      </c>
      <c r="AD134" s="66">
        <f t="shared" si="54"/>
        <v>0</v>
      </c>
      <c r="AE134" s="66">
        <f t="shared" si="55"/>
        <v>0</v>
      </c>
      <c r="AF134" s="65" t="b">
        <f t="shared" si="56"/>
        <v>1</v>
      </c>
      <c r="AG134" s="65">
        <f>IF(OR(AC134=6,AC134=7),0,IF(NOT(AF134),0,IF(AB134&lt;=$AB$1,VLOOKUP(AC134,ouderschapsverlof!$D$15:$K$19,8,FALSE),0)))</f>
        <v>0</v>
      </c>
      <c r="AH134" s="65">
        <f>IF(OR(AC134=6,AC134=7),0,IF(NOT(AF134),IF(AB134&lt;=$AB$1,VLOOKUP(AC134,ouderschapsverlof!$D$15:$K$19,8,FALSE),0),0))</f>
        <v>0</v>
      </c>
    </row>
    <row r="135" spans="1:34" x14ac:dyDescent="0.25">
      <c r="A135" s="64">
        <f t="shared" si="57"/>
        <v>133</v>
      </c>
      <c r="B135" s="65">
        <f t="shared" si="41"/>
        <v>6</v>
      </c>
      <c r="C135" s="66">
        <f t="shared" si="42"/>
        <v>0</v>
      </c>
      <c r="D135" s="66">
        <f t="shared" si="43"/>
        <v>0</v>
      </c>
      <c r="E135" s="65" t="b">
        <f t="shared" si="44"/>
        <v>1</v>
      </c>
      <c r="F135" s="65">
        <f>IF(OR(B135=6,B135=7),0,IF(NOT(E135),0,IF(A135&lt;=$A$1,VLOOKUP(B135,ouderschapsverlof!$D$15:$E$19,2,FALSE),0)))</f>
        <v>0</v>
      </c>
      <c r="G135" s="65">
        <f>IF(OR(B135=6,B135=7),0,IF(NOT(E135),IF(A135&lt;=$A$1,VLOOKUP(B135,ouderschapsverlof!$D$15:$E$19,2,FALSE),0),0))</f>
        <v>0</v>
      </c>
      <c r="L135" s="64">
        <f t="shared" si="58"/>
        <v>133</v>
      </c>
      <c r="M135" s="65">
        <f t="shared" si="45"/>
        <v>6</v>
      </c>
      <c r="N135" s="66">
        <f t="shared" si="46"/>
        <v>0</v>
      </c>
      <c r="O135" s="66">
        <f t="shared" si="47"/>
        <v>0</v>
      </c>
      <c r="P135" s="65" t="b">
        <f t="shared" si="48"/>
        <v>1</v>
      </c>
      <c r="Q135" s="65">
        <f>IF(OR(M135=6,M135=7),0,IF(NOT(P135),0,IF(L135&lt;=$L$1,VLOOKUP(M135,ouderschapsverlof!$D$15:$G$19,4,FALSE),0)))</f>
        <v>0</v>
      </c>
      <c r="R135" s="65">
        <f>IF(OR(M135=6,M135=7),0,IF(NOT(P135),IF(L135&lt;=$L$1,VLOOKUP(M135,ouderschapsverlof!$D$15:$G$19,4,FALSE),0),0))</f>
        <v>0</v>
      </c>
      <c r="T135" s="64">
        <f t="shared" si="59"/>
        <v>133</v>
      </c>
      <c r="U135" s="65">
        <f t="shared" si="49"/>
        <v>6</v>
      </c>
      <c r="V135" s="66">
        <f t="shared" si="50"/>
        <v>0</v>
      </c>
      <c r="W135" s="66">
        <f t="shared" si="51"/>
        <v>0</v>
      </c>
      <c r="X135" s="65" t="b">
        <f t="shared" si="52"/>
        <v>1</v>
      </c>
      <c r="Y135" s="65">
        <f>IF(OR(U135=6,U135=7),0,IF(NOT(X135),0,IF(T135&lt;=$T$1,VLOOKUP(U135,ouderschapsverlof!$D$15:$I$19,6,FALSE),0)))</f>
        <v>0</v>
      </c>
      <c r="Z135" s="65">
        <f>IF(OR(U135=6,U135=7),0,IF(NOT(X135),IF(T135&lt;=$T$1,VLOOKUP(U135,ouderschapsverlof!$D$15:$I$19,6,FALSE),0),0))</f>
        <v>0</v>
      </c>
      <c r="AB135" s="64">
        <f t="shared" si="60"/>
        <v>133</v>
      </c>
      <c r="AC135" s="65">
        <f t="shared" si="53"/>
        <v>6</v>
      </c>
      <c r="AD135" s="66">
        <f t="shared" si="54"/>
        <v>0</v>
      </c>
      <c r="AE135" s="66">
        <f t="shared" si="55"/>
        <v>0</v>
      </c>
      <c r="AF135" s="65" t="b">
        <f t="shared" si="56"/>
        <v>1</v>
      </c>
      <c r="AG135" s="65">
        <f>IF(OR(AC135=6,AC135=7),0,IF(NOT(AF135),0,IF(AB135&lt;=$AB$1,VLOOKUP(AC135,ouderschapsverlof!$D$15:$K$19,8,FALSE),0)))</f>
        <v>0</v>
      </c>
      <c r="AH135" s="65">
        <f>IF(OR(AC135=6,AC135=7),0,IF(NOT(AF135),IF(AB135&lt;=$AB$1,VLOOKUP(AC135,ouderschapsverlof!$D$15:$K$19,8,FALSE),0),0))</f>
        <v>0</v>
      </c>
    </row>
    <row r="136" spans="1:34" x14ac:dyDescent="0.25">
      <c r="A136" s="64">
        <f t="shared" si="57"/>
        <v>134</v>
      </c>
      <c r="B136" s="65">
        <f t="shared" si="41"/>
        <v>7</v>
      </c>
      <c r="C136" s="66">
        <f t="shared" si="42"/>
        <v>0</v>
      </c>
      <c r="D136" s="66">
        <f t="shared" si="43"/>
        <v>0</v>
      </c>
      <c r="E136" s="65" t="b">
        <f t="shared" si="44"/>
        <v>1</v>
      </c>
      <c r="F136" s="65">
        <f>IF(OR(B136=6,B136=7),0,IF(NOT(E136),0,IF(A136&lt;=$A$1,VLOOKUP(B136,ouderschapsverlof!$D$15:$E$19,2,FALSE),0)))</f>
        <v>0</v>
      </c>
      <c r="G136" s="65">
        <f>IF(OR(B136=6,B136=7),0,IF(NOT(E136),IF(A136&lt;=$A$1,VLOOKUP(B136,ouderschapsverlof!$D$15:$E$19,2,FALSE),0),0))</f>
        <v>0</v>
      </c>
      <c r="L136" s="64">
        <f t="shared" si="58"/>
        <v>134</v>
      </c>
      <c r="M136" s="65">
        <f t="shared" si="45"/>
        <v>7</v>
      </c>
      <c r="N136" s="66">
        <f t="shared" si="46"/>
        <v>0</v>
      </c>
      <c r="O136" s="66">
        <f t="shared" si="47"/>
        <v>0</v>
      </c>
      <c r="P136" s="65" t="b">
        <f t="shared" si="48"/>
        <v>1</v>
      </c>
      <c r="Q136" s="65">
        <f>IF(OR(M136=6,M136=7),0,IF(NOT(P136),0,IF(L136&lt;=$L$1,VLOOKUP(M136,ouderschapsverlof!$D$15:$G$19,4,FALSE),0)))</f>
        <v>0</v>
      </c>
      <c r="R136" s="65">
        <f>IF(OR(M136=6,M136=7),0,IF(NOT(P136),IF(L136&lt;=$L$1,VLOOKUP(M136,ouderschapsverlof!$D$15:$G$19,4,FALSE),0),0))</f>
        <v>0</v>
      </c>
      <c r="T136" s="64">
        <f t="shared" si="59"/>
        <v>134</v>
      </c>
      <c r="U136" s="65">
        <f t="shared" si="49"/>
        <v>7</v>
      </c>
      <c r="V136" s="66">
        <f t="shared" si="50"/>
        <v>0</v>
      </c>
      <c r="W136" s="66">
        <f t="shared" si="51"/>
        <v>0</v>
      </c>
      <c r="X136" s="65" t="b">
        <f t="shared" si="52"/>
        <v>1</v>
      </c>
      <c r="Y136" s="65">
        <f>IF(OR(U136=6,U136=7),0,IF(NOT(X136),0,IF(T136&lt;=$T$1,VLOOKUP(U136,ouderschapsverlof!$D$15:$I$19,6,FALSE),0)))</f>
        <v>0</v>
      </c>
      <c r="Z136" s="65">
        <f>IF(OR(U136=6,U136=7),0,IF(NOT(X136),IF(T136&lt;=$T$1,VLOOKUP(U136,ouderschapsverlof!$D$15:$I$19,6,FALSE),0),0))</f>
        <v>0</v>
      </c>
      <c r="AB136" s="64">
        <f t="shared" si="60"/>
        <v>134</v>
      </c>
      <c r="AC136" s="65">
        <f t="shared" si="53"/>
        <v>7</v>
      </c>
      <c r="AD136" s="66">
        <f t="shared" si="54"/>
        <v>0</v>
      </c>
      <c r="AE136" s="66">
        <f t="shared" si="55"/>
        <v>0</v>
      </c>
      <c r="AF136" s="65" t="b">
        <f t="shared" si="56"/>
        <v>1</v>
      </c>
      <c r="AG136" s="65">
        <f>IF(OR(AC136=6,AC136=7),0,IF(NOT(AF136),0,IF(AB136&lt;=$AB$1,VLOOKUP(AC136,ouderschapsverlof!$D$15:$K$19,8,FALSE),0)))</f>
        <v>0</v>
      </c>
      <c r="AH136" s="65">
        <f>IF(OR(AC136=6,AC136=7),0,IF(NOT(AF136),IF(AB136&lt;=$AB$1,VLOOKUP(AC136,ouderschapsverlof!$D$15:$K$19,8,FALSE),0),0))</f>
        <v>0</v>
      </c>
    </row>
    <row r="137" spans="1:34" x14ac:dyDescent="0.25">
      <c r="A137" s="64">
        <f t="shared" si="57"/>
        <v>135</v>
      </c>
      <c r="B137" s="65">
        <f t="shared" si="41"/>
        <v>1</v>
      </c>
      <c r="C137" s="66">
        <f t="shared" si="42"/>
        <v>0</v>
      </c>
      <c r="D137" s="66">
        <f t="shared" si="43"/>
        <v>0</v>
      </c>
      <c r="E137" s="65" t="b">
        <f t="shared" si="44"/>
        <v>1</v>
      </c>
      <c r="F137" s="65">
        <f>IF(OR(B137=6,B137=7),0,IF(NOT(E137),0,IF(A137&lt;=$A$1,VLOOKUP(B137,ouderschapsverlof!$D$15:$E$19,2,FALSE),0)))</f>
        <v>0</v>
      </c>
      <c r="G137" s="65">
        <f>IF(OR(B137=6,B137=7),0,IF(NOT(E137),IF(A137&lt;=$A$1,VLOOKUP(B137,ouderschapsverlof!$D$15:$E$19,2,FALSE),0),0))</f>
        <v>0</v>
      </c>
      <c r="L137" s="64">
        <f t="shared" si="58"/>
        <v>135</v>
      </c>
      <c r="M137" s="65">
        <f t="shared" si="45"/>
        <v>1</v>
      </c>
      <c r="N137" s="66">
        <f t="shared" si="46"/>
        <v>0</v>
      </c>
      <c r="O137" s="66">
        <f t="shared" si="47"/>
        <v>0</v>
      </c>
      <c r="P137" s="65" t="b">
        <f t="shared" si="48"/>
        <v>1</v>
      </c>
      <c r="Q137" s="65">
        <f>IF(OR(M137=6,M137=7),0,IF(NOT(P137),0,IF(L137&lt;=$L$1,VLOOKUP(M137,ouderschapsverlof!$D$15:$G$19,4,FALSE),0)))</f>
        <v>0</v>
      </c>
      <c r="R137" s="65">
        <f>IF(OR(M137=6,M137=7),0,IF(NOT(P137),IF(L137&lt;=$L$1,VLOOKUP(M137,ouderschapsverlof!$D$15:$G$19,4,FALSE),0),0))</f>
        <v>0</v>
      </c>
      <c r="T137" s="64">
        <f t="shared" si="59"/>
        <v>135</v>
      </c>
      <c r="U137" s="65">
        <f t="shared" si="49"/>
        <v>1</v>
      </c>
      <c r="V137" s="66">
        <f t="shared" si="50"/>
        <v>0</v>
      </c>
      <c r="W137" s="66">
        <f t="shared" si="51"/>
        <v>0</v>
      </c>
      <c r="X137" s="65" t="b">
        <f t="shared" si="52"/>
        <v>1</v>
      </c>
      <c r="Y137" s="65">
        <f>IF(OR(U137=6,U137=7),0,IF(NOT(X137),0,IF(T137&lt;=$T$1,VLOOKUP(U137,ouderschapsverlof!$D$15:$I$19,6,FALSE),0)))</f>
        <v>0</v>
      </c>
      <c r="Z137" s="65">
        <f>IF(OR(U137=6,U137=7),0,IF(NOT(X137),IF(T137&lt;=$T$1,VLOOKUP(U137,ouderschapsverlof!$D$15:$I$19,6,FALSE),0),0))</f>
        <v>0</v>
      </c>
      <c r="AB137" s="64">
        <f t="shared" si="60"/>
        <v>135</v>
      </c>
      <c r="AC137" s="65">
        <f t="shared" si="53"/>
        <v>1</v>
      </c>
      <c r="AD137" s="66">
        <f t="shared" si="54"/>
        <v>0</v>
      </c>
      <c r="AE137" s="66">
        <f t="shared" si="55"/>
        <v>0</v>
      </c>
      <c r="AF137" s="65" t="b">
        <f t="shared" si="56"/>
        <v>1</v>
      </c>
      <c r="AG137" s="65">
        <f>IF(OR(AC137=6,AC137=7),0,IF(NOT(AF137),0,IF(AB137&lt;=$AB$1,VLOOKUP(AC137,ouderschapsverlof!$D$15:$K$19,8,FALSE),0)))</f>
        <v>0</v>
      </c>
      <c r="AH137" s="65">
        <f>IF(OR(AC137=6,AC137=7),0,IF(NOT(AF137),IF(AB137&lt;=$AB$1,VLOOKUP(AC137,ouderschapsverlof!$D$15:$K$19,8,FALSE),0),0))</f>
        <v>0</v>
      </c>
    </row>
    <row r="138" spans="1:34" x14ac:dyDescent="0.25">
      <c r="A138" s="64">
        <f t="shared" si="57"/>
        <v>136</v>
      </c>
      <c r="B138" s="65">
        <f t="shared" si="41"/>
        <v>2</v>
      </c>
      <c r="C138" s="66">
        <f t="shared" si="42"/>
        <v>0</v>
      </c>
      <c r="D138" s="66">
        <f t="shared" si="43"/>
        <v>0</v>
      </c>
      <c r="E138" s="65" t="b">
        <f t="shared" si="44"/>
        <v>1</v>
      </c>
      <c r="F138" s="65">
        <f>IF(OR(B138=6,B138=7),0,IF(NOT(E138),0,IF(A138&lt;=$A$1,VLOOKUP(B138,ouderschapsverlof!$D$15:$E$19,2,FALSE),0)))</f>
        <v>0</v>
      </c>
      <c r="G138" s="65">
        <f>IF(OR(B138=6,B138=7),0,IF(NOT(E138),IF(A138&lt;=$A$1,VLOOKUP(B138,ouderschapsverlof!$D$15:$E$19,2,FALSE),0),0))</f>
        <v>0</v>
      </c>
      <c r="L138" s="64">
        <f t="shared" si="58"/>
        <v>136</v>
      </c>
      <c r="M138" s="65">
        <f t="shared" si="45"/>
        <v>2</v>
      </c>
      <c r="N138" s="66">
        <f t="shared" si="46"/>
        <v>0</v>
      </c>
      <c r="O138" s="66">
        <f t="shared" si="47"/>
        <v>0</v>
      </c>
      <c r="P138" s="65" t="b">
        <f t="shared" si="48"/>
        <v>1</v>
      </c>
      <c r="Q138" s="65">
        <f>IF(OR(M138=6,M138=7),0,IF(NOT(P138),0,IF(L138&lt;=$L$1,VLOOKUP(M138,ouderschapsverlof!$D$15:$G$19,4,FALSE),0)))</f>
        <v>0</v>
      </c>
      <c r="R138" s="65">
        <f>IF(OR(M138=6,M138=7),0,IF(NOT(P138),IF(L138&lt;=$L$1,VLOOKUP(M138,ouderschapsverlof!$D$15:$G$19,4,FALSE),0),0))</f>
        <v>0</v>
      </c>
      <c r="T138" s="64">
        <f t="shared" si="59"/>
        <v>136</v>
      </c>
      <c r="U138" s="65">
        <f t="shared" si="49"/>
        <v>2</v>
      </c>
      <c r="V138" s="66">
        <f t="shared" si="50"/>
        <v>0</v>
      </c>
      <c r="W138" s="66">
        <f t="shared" si="51"/>
        <v>0</v>
      </c>
      <c r="X138" s="65" t="b">
        <f t="shared" si="52"/>
        <v>1</v>
      </c>
      <c r="Y138" s="65">
        <f>IF(OR(U138=6,U138=7),0,IF(NOT(X138),0,IF(T138&lt;=$T$1,VLOOKUP(U138,ouderschapsverlof!$D$15:$I$19,6,FALSE),0)))</f>
        <v>0</v>
      </c>
      <c r="Z138" s="65">
        <f>IF(OR(U138=6,U138=7),0,IF(NOT(X138),IF(T138&lt;=$T$1,VLOOKUP(U138,ouderschapsverlof!$D$15:$I$19,6,FALSE),0),0))</f>
        <v>0</v>
      </c>
      <c r="AB138" s="64">
        <f t="shared" si="60"/>
        <v>136</v>
      </c>
      <c r="AC138" s="65">
        <f t="shared" si="53"/>
        <v>2</v>
      </c>
      <c r="AD138" s="66">
        <f t="shared" si="54"/>
        <v>0</v>
      </c>
      <c r="AE138" s="66">
        <f t="shared" si="55"/>
        <v>0</v>
      </c>
      <c r="AF138" s="65" t="b">
        <f t="shared" si="56"/>
        <v>1</v>
      </c>
      <c r="AG138" s="65">
        <f>IF(OR(AC138=6,AC138=7),0,IF(NOT(AF138),0,IF(AB138&lt;=$AB$1,VLOOKUP(AC138,ouderschapsverlof!$D$15:$K$19,8,FALSE),0)))</f>
        <v>0</v>
      </c>
      <c r="AH138" s="65">
        <f>IF(OR(AC138=6,AC138=7),0,IF(NOT(AF138),IF(AB138&lt;=$AB$1,VLOOKUP(AC138,ouderschapsverlof!$D$15:$K$19,8,FALSE),0),0))</f>
        <v>0</v>
      </c>
    </row>
    <row r="139" spans="1:34" x14ac:dyDescent="0.25">
      <c r="A139" s="64">
        <f t="shared" si="57"/>
        <v>137</v>
      </c>
      <c r="B139" s="65">
        <f t="shared" si="41"/>
        <v>3</v>
      </c>
      <c r="C139" s="66">
        <f t="shared" si="42"/>
        <v>0</v>
      </c>
      <c r="D139" s="66">
        <f t="shared" si="43"/>
        <v>0</v>
      </c>
      <c r="E139" s="65" t="b">
        <f t="shared" si="44"/>
        <v>1</v>
      </c>
      <c r="F139" s="65">
        <f>IF(OR(B139=6,B139=7),0,IF(NOT(E139),0,IF(A139&lt;=$A$1,VLOOKUP(B139,ouderschapsverlof!$D$15:$E$19,2,FALSE),0)))</f>
        <v>0</v>
      </c>
      <c r="G139" s="65">
        <f>IF(OR(B139=6,B139=7),0,IF(NOT(E139),IF(A139&lt;=$A$1,VLOOKUP(B139,ouderschapsverlof!$D$15:$E$19,2,FALSE),0),0))</f>
        <v>0</v>
      </c>
      <c r="L139" s="64">
        <f t="shared" si="58"/>
        <v>137</v>
      </c>
      <c r="M139" s="65">
        <f t="shared" si="45"/>
        <v>3</v>
      </c>
      <c r="N139" s="66">
        <f t="shared" si="46"/>
        <v>0</v>
      </c>
      <c r="O139" s="66">
        <f t="shared" si="47"/>
        <v>0</v>
      </c>
      <c r="P139" s="65" t="b">
        <f t="shared" si="48"/>
        <v>1</v>
      </c>
      <c r="Q139" s="65">
        <f>IF(OR(M139=6,M139=7),0,IF(NOT(P139),0,IF(L139&lt;=$L$1,VLOOKUP(M139,ouderschapsverlof!$D$15:$G$19,4,FALSE),0)))</f>
        <v>0</v>
      </c>
      <c r="R139" s="65">
        <f>IF(OR(M139=6,M139=7),0,IF(NOT(P139),IF(L139&lt;=$L$1,VLOOKUP(M139,ouderschapsverlof!$D$15:$G$19,4,FALSE),0),0))</f>
        <v>0</v>
      </c>
      <c r="T139" s="64">
        <f t="shared" si="59"/>
        <v>137</v>
      </c>
      <c r="U139" s="65">
        <f t="shared" si="49"/>
        <v>3</v>
      </c>
      <c r="V139" s="66">
        <f t="shared" si="50"/>
        <v>0</v>
      </c>
      <c r="W139" s="66">
        <f t="shared" si="51"/>
        <v>0</v>
      </c>
      <c r="X139" s="65" t="b">
        <f t="shared" si="52"/>
        <v>1</v>
      </c>
      <c r="Y139" s="65">
        <f>IF(OR(U139=6,U139=7),0,IF(NOT(X139),0,IF(T139&lt;=$T$1,VLOOKUP(U139,ouderschapsverlof!$D$15:$I$19,6,FALSE),0)))</f>
        <v>0</v>
      </c>
      <c r="Z139" s="65">
        <f>IF(OR(U139=6,U139=7),0,IF(NOT(X139),IF(T139&lt;=$T$1,VLOOKUP(U139,ouderschapsverlof!$D$15:$I$19,6,FALSE),0),0))</f>
        <v>0</v>
      </c>
      <c r="AB139" s="64">
        <f t="shared" si="60"/>
        <v>137</v>
      </c>
      <c r="AC139" s="65">
        <f t="shared" si="53"/>
        <v>3</v>
      </c>
      <c r="AD139" s="66">
        <f t="shared" si="54"/>
        <v>0</v>
      </c>
      <c r="AE139" s="66">
        <f t="shared" si="55"/>
        <v>0</v>
      </c>
      <c r="AF139" s="65" t="b">
        <f t="shared" si="56"/>
        <v>1</v>
      </c>
      <c r="AG139" s="65">
        <f>IF(OR(AC139=6,AC139=7),0,IF(NOT(AF139),0,IF(AB139&lt;=$AB$1,VLOOKUP(AC139,ouderschapsverlof!$D$15:$K$19,8,FALSE),0)))</f>
        <v>0</v>
      </c>
      <c r="AH139" s="65">
        <f>IF(OR(AC139=6,AC139=7),0,IF(NOT(AF139),IF(AB139&lt;=$AB$1,VLOOKUP(AC139,ouderschapsverlof!$D$15:$K$19,8,FALSE),0),0))</f>
        <v>0</v>
      </c>
    </row>
    <row r="140" spans="1:34" x14ac:dyDescent="0.25">
      <c r="A140" s="64">
        <f t="shared" si="57"/>
        <v>138</v>
      </c>
      <c r="B140" s="65">
        <f t="shared" si="41"/>
        <v>4</v>
      </c>
      <c r="C140" s="66">
        <f t="shared" si="42"/>
        <v>0</v>
      </c>
      <c r="D140" s="66">
        <f t="shared" si="43"/>
        <v>0</v>
      </c>
      <c r="E140" s="65" t="b">
        <f t="shared" si="44"/>
        <v>1</v>
      </c>
      <c r="F140" s="65">
        <f>IF(OR(B140=6,B140=7),0,IF(NOT(E140),0,IF(A140&lt;=$A$1,VLOOKUP(B140,ouderschapsverlof!$D$15:$E$19,2,FALSE),0)))</f>
        <v>0</v>
      </c>
      <c r="G140" s="65">
        <f>IF(OR(B140=6,B140=7),0,IF(NOT(E140),IF(A140&lt;=$A$1,VLOOKUP(B140,ouderschapsverlof!$D$15:$E$19,2,FALSE),0),0))</f>
        <v>0</v>
      </c>
      <c r="L140" s="64">
        <f t="shared" si="58"/>
        <v>138</v>
      </c>
      <c r="M140" s="65">
        <f t="shared" si="45"/>
        <v>4</v>
      </c>
      <c r="N140" s="66">
        <f t="shared" si="46"/>
        <v>0</v>
      </c>
      <c r="O140" s="66">
        <f t="shared" si="47"/>
        <v>0</v>
      </c>
      <c r="P140" s="65" t="b">
        <f t="shared" si="48"/>
        <v>1</v>
      </c>
      <c r="Q140" s="65">
        <f>IF(OR(M140=6,M140=7),0,IF(NOT(P140),0,IF(L140&lt;=$L$1,VLOOKUP(M140,ouderschapsverlof!$D$15:$G$19,4,FALSE),0)))</f>
        <v>0</v>
      </c>
      <c r="R140" s="65">
        <f>IF(OR(M140=6,M140=7),0,IF(NOT(P140),IF(L140&lt;=$L$1,VLOOKUP(M140,ouderschapsverlof!$D$15:$G$19,4,FALSE),0),0))</f>
        <v>0</v>
      </c>
      <c r="T140" s="64">
        <f t="shared" si="59"/>
        <v>138</v>
      </c>
      <c r="U140" s="65">
        <f t="shared" si="49"/>
        <v>4</v>
      </c>
      <c r="V140" s="66">
        <f t="shared" si="50"/>
        <v>0</v>
      </c>
      <c r="W140" s="66">
        <f t="shared" si="51"/>
        <v>0</v>
      </c>
      <c r="X140" s="65" t="b">
        <f t="shared" si="52"/>
        <v>1</v>
      </c>
      <c r="Y140" s="65">
        <f>IF(OR(U140=6,U140=7),0,IF(NOT(X140),0,IF(T140&lt;=$T$1,VLOOKUP(U140,ouderschapsverlof!$D$15:$I$19,6,FALSE),0)))</f>
        <v>0</v>
      </c>
      <c r="Z140" s="65">
        <f>IF(OR(U140=6,U140=7),0,IF(NOT(X140),IF(T140&lt;=$T$1,VLOOKUP(U140,ouderschapsverlof!$D$15:$I$19,6,FALSE),0),0))</f>
        <v>0</v>
      </c>
      <c r="AB140" s="64">
        <f t="shared" si="60"/>
        <v>138</v>
      </c>
      <c r="AC140" s="65">
        <f t="shared" si="53"/>
        <v>4</v>
      </c>
      <c r="AD140" s="66">
        <f t="shared" si="54"/>
        <v>0</v>
      </c>
      <c r="AE140" s="66">
        <f t="shared" si="55"/>
        <v>0</v>
      </c>
      <c r="AF140" s="65" t="b">
        <f t="shared" si="56"/>
        <v>1</v>
      </c>
      <c r="AG140" s="65">
        <f>IF(OR(AC140=6,AC140=7),0,IF(NOT(AF140),0,IF(AB140&lt;=$AB$1,VLOOKUP(AC140,ouderschapsverlof!$D$15:$K$19,8,FALSE),0)))</f>
        <v>0</v>
      </c>
      <c r="AH140" s="65">
        <f>IF(OR(AC140=6,AC140=7),0,IF(NOT(AF140),IF(AB140&lt;=$AB$1,VLOOKUP(AC140,ouderschapsverlof!$D$15:$K$19,8,FALSE),0),0))</f>
        <v>0</v>
      </c>
    </row>
    <row r="141" spans="1:34" x14ac:dyDescent="0.25">
      <c r="A141" s="64">
        <f t="shared" si="57"/>
        <v>139</v>
      </c>
      <c r="B141" s="65">
        <f t="shared" si="41"/>
        <v>5</v>
      </c>
      <c r="C141" s="66">
        <f t="shared" si="42"/>
        <v>0</v>
      </c>
      <c r="D141" s="66">
        <f t="shared" si="43"/>
        <v>0</v>
      </c>
      <c r="E141" s="65" t="b">
        <f t="shared" si="44"/>
        <v>1</v>
      </c>
      <c r="F141" s="65">
        <f>IF(OR(B141=6,B141=7),0,IF(NOT(E141),0,IF(A141&lt;=$A$1,VLOOKUP(B141,ouderschapsverlof!$D$15:$E$19,2,FALSE),0)))</f>
        <v>0</v>
      </c>
      <c r="G141" s="65">
        <f>IF(OR(B141=6,B141=7),0,IF(NOT(E141),IF(A141&lt;=$A$1,VLOOKUP(B141,ouderschapsverlof!$D$15:$E$19,2,FALSE),0),0))</f>
        <v>0</v>
      </c>
      <c r="L141" s="64">
        <f t="shared" si="58"/>
        <v>139</v>
      </c>
      <c r="M141" s="65">
        <f t="shared" si="45"/>
        <v>5</v>
      </c>
      <c r="N141" s="66">
        <f t="shared" si="46"/>
        <v>0</v>
      </c>
      <c r="O141" s="66">
        <f t="shared" si="47"/>
        <v>0</v>
      </c>
      <c r="P141" s="65" t="b">
        <f t="shared" si="48"/>
        <v>1</v>
      </c>
      <c r="Q141" s="65">
        <f>IF(OR(M141=6,M141=7),0,IF(NOT(P141),0,IF(L141&lt;=$L$1,VLOOKUP(M141,ouderschapsverlof!$D$15:$G$19,4,FALSE),0)))</f>
        <v>0</v>
      </c>
      <c r="R141" s="65">
        <f>IF(OR(M141=6,M141=7),0,IF(NOT(P141),IF(L141&lt;=$L$1,VLOOKUP(M141,ouderschapsverlof!$D$15:$G$19,4,FALSE),0),0))</f>
        <v>0</v>
      </c>
      <c r="T141" s="64">
        <f t="shared" si="59"/>
        <v>139</v>
      </c>
      <c r="U141" s="65">
        <f t="shared" si="49"/>
        <v>5</v>
      </c>
      <c r="V141" s="66">
        <f t="shared" si="50"/>
        <v>0</v>
      </c>
      <c r="W141" s="66">
        <f t="shared" si="51"/>
        <v>0</v>
      </c>
      <c r="X141" s="65" t="b">
        <f t="shared" si="52"/>
        <v>1</v>
      </c>
      <c r="Y141" s="65">
        <f>IF(OR(U141=6,U141=7),0,IF(NOT(X141),0,IF(T141&lt;=$T$1,VLOOKUP(U141,ouderschapsverlof!$D$15:$I$19,6,FALSE),0)))</f>
        <v>0</v>
      </c>
      <c r="Z141" s="65">
        <f>IF(OR(U141=6,U141=7),0,IF(NOT(X141),IF(T141&lt;=$T$1,VLOOKUP(U141,ouderschapsverlof!$D$15:$I$19,6,FALSE),0),0))</f>
        <v>0</v>
      </c>
      <c r="AB141" s="64">
        <f t="shared" si="60"/>
        <v>139</v>
      </c>
      <c r="AC141" s="65">
        <f t="shared" si="53"/>
        <v>5</v>
      </c>
      <c r="AD141" s="66">
        <f t="shared" si="54"/>
        <v>0</v>
      </c>
      <c r="AE141" s="66">
        <f t="shared" si="55"/>
        <v>0</v>
      </c>
      <c r="AF141" s="65" t="b">
        <f t="shared" si="56"/>
        <v>1</v>
      </c>
      <c r="AG141" s="65">
        <f>IF(OR(AC141=6,AC141=7),0,IF(NOT(AF141),0,IF(AB141&lt;=$AB$1,VLOOKUP(AC141,ouderschapsverlof!$D$15:$K$19,8,FALSE),0)))</f>
        <v>0</v>
      </c>
      <c r="AH141" s="65">
        <f>IF(OR(AC141=6,AC141=7),0,IF(NOT(AF141),IF(AB141&lt;=$AB$1,VLOOKUP(AC141,ouderschapsverlof!$D$15:$K$19,8,FALSE),0),0))</f>
        <v>0</v>
      </c>
    </row>
    <row r="142" spans="1:34" x14ac:dyDescent="0.25">
      <c r="A142" s="64">
        <f t="shared" si="57"/>
        <v>140</v>
      </c>
      <c r="B142" s="65">
        <f t="shared" si="41"/>
        <v>6</v>
      </c>
      <c r="C142" s="66">
        <f t="shared" si="42"/>
        <v>0</v>
      </c>
      <c r="D142" s="66">
        <f t="shared" si="43"/>
        <v>0</v>
      </c>
      <c r="E142" s="65" t="b">
        <f t="shared" si="44"/>
        <v>1</v>
      </c>
      <c r="F142" s="65">
        <f>IF(OR(B142=6,B142=7),0,IF(NOT(E142),0,IF(A142&lt;=$A$1,VLOOKUP(B142,ouderschapsverlof!$D$15:$E$19,2,FALSE),0)))</f>
        <v>0</v>
      </c>
      <c r="G142" s="65">
        <f>IF(OR(B142=6,B142=7),0,IF(NOT(E142),IF(A142&lt;=$A$1,VLOOKUP(B142,ouderschapsverlof!$D$15:$E$19,2,FALSE),0),0))</f>
        <v>0</v>
      </c>
      <c r="L142" s="64">
        <f t="shared" si="58"/>
        <v>140</v>
      </c>
      <c r="M142" s="65">
        <f t="shared" si="45"/>
        <v>6</v>
      </c>
      <c r="N142" s="66">
        <f t="shared" si="46"/>
        <v>0</v>
      </c>
      <c r="O142" s="66">
        <f t="shared" si="47"/>
        <v>0</v>
      </c>
      <c r="P142" s="65" t="b">
        <f t="shared" si="48"/>
        <v>1</v>
      </c>
      <c r="Q142" s="65">
        <f>IF(OR(M142=6,M142=7),0,IF(NOT(P142),0,IF(L142&lt;=$L$1,VLOOKUP(M142,ouderschapsverlof!$D$15:$G$19,4,FALSE),0)))</f>
        <v>0</v>
      </c>
      <c r="R142" s="65">
        <f>IF(OR(M142=6,M142=7),0,IF(NOT(P142),IF(L142&lt;=$L$1,VLOOKUP(M142,ouderschapsverlof!$D$15:$G$19,4,FALSE),0),0))</f>
        <v>0</v>
      </c>
      <c r="T142" s="64">
        <f t="shared" si="59"/>
        <v>140</v>
      </c>
      <c r="U142" s="65">
        <f t="shared" si="49"/>
        <v>6</v>
      </c>
      <c r="V142" s="66">
        <f t="shared" si="50"/>
        <v>0</v>
      </c>
      <c r="W142" s="66">
        <f t="shared" si="51"/>
        <v>0</v>
      </c>
      <c r="X142" s="65" t="b">
        <f t="shared" si="52"/>
        <v>1</v>
      </c>
      <c r="Y142" s="65">
        <f>IF(OR(U142=6,U142=7),0,IF(NOT(X142),0,IF(T142&lt;=$T$1,VLOOKUP(U142,ouderschapsverlof!$D$15:$I$19,6,FALSE),0)))</f>
        <v>0</v>
      </c>
      <c r="Z142" s="65">
        <f>IF(OR(U142=6,U142=7),0,IF(NOT(X142),IF(T142&lt;=$T$1,VLOOKUP(U142,ouderschapsverlof!$D$15:$I$19,6,FALSE),0),0))</f>
        <v>0</v>
      </c>
      <c r="AB142" s="64">
        <f t="shared" si="60"/>
        <v>140</v>
      </c>
      <c r="AC142" s="65">
        <f t="shared" si="53"/>
        <v>6</v>
      </c>
      <c r="AD142" s="66">
        <f t="shared" si="54"/>
        <v>0</v>
      </c>
      <c r="AE142" s="66">
        <f t="shared" si="55"/>
        <v>0</v>
      </c>
      <c r="AF142" s="65" t="b">
        <f t="shared" si="56"/>
        <v>1</v>
      </c>
      <c r="AG142" s="65">
        <f>IF(OR(AC142=6,AC142=7),0,IF(NOT(AF142),0,IF(AB142&lt;=$AB$1,VLOOKUP(AC142,ouderschapsverlof!$D$15:$K$19,8,FALSE),0)))</f>
        <v>0</v>
      </c>
      <c r="AH142" s="65">
        <f>IF(OR(AC142=6,AC142=7),0,IF(NOT(AF142),IF(AB142&lt;=$AB$1,VLOOKUP(AC142,ouderschapsverlof!$D$15:$K$19,8,FALSE),0),0))</f>
        <v>0</v>
      </c>
    </row>
    <row r="143" spans="1:34" x14ac:dyDescent="0.25">
      <c r="A143" s="64">
        <f t="shared" si="57"/>
        <v>141</v>
      </c>
      <c r="B143" s="65">
        <f t="shared" si="41"/>
        <v>7</v>
      </c>
      <c r="C143" s="66">
        <f t="shared" si="42"/>
        <v>0</v>
      </c>
      <c r="D143" s="66">
        <f t="shared" si="43"/>
        <v>0</v>
      </c>
      <c r="E143" s="65" t="b">
        <f t="shared" si="44"/>
        <v>1</v>
      </c>
      <c r="F143" s="65">
        <f>IF(OR(B143=6,B143=7),0,IF(NOT(E143),0,IF(A143&lt;=$A$1,VLOOKUP(B143,ouderschapsverlof!$D$15:$E$19,2,FALSE),0)))</f>
        <v>0</v>
      </c>
      <c r="G143" s="65">
        <f>IF(OR(B143=6,B143=7),0,IF(NOT(E143),IF(A143&lt;=$A$1,VLOOKUP(B143,ouderschapsverlof!$D$15:$E$19,2,FALSE),0),0))</f>
        <v>0</v>
      </c>
      <c r="L143" s="64">
        <f t="shared" si="58"/>
        <v>141</v>
      </c>
      <c r="M143" s="65">
        <f t="shared" si="45"/>
        <v>7</v>
      </c>
      <c r="N143" s="66">
        <f t="shared" si="46"/>
        <v>0</v>
      </c>
      <c r="O143" s="66">
        <f t="shared" si="47"/>
        <v>0</v>
      </c>
      <c r="P143" s="65" t="b">
        <f t="shared" si="48"/>
        <v>1</v>
      </c>
      <c r="Q143" s="65">
        <f>IF(OR(M143=6,M143=7),0,IF(NOT(P143),0,IF(L143&lt;=$L$1,VLOOKUP(M143,ouderschapsverlof!$D$15:$G$19,4,FALSE),0)))</f>
        <v>0</v>
      </c>
      <c r="R143" s="65">
        <f>IF(OR(M143=6,M143=7),0,IF(NOT(P143),IF(L143&lt;=$L$1,VLOOKUP(M143,ouderschapsverlof!$D$15:$G$19,4,FALSE),0),0))</f>
        <v>0</v>
      </c>
      <c r="T143" s="64">
        <f t="shared" si="59"/>
        <v>141</v>
      </c>
      <c r="U143" s="65">
        <f t="shared" si="49"/>
        <v>7</v>
      </c>
      <c r="V143" s="66">
        <f t="shared" si="50"/>
        <v>0</v>
      </c>
      <c r="W143" s="66">
        <f t="shared" si="51"/>
        <v>0</v>
      </c>
      <c r="X143" s="65" t="b">
        <f t="shared" si="52"/>
        <v>1</v>
      </c>
      <c r="Y143" s="65">
        <f>IF(OR(U143=6,U143=7),0,IF(NOT(X143),0,IF(T143&lt;=$T$1,VLOOKUP(U143,ouderschapsverlof!$D$15:$I$19,6,FALSE),0)))</f>
        <v>0</v>
      </c>
      <c r="Z143" s="65">
        <f>IF(OR(U143=6,U143=7),0,IF(NOT(X143),IF(T143&lt;=$T$1,VLOOKUP(U143,ouderschapsverlof!$D$15:$I$19,6,FALSE),0),0))</f>
        <v>0</v>
      </c>
      <c r="AB143" s="64">
        <f t="shared" si="60"/>
        <v>141</v>
      </c>
      <c r="AC143" s="65">
        <f t="shared" si="53"/>
        <v>7</v>
      </c>
      <c r="AD143" s="66">
        <f t="shared" si="54"/>
        <v>0</v>
      </c>
      <c r="AE143" s="66">
        <f t="shared" si="55"/>
        <v>0</v>
      </c>
      <c r="AF143" s="65" t="b">
        <f t="shared" si="56"/>
        <v>1</v>
      </c>
      <c r="AG143" s="65">
        <f>IF(OR(AC143=6,AC143=7),0,IF(NOT(AF143),0,IF(AB143&lt;=$AB$1,VLOOKUP(AC143,ouderschapsverlof!$D$15:$K$19,8,FALSE),0)))</f>
        <v>0</v>
      </c>
      <c r="AH143" s="65">
        <f>IF(OR(AC143=6,AC143=7),0,IF(NOT(AF143),IF(AB143&lt;=$AB$1,VLOOKUP(AC143,ouderschapsverlof!$D$15:$K$19,8,FALSE),0),0))</f>
        <v>0</v>
      </c>
    </row>
    <row r="144" spans="1:34" x14ac:dyDescent="0.25">
      <c r="A144" s="64">
        <f t="shared" si="57"/>
        <v>142</v>
      </c>
      <c r="B144" s="65">
        <f t="shared" si="41"/>
        <v>1</v>
      </c>
      <c r="C144" s="66">
        <f t="shared" si="42"/>
        <v>0</v>
      </c>
      <c r="D144" s="66">
        <f t="shared" si="43"/>
        <v>0</v>
      </c>
      <c r="E144" s="65" t="b">
        <f t="shared" si="44"/>
        <v>1</v>
      </c>
      <c r="F144" s="65">
        <f>IF(OR(B144=6,B144=7),0,IF(NOT(E144),0,IF(A144&lt;=$A$1,VLOOKUP(B144,ouderschapsverlof!$D$15:$E$19,2,FALSE),0)))</f>
        <v>0</v>
      </c>
      <c r="G144" s="65">
        <f>IF(OR(B144=6,B144=7),0,IF(NOT(E144),IF(A144&lt;=$A$1,VLOOKUP(B144,ouderschapsverlof!$D$15:$E$19,2,FALSE),0),0))</f>
        <v>0</v>
      </c>
      <c r="L144" s="64">
        <f t="shared" si="58"/>
        <v>142</v>
      </c>
      <c r="M144" s="65">
        <f t="shared" si="45"/>
        <v>1</v>
      </c>
      <c r="N144" s="66">
        <f t="shared" si="46"/>
        <v>0</v>
      </c>
      <c r="O144" s="66">
        <f t="shared" si="47"/>
        <v>0</v>
      </c>
      <c r="P144" s="65" t="b">
        <f t="shared" si="48"/>
        <v>1</v>
      </c>
      <c r="Q144" s="65">
        <f>IF(OR(M144=6,M144=7),0,IF(NOT(P144),0,IF(L144&lt;=$L$1,VLOOKUP(M144,ouderschapsverlof!$D$15:$G$19,4,FALSE),0)))</f>
        <v>0</v>
      </c>
      <c r="R144" s="65">
        <f>IF(OR(M144=6,M144=7),0,IF(NOT(P144),IF(L144&lt;=$L$1,VLOOKUP(M144,ouderschapsverlof!$D$15:$G$19,4,FALSE),0),0))</f>
        <v>0</v>
      </c>
      <c r="T144" s="64">
        <f t="shared" si="59"/>
        <v>142</v>
      </c>
      <c r="U144" s="65">
        <f t="shared" si="49"/>
        <v>1</v>
      </c>
      <c r="V144" s="66">
        <f t="shared" si="50"/>
        <v>0</v>
      </c>
      <c r="W144" s="66">
        <f t="shared" si="51"/>
        <v>0</v>
      </c>
      <c r="X144" s="65" t="b">
        <f t="shared" si="52"/>
        <v>1</v>
      </c>
      <c r="Y144" s="65">
        <f>IF(OR(U144=6,U144=7),0,IF(NOT(X144),0,IF(T144&lt;=$T$1,VLOOKUP(U144,ouderschapsverlof!$D$15:$I$19,6,FALSE),0)))</f>
        <v>0</v>
      </c>
      <c r="Z144" s="65">
        <f>IF(OR(U144=6,U144=7),0,IF(NOT(X144),IF(T144&lt;=$T$1,VLOOKUP(U144,ouderschapsverlof!$D$15:$I$19,6,FALSE),0),0))</f>
        <v>0</v>
      </c>
      <c r="AB144" s="64">
        <f t="shared" si="60"/>
        <v>142</v>
      </c>
      <c r="AC144" s="65">
        <f t="shared" si="53"/>
        <v>1</v>
      </c>
      <c r="AD144" s="66">
        <f t="shared" si="54"/>
        <v>0</v>
      </c>
      <c r="AE144" s="66">
        <f t="shared" si="55"/>
        <v>0</v>
      </c>
      <c r="AF144" s="65" t="b">
        <f t="shared" si="56"/>
        <v>1</v>
      </c>
      <c r="AG144" s="65">
        <f>IF(OR(AC144=6,AC144=7),0,IF(NOT(AF144),0,IF(AB144&lt;=$AB$1,VLOOKUP(AC144,ouderschapsverlof!$D$15:$K$19,8,FALSE),0)))</f>
        <v>0</v>
      </c>
      <c r="AH144" s="65">
        <f>IF(OR(AC144=6,AC144=7),0,IF(NOT(AF144),IF(AB144&lt;=$AB$1,VLOOKUP(AC144,ouderschapsverlof!$D$15:$K$19,8,FALSE),0),0))</f>
        <v>0</v>
      </c>
    </row>
    <row r="145" spans="1:34" x14ac:dyDescent="0.25">
      <c r="A145" s="64">
        <f t="shared" si="57"/>
        <v>143</v>
      </c>
      <c r="B145" s="65">
        <f t="shared" si="41"/>
        <v>2</v>
      </c>
      <c r="C145" s="66">
        <f t="shared" si="42"/>
        <v>0</v>
      </c>
      <c r="D145" s="66">
        <f t="shared" si="43"/>
        <v>0</v>
      </c>
      <c r="E145" s="65" t="b">
        <f t="shared" si="44"/>
        <v>1</v>
      </c>
      <c r="F145" s="65">
        <f>IF(OR(B145=6,B145=7),0,IF(NOT(E145),0,IF(A145&lt;=$A$1,VLOOKUP(B145,ouderschapsverlof!$D$15:$E$19,2,FALSE),0)))</f>
        <v>0</v>
      </c>
      <c r="G145" s="65">
        <f>IF(OR(B145=6,B145=7),0,IF(NOT(E145),IF(A145&lt;=$A$1,VLOOKUP(B145,ouderschapsverlof!$D$15:$E$19,2,FALSE),0),0))</f>
        <v>0</v>
      </c>
      <c r="L145" s="64">
        <f t="shared" si="58"/>
        <v>143</v>
      </c>
      <c r="M145" s="65">
        <f t="shared" si="45"/>
        <v>2</v>
      </c>
      <c r="N145" s="66">
        <f t="shared" si="46"/>
        <v>0</v>
      </c>
      <c r="O145" s="66">
        <f t="shared" si="47"/>
        <v>0</v>
      </c>
      <c r="P145" s="65" t="b">
        <f t="shared" si="48"/>
        <v>1</v>
      </c>
      <c r="Q145" s="65">
        <f>IF(OR(M145=6,M145=7),0,IF(NOT(P145),0,IF(L145&lt;=$L$1,VLOOKUP(M145,ouderschapsverlof!$D$15:$G$19,4,FALSE),0)))</f>
        <v>0</v>
      </c>
      <c r="R145" s="65">
        <f>IF(OR(M145=6,M145=7),0,IF(NOT(P145),IF(L145&lt;=$L$1,VLOOKUP(M145,ouderschapsverlof!$D$15:$G$19,4,FALSE),0),0))</f>
        <v>0</v>
      </c>
      <c r="T145" s="64">
        <f t="shared" si="59"/>
        <v>143</v>
      </c>
      <c r="U145" s="65">
        <f t="shared" si="49"/>
        <v>2</v>
      </c>
      <c r="V145" s="66">
        <f t="shared" si="50"/>
        <v>0</v>
      </c>
      <c r="W145" s="66">
        <f t="shared" si="51"/>
        <v>0</v>
      </c>
      <c r="X145" s="65" t="b">
        <f t="shared" si="52"/>
        <v>1</v>
      </c>
      <c r="Y145" s="65">
        <f>IF(OR(U145=6,U145=7),0,IF(NOT(X145),0,IF(T145&lt;=$T$1,VLOOKUP(U145,ouderschapsverlof!$D$15:$I$19,6,FALSE),0)))</f>
        <v>0</v>
      </c>
      <c r="Z145" s="65">
        <f>IF(OR(U145=6,U145=7),0,IF(NOT(X145),IF(T145&lt;=$T$1,VLOOKUP(U145,ouderschapsverlof!$D$15:$I$19,6,FALSE),0),0))</f>
        <v>0</v>
      </c>
      <c r="AB145" s="64">
        <f t="shared" si="60"/>
        <v>143</v>
      </c>
      <c r="AC145" s="65">
        <f t="shared" si="53"/>
        <v>2</v>
      </c>
      <c r="AD145" s="66">
        <f t="shared" si="54"/>
        <v>0</v>
      </c>
      <c r="AE145" s="66">
        <f t="shared" si="55"/>
        <v>0</v>
      </c>
      <c r="AF145" s="65" t="b">
        <f t="shared" si="56"/>
        <v>1</v>
      </c>
      <c r="AG145" s="65">
        <f>IF(OR(AC145=6,AC145=7),0,IF(NOT(AF145),0,IF(AB145&lt;=$AB$1,VLOOKUP(AC145,ouderschapsverlof!$D$15:$K$19,8,FALSE),0)))</f>
        <v>0</v>
      </c>
      <c r="AH145" s="65">
        <f>IF(OR(AC145=6,AC145=7),0,IF(NOT(AF145),IF(AB145&lt;=$AB$1,VLOOKUP(AC145,ouderschapsverlof!$D$15:$K$19,8,FALSE),0),0))</f>
        <v>0</v>
      </c>
    </row>
    <row r="146" spans="1:34" x14ac:dyDescent="0.25">
      <c r="A146" s="64">
        <f t="shared" si="57"/>
        <v>144</v>
      </c>
      <c r="B146" s="65">
        <f t="shared" si="41"/>
        <v>3</v>
      </c>
      <c r="C146" s="66">
        <f t="shared" si="42"/>
        <v>0</v>
      </c>
      <c r="D146" s="66">
        <f t="shared" si="43"/>
        <v>0</v>
      </c>
      <c r="E146" s="65" t="b">
        <f t="shared" si="44"/>
        <v>1</v>
      </c>
      <c r="F146" s="65">
        <f>IF(OR(B146=6,B146=7),0,IF(NOT(E146),0,IF(A146&lt;=$A$1,VLOOKUP(B146,ouderschapsverlof!$D$15:$E$19,2,FALSE),0)))</f>
        <v>0</v>
      </c>
      <c r="G146" s="65">
        <f>IF(OR(B146=6,B146=7),0,IF(NOT(E146),IF(A146&lt;=$A$1,VLOOKUP(B146,ouderschapsverlof!$D$15:$E$19,2,FALSE),0),0))</f>
        <v>0</v>
      </c>
      <c r="L146" s="64">
        <f t="shared" si="58"/>
        <v>144</v>
      </c>
      <c r="M146" s="65">
        <f t="shared" si="45"/>
        <v>3</v>
      </c>
      <c r="N146" s="66">
        <f t="shared" si="46"/>
        <v>0</v>
      </c>
      <c r="O146" s="66">
        <f t="shared" si="47"/>
        <v>0</v>
      </c>
      <c r="P146" s="65" t="b">
        <f t="shared" si="48"/>
        <v>1</v>
      </c>
      <c r="Q146" s="65">
        <f>IF(OR(M146=6,M146=7),0,IF(NOT(P146),0,IF(L146&lt;=$L$1,VLOOKUP(M146,ouderschapsverlof!$D$15:$G$19,4,FALSE),0)))</f>
        <v>0</v>
      </c>
      <c r="R146" s="65">
        <f>IF(OR(M146=6,M146=7),0,IF(NOT(P146),IF(L146&lt;=$L$1,VLOOKUP(M146,ouderschapsverlof!$D$15:$G$19,4,FALSE),0),0))</f>
        <v>0</v>
      </c>
      <c r="T146" s="64">
        <f t="shared" si="59"/>
        <v>144</v>
      </c>
      <c r="U146" s="65">
        <f t="shared" si="49"/>
        <v>3</v>
      </c>
      <c r="V146" s="66">
        <f t="shared" si="50"/>
        <v>0</v>
      </c>
      <c r="W146" s="66">
        <f t="shared" si="51"/>
        <v>0</v>
      </c>
      <c r="X146" s="65" t="b">
        <f t="shared" si="52"/>
        <v>1</v>
      </c>
      <c r="Y146" s="65">
        <f>IF(OR(U146=6,U146=7),0,IF(NOT(X146),0,IF(T146&lt;=$T$1,VLOOKUP(U146,ouderschapsverlof!$D$15:$I$19,6,FALSE),0)))</f>
        <v>0</v>
      </c>
      <c r="Z146" s="65">
        <f>IF(OR(U146=6,U146=7),0,IF(NOT(X146),IF(T146&lt;=$T$1,VLOOKUP(U146,ouderschapsverlof!$D$15:$I$19,6,FALSE),0),0))</f>
        <v>0</v>
      </c>
      <c r="AB146" s="64">
        <f t="shared" si="60"/>
        <v>144</v>
      </c>
      <c r="AC146" s="65">
        <f t="shared" si="53"/>
        <v>3</v>
      </c>
      <c r="AD146" s="66">
        <f t="shared" si="54"/>
        <v>0</v>
      </c>
      <c r="AE146" s="66">
        <f t="shared" si="55"/>
        <v>0</v>
      </c>
      <c r="AF146" s="65" t="b">
        <f t="shared" si="56"/>
        <v>1</v>
      </c>
      <c r="AG146" s="65">
        <f>IF(OR(AC146=6,AC146=7),0,IF(NOT(AF146),0,IF(AB146&lt;=$AB$1,VLOOKUP(AC146,ouderschapsverlof!$D$15:$K$19,8,FALSE),0)))</f>
        <v>0</v>
      </c>
      <c r="AH146" s="65">
        <f>IF(OR(AC146=6,AC146=7),0,IF(NOT(AF146),IF(AB146&lt;=$AB$1,VLOOKUP(AC146,ouderschapsverlof!$D$15:$K$19,8,FALSE),0),0))</f>
        <v>0</v>
      </c>
    </row>
    <row r="147" spans="1:34" x14ac:dyDescent="0.25">
      <c r="A147" s="64">
        <f t="shared" si="57"/>
        <v>145</v>
      </c>
      <c r="B147" s="65">
        <f t="shared" si="41"/>
        <v>4</v>
      </c>
      <c r="C147" s="66">
        <f t="shared" si="42"/>
        <v>0</v>
      </c>
      <c r="D147" s="66">
        <f t="shared" si="43"/>
        <v>0</v>
      </c>
      <c r="E147" s="65" t="b">
        <f t="shared" si="44"/>
        <v>1</v>
      </c>
      <c r="F147" s="65">
        <f>IF(OR(B147=6,B147=7),0,IF(NOT(E147),0,IF(A147&lt;=$A$1,VLOOKUP(B147,ouderschapsverlof!$D$15:$E$19,2,FALSE),0)))</f>
        <v>0</v>
      </c>
      <c r="G147" s="65">
        <f>IF(OR(B147=6,B147=7),0,IF(NOT(E147),IF(A147&lt;=$A$1,VLOOKUP(B147,ouderschapsverlof!$D$15:$E$19,2,FALSE),0),0))</f>
        <v>0</v>
      </c>
      <c r="L147" s="64">
        <f t="shared" si="58"/>
        <v>145</v>
      </c>
      <c r="M147" s="65">
        <f t="shared" si="45"/>
        <v>4</v>
      </c>
      <c r="N147" s="66">
        <f t="shared" si="46"/>
        <v>0</v>
      </c>
      <c r="O147" s="66">
        <f t="shared" si="47"/>
        <v>0</v>
      </c>
      <c r="P147" s="65" t="b">
        <f t="shared" si="48"/>
        <v>1</v>
      </c>
      <c r="Q147" s="65">
        <f>IF(OR(M147=6,M147=7),0,IF(NOT(P147),0,IF(L147&lt;=$L$1,VLOOKUP(M147,ouderschapsverlof!$D$15:$G$19,4,FALSE),0)))</f>
        <v>0</v>
      </c>
      <c r="R147" s="65">
        <f>IF(OR(M147=6,M147=7),0,IF(NOT(P147),IF(L147&lt;=$L$1,VLOOKUP(M147,ouderschapsverlof!$D$15:$G$19,4,FALSE),0),0))</f>
        <v>0</v>
      </c>
      <c r="T147" s="64">
        <f t="shared" si="59"/>
        <v>145</v>
      </c>
      <c r="U147" s="65">
        <f t="shared" si="49"/>
        <v>4</v>
      </c>
      <c r="V147" s="66">
        <f t="shared" si="50"/>
        <v>0</v>
      </c>
      <c r="W147" s="66">
        <f t="shared" si="51"/>
        <v>0</v>
      </c>
      <c r="X147" s="65" t="b">
        <f t="shared" si="52"/>
        <v>1</v>
      </c>
      <c r="Y147" s="65">
        <f>IF(OR(U147=6,U147=7),0,IF(NOT(X147),0,IF(T147&lt;=$T$1,VLOOKUP(U147,ouderschapsverlof!$D$15:$I$19,6,FALSE),0)))</f>
        <v>0</v>
      </c>
      <c r="Z147" s="65">
        <f>IF(OR(U147=6,U147=7),0,IF(NOT(X147),IF(T147&lt;=$T$1,VLOOKUP(U147,ouderschapsverlof!$D$15:$I$19,6,FALSE),0),0))</f>
        <v>0</v>
      </c>
      <c r="AB147" s="64">
        <f t="shared" si="60"/>
        <v>145</v>
      </c>
      <c r="AC147" s="65">
        <f t="shared" si="53"/>
        <v>4</v>
      </c>
      <c r="AD147" s="66">
        <f t="shared" si="54"/>
        <v>0</v>
      </c>
      <c r="AE147" s="66">
        <f t="shared" si="55"/>
        <v>0</v>
      </c>
      <c r="AF147" s="65" t="b">
        <f t="shared" si="56"/>
        <v>1</v>
      </c>
      <c r="AG147" s="65">
        <f>IF(OR(AC147=6,AC147=7),0,IF(NOT(AF147),0,IF(AB147&lt;=$AB$1,VLOOKUP(AC147,ouderschapsverlof!$D$15:$K$19,8,FALSE),0)))</f>
        <v>0</v>
      </c>
      <c r="AH147" s="65">
        <f>IF(OR(AC147=6,AC147=7),0,IF(NOT(AF147),IF(AB147&lt;=$AB$1,VLOOKUP(AC147,ouderschapsverlof!$D$15:$K$19,8,FALSE),0),0))</f>
        <v>0</v>
      </c>
    </row>
    <row r="148" spans="1:34" x14ac:dyDescent="0.25">
      <c r="A148" s="64">
        <f t="shared" si="57"/>
        <v>146</v>
      </c>
      <c r="B148" s="65">
        <f t="shared" si="41"/>
        <v>5</v>
      </c>
      <c r="C148" s="66">
        <f t="shared" si="42"/>
        <v>0</v>
      </c>
      <c r="D148" s="66">
        <f t="shared" si="43"/>
        <v>0</v>
      </c>
      <c r="E148" s="65" t="b">
        <f t="shared" si="44"/>
        <v>1</v>
      </c>
      <c r="F148" s="65">
        <f>IF(OR(B148=6,B148=7),0,IF(NOT(E148),0,IF(A148&lt;=$A$1,VLOOKUP(B148,ouderschapsverlof!$D$15:$E$19,2,FALSE),0)))</f>
        <v>0</v>
      </c>
      <c r="G148" s="65">
        <f>IF(OR(B148=6,B148=7),0,IF(NOT(E148),IF(A148&lt;=$A$1,VLOOKUP(B148,ouderschapsverlof!$D$15:$E$19,2,FALSE),0),0))</f>
        <v>0</v>
      </c>
      <c r="L148" s="64">
        <f t="shared" si="58"/>
        <v>146</v>
      </c>
      <c r="M148" s="65">
        <f t="shared" si="45"/>
        <v>5</v>
      </c>
      <c r="N148" s="66">
        <f t="shared" si="46"/>
        <v>0</v>
      </c>
      <c r="O148" s="66">
        <f t="shared" si="47"/>
        <v>0</v>
      </c>
      <c r="P148" s="65" t="b">
        <f t="shared" si="48"/>
        <v>1</v>
      </c>
      <c r="Q148" s="65">
        <f>IF(OR(M148=6,M148=7),0,IF(NOT(P148),0,IF(L148&lt;=$L$1,VLOOKUP(M148,ouderschapsverlof!$D$15:$G$19,4,FALSE),0)))</f>
        <v>0</v>
      </c>
      <c r="R148" s="65">
        <f>IF(OR(M148=6,M148=7),0,IF(NOT(P148),IF(L148&lt;=$L$1,VLOOKUP(M148,ouderschapsverlof!$D$15:$G$19,4,FALSE),0),0))</f>
        <v>0</v>
      </c>
      <c r="T148" s="64">
        <f t="shared" si="59"/>
        <v>146</v>
      </c>
      <c r="U148" s="65">
        <f t="shared" si="49"/>
        <v>5</v>
      </c>
      <c r="V148" s="66">
        <f t="shared" si="50"/>
        <v>0</v>
      </c>
      <c r="W148" s="66">
        <f t="shared" si="51"/>
        <v>0</v>
      </c>
      <c r="X148" s="65" t="b">
        <f t="shared" si="52"/>
        <v>1</v>
      </c>
      <c r="Y148" s="65">
        <f>IF(OR(U148=6,U148=7),0,IF(NOT(X148),0,IF(T148&lt;=$T$1,VLOOKUP(U148,ouderschapsverlof!$D$15:$I$19,6,FALSE),0)))</f>
        <v>0</v>
      </c>
      <c r="Z148" s="65">
        <f>IF(OR(U148=6,U148=7),0,IF(NOT(X148),IF(T148&lt;=$T$1,VLOOKUP(U148,ouderschapsverlof!$D$15:$I$19,6,FALSE),0),0))</f>
        <v>0</v>
      </c>
      <c r="AB148" s="64">
        <f t="shared" si="60"/>
        <v>146</v>
      </c>
      <c r="AC148" s="65">
        <f t="shared" si="53"/>
        <v>5</v>
      </c>
      <c r="AD148" s="66">
        <f t="shared" si="54"/>
        <v>0</v>
      </c>
      <c r="AE148" s="66">
        <f t="shared" si="55"/>
        <v>0</v>
      </c>
      <c r="AF148" s="65" t="b">
        <f t="shared" si="56"/>
        <v>1</v>
      </c>
      <c r="AG148" s="65">
        <f>IF(OR(AC148=6,AC148=7),0,IF(NOT(AF148),0,IF(AB148&lt;=$AB$1,VLOOKUP(AC148,ouderschapsverlof!$D$15:$K$19,8,FALSE),0)))</f>
        <v>0</v>
      </c>
      <c r="AH148" s="65">
        <f>IF(OR(AC148=6,AC148=7),0,IF(NOT(AF148),IF(AB148&lt;=$AB$1,VLOOKUP(AC148,ouderschapsverlof!$D$15:$K$19,8,FALSE),0),0))</f>
        <v>0</v>
      </c>
    </row>
    <row r="149" spans="1:34" x14ac:dyDescent="0.25">
      <c r="A149" s="64">
        <f t="shared" si="57"/>
        <v>147</v>
      </c>
      <c r="B149" s="65">
        <f t="shared" si="41"/>
        <v>6</v>
      </c>
      <c r="C149" s="66">
        <f t="shared" si="42"/>
        <v>0</v>
      </c>
      <c r="D149" s="66">
        <f t="shared" si="43"/>
        <v>0</v>
      </c>
      <c r="E149" s="65" t="b">
        <f t="shared" si="44"/>
        <v>1</v>
      </c>
      <c r="F149" s="65">
        <f>IF(OR(B149=6,B149=7),0,IF(NOT(E149),0,IF(A149&lt;=$A$1,VLOOKUP(B149,ouderschapsverlof!$D$15:$E$19,2,FALSE),0)))</f>
        <v>0</v>
      </c>
      <c r="G149" s="65">
        <f>IF(OR(B149=6,B149=7),0,IF(NOT(E149),IF(A149&lt;=$A$1,VLOOKUP(B149,ouderschapsverlof!$D$15:$E$19,2,FALSE),0),0))</f>
        <v>0</v>
      </c>
      <c r="L149" s="64">
        <f t="shared" si="58"/>
        <v>147</v>
      </c>
      <c r="M149" s="65">
        <f t="shared" si="45"/>
        <v>6</v>
      </c>
      <c r="N149" s="66">
        <f t="shared" si="46"/>
        <v>0</v>
      </c>
      <c r="O149" s="66">
        <f t="shared" si="47"/>
        <v>0</v>
      </c>
      <c r="P149" s="65" t="b">
        <f t="shared" si="48"/>
        <v>1</v>
      </c>
      <c r="Q149" s="65">
        <f>IF(OR(M149=6,M149=7),0,IF(NOT(P149),0,IF(L149&lt;=$L$1,VLOOKUP(M149,ouderschapsverlof!$D$15:$G$19,4,FALSE),0)))</f>
        <v>0</v>
      </c>
      <c r="R149" s="65">
        <f>IF(OR(M149=6,M149=7),0,IF(NOT(P149),IF(L149&lt;=$L$1,VLOOKUP(M149,ouderschapsverlof!$D$15:$G$19,4,FALSE),0),0))</f>
        <v>0</v>
      </c>
      <c r="T149" s="64">
        <f t="shared" si="59"/>
        <v>147</v>
      </c>
      <c r="U149" s="65">
        <f t="shared" si="49"/>
        <v>6</v>
      </c>
      <c r="V149" s="66">
        <f t="shared" si="50"/>
        <v>0</v>
      </c>
      <c r="W149" s="66">
        <f t="shared" si="51"/>
        <v>0</v>
      </c>
      <c r="X149" s="65" t="b">
        <f t="shared" si="52"/>
        <v>1</v>
      </c>
      <c r="Y149" s="65">
        <f>IF(OR(U149=6,U149=7),0,IF(NOT(X149),0,IF(T149&lt;=$T$1,VLOOKUP(U149,ouderschapsverlof!$D$15:$I$19,6,FALSE),0)))</f>
        <v>0</v>
      </c>
      <c r="Z149" s="65">
        <f>IF(OR(U149=6,U149=7),0,IF(NOT(X149),IF(T149&lt;=$T$1,VLOOKUP(U149,ouderschapsverlof!$D$15:$I$19,6,FALSE),0),0))</f>
        <v>0</v>
      </c>
      <c r="AB149" s="64">
        <f t="shared" si="60"/>
        <v>147</v>
      </c>
      <c r="AC149" s="65">
        <f t="shared" si="53"/>
        <v>6</v>
      </c>
      <c r="AD149" s="66">
        <f t="shared" si="54"/>
        <v>0</v>
      </c>
      <c r="AE149" s="66">
        <f t="shared" si="55"/>
        <v>0</v>
      </c>
      <c r="AF149" s="65" t="b">
        <f t="shared" si="56"/>
        <v>1</v>
      </c>
      <c r="AG149" s="65">
        <f>IF(OR(AC149=6,AC149=7),0,IF(NOT(AF149),0,IF(AB149&lt;=$AB$1,VLOOKUP(AC149,ouderschapsverlof!$D$15:$K$19,8,FALSE),0)))</f>
        <v>0</v>
      </c>
      <c r="AH149" s="65">
        <f>IF(OR(AC149=6,AC149=7),0,IF(NOT(AF149),IF(AB149&lt;=$AB$1,VLOOKUP(AC149,ouderschapsverlof!$D$15:$K$19,8,FALSE),0),0))</f>
        <v>0</v>
      </c>
    </row>
    <row r="150" spans="1:34" x14ac:dyDescent="0.25">
      <c r="A150" s="64">
        <f t="shared" si="57"/>
        <v>148</v>
      </c>
      <c r="B150" s="65">
        <f t="shared" si="41"/>
        <v>7</v>
      </c>
      <c r="C150" s="66">
        <f t="shared" si="42"/>
        <v>0</v>
      </c>
      <c r="D150" s="66">
        <f t="shared" si="43"/>
        <v>0</v>
      </c>
      <c r="E150" s="65" t="b">
        <f t="shared" si="44"/>
        <v>1</v>
      </c>
      <c r="F150" s="65">
        <f>IF(OR(B150=6,B150=7),0,IF(NOT(E150),0,IF(A150&lt;=$A$1,VLOOKUP(B150,ouderschapsverlof!$D$15:$E$19,2,FALSE),0)))</f>
        <v>0</v>
      </c>
      <c r="G150" s="65">
        <f>IF(OR(B150=6,B150=7),0,IF(NOT(E150),IF(A150&lt;=$A$1,VLOOKUP(B150,ouderschapsverlof!$D$15:$E$19,2,FALSE),0),0))</f>
        <v>0</v>
      </c>
      <c r="L150" s="64">
        <f t="shared" si="58"/>
        <v>148</v>
      </c>
      <c r="M150" s="65">
        <f t="shared" si="45"/>
        <v>7</v>
      </c>
      <c r="N150" s="66">
        <f t="shared" si="46"/>
        <v>0</v>
      </c>
      <c r="O150" s="66">
        <f t="shared" si="47"/>
        <v>0</v>
      </c>
      <c r="P150" s="65" t="b">
        <f t="shared" si="48"/>
        <v>1</v>
      </c>
      <c r="Q150" s="65">
        <f>IF(OR(M150=6,M150=7),0,IF(NOT(P150),0,IF(L150&lt;=$L$1,VLOOKUP(M150,ouderschapsverlof!$D$15:$G$19,4,FALSE),0)))</f>
        <v>0</v>
      </c>
      <c r="R150" s="65">
        <f>IF(OR(M150=6,M150=7),0,IF(NOT(P150),IF(L150&lt;=$L$1,VLOOKUP(M150,ouderschapsverlof!$D$15:$G$19,4,FALSE),0),0))</f>
        <v>0</v>
      </c>
      <c r="T150" s="64">
        <f t="shared" si="59"/>
        <v>148</v>
      </c>
      <c r="U150" s="65">
        <f t="shared" si="49"/>
        <v>7</v>
      </c>
      <c r="V150" s="66">
        <f t="shared" si="50"/>
        <v>0</v>
      </c>
      <c r="W150" s="66">
        <f t="shared" si="51"/>
        <v>0</v>
      </c>
      <c r="X150" s="65" t="b">
        <f t="shared" si="52"/>
        <v>1</v>
      </c>
      <c r="Y150" s="65">
        <f>IF(OR(U150=6,U150=7),0,IF(NOT(X150),0,IF(T150&lt;=$T$1,VLOOKUP(U150,ouderschapsverlof!$D$15:$I$19,6,FALSE),0)))</f>
        <v>0</v>
      </c>
      <c r="Z150" s="65">
        <f>IF(OR(U150=6,U150=7),0,IF(NOT(X150),IF(T150&lt;=$T$1,VLOOKUP(U150,ouderschapsverlof!$D$15:$I$19,6,FALSE),0),0))</f>
        <v>0</v>
      </c>
      <c r="AB150" s="64">
        <f t="shared" si="60"/>
        <v>148</v>
      </c>
      <c r="AC150" s="65">
        <f t="shared" si="53"/>
        <v>7</v>
      </c>
      <c r="AD150" s="66">
        <f t="shared" si="54"/>
        <v>0</v>
      </c>
      <c r="AE150" s="66">
        <f t="shared" si="55"/>
        <v>0</v>
      </c>
      <c r="AF150" s="65" t="b">
        <f t="shared" si="56"/>
        <v>1</v>
      </c>
      <c r="AG150" s="65">
        <f>IF(OR(AC150=6,AC150=7),0,IF(NOT(AF150),0,IF(AB150&lt;=$AB$1,VLOOKUP(AC150,ouderschapsverlof!$D$15:$K$19,8,FALSE),0)))</f>
        <v>0</v>
      </c>
      <c r="AH150" s="65">
        <f>IF(OR(AC150=6,AC150=7),0,IF(NOT(AF150),IF(AB150&lt;=$AB$1,VLOOKUP(AC150,ouderschapsverlof!$D$15:$K$19,8,FALSE),0),0))</f>
        <v>0</v>
      </c>
    </row>
    <row r="151" spans="1:34" x14ac:dyDescent="0.25">
      <c r="A151" s="64">
        <f t="shared" si="57"/>
        <v>149</v>
      </c>
      <c r="B151" s="65">
        <f t="shared" si="41"/>
        <v>1</v>
      </c>
      <c r="C151" s="66">
        <f t="shared" si="42"/>
        <v>0</v>
      </c>
      <c r="D151" s="66">
        <f t="shared" si="43"/>
        <v>0</v>
      </c>
      <c r="E151" s="65" t="b">
        <f t="shared" si="44"/>
        <v>1</v>
      </c>
      <c r="F151" s="65">
        <f>IF(OR(B151=6,B151=7),0,IF(NOT(E151),0,IF(A151&lt;=$A$1,VLOOKUP(B151,ouderschapsverlof!$D$15:$E$19,2,FALSE),0)))</f>
        <v>0</v>
      </c>
      <c r="G151" s="65">
        <f>IF(OR(B151=6,B151=7),0,IF(NOT(E151),IF(A151&lt;=$A$1,VLOOKUP(B151,ouderschapsverlof!$D$15:$E$19,2,FALSE),0),0))</f>
        <v>0</v>
      </c>
      <c r="L151" s="64">
        <f t="shared" si="58"/>
        <v>149</v>
      </c>
      <c r="M151" s="65">
        <f t="shared" si="45"/>
        <v>1</v>
      </c>
      <c r="N151" s="66">
        <f t="shared" si="46"/>
        <v>0</v>
      </c>
      <c r="O151" s="66">
        <f t="shared" si="47"/>
        <v>0</v>
      </c>
      <c r="P151" s="65" t="b">
        <f t="shared" si="48"/>
        <v>1</v>
      </c>
      <c r="Q151" s="65">
        <f>IF(OR(M151=6,M151=7),0,IF(NOT(P151),0,IF(L151&lt;=$L$1,VLOOKUP(M151,ouderschapsverlof!$D$15:$G$19,4,FALSE),0)))</f>
        <v>0</v>
      </c>
      <c r="R151" s="65">
        <f>IF(OR(M151=6,M151=7),0,IF(NOT(P151),IF(L151&lt;=$L$1,VLOOKUP(M151,ouderschapsverlof!$D$15:$G$19,4,FALSE),0),0))</f>
        <v>0</v>
      </c>
      <c r="T151" s="64">
        <f t="shared" si="59"/>
        <v>149</v>
      </c>
      <c r="U151" s="65">
        <f t="shared" si="49"/>
        <v>1</v>
      </c>
      <c r="V151" s="66">
        <f t="shared" si="50"/>
        <v>0</v>
      </c>
      <c r="W151" s="66">
        <f t="shared" si="51"/>
        <v>0</v>
      </c>
      <c r="X151" s="65" t="b">
        <f t="shared" si="52"/>
        <v>1</v>
      </c>
      <c r="Y151" s="65">
        <f>IF(OR(U151=6,U151=7),0,IF(NOT(X151),0,IF(T151&lt;=$T$1,VLOOKUP(U151,ouderschapsverlof!$D$15:$I$19,6,FALSE),0)))</f>
        <v>0</v>
      </c>
      <c r="Z151" s="65">
        <f>IF(OR(U151=6,U151=7),0,IF(NOT(X151),IF(T151&lt;=$T$1,VLOOKUP(U151,ouderschapsverlof!$D$15:$I$19,6,FALSE),0),0))</f>
        <v>0</v>
      </c>
      <c r="AB151" s="64">
        <f t="shared" si="60"/>
        <v>149</v>
      </c>
      <c r="AC151" s="65">
        <f t="shared" si="53"/>
        <v>1</v>
      </c>
      <c r="AD151" s="66">
        <f t="shared" si="54"/>
        <v>0</v>
      </c>
      <c r="AE151" s="66">
        <f t="shared" si="55"/>
        <v>0</v>
      </c>
      <c r="AF151" s="65" t="b">
        <f t="shared" si="56"/>
        <v>1</v>
      </c>
      <c r="AG151" s="65">
        <f>IF(OR(AC151=6,AC151=7),0,IF(NOT(AF151),0,IF(AB151&lt;=$AB$1,VLOOKUP(AC151,ouderschapsverlof!$D$15:$K$19,8,FALSE),0)))</f>
        <v>0</v>
      </c>
      <c r="AH151" s="65">
        <f>IF(OR(AC151=6,AC151=7),0,IF(NOT(AF151),IF(AB151&lt;=$AB$1,VLOOKUP(AC151,ouderschapsverlof!$D$15:$K$19,8,FALSE),0),0))</f>
        <v>0</v>
      </c>
    </row>
    <row r="152" spans="1:34" x14ac:dyDescent="0.25">
      <c r="A152" s="64">
        <f t="shared" si="57"/>
        <v>150</v>
      </c>
      <c r="B152" s="65">
        <f t="shared" si="41"/>
        <v>2</v>
      </c>
      <c r="C152" s="66">
        <f t="shared" si="42"/>
        <v>0</v>
      </c>
      <c r="D152" s="66">
        <f t="shared" si="43"/>
        <v>0</v>
      </c>
      <c r="E152" s="65" t="b">
        <f t="shared" si="44"/>
        <v>1</v>
      </c>
      <c r="F152" s="65">
        <f>IF(OR(B152=6,B152=7),0,IF(NOT(E152),0,IF(A152&lt;=$A$1,VLOOKUP(B152,ouderschapsverlof!$D$15:$E$19,2,FALSE),0)))</f>
        <v>0</v>
      </c>
      <c r="G152" s="65">
        <f>IF(OR(B152=6,B152=7),0,IF(NOT(E152),IF(A152&lt;=$A$1,VLOOKUP(B152,ouderschapsverlof!$D$15:$E$19,2,FALSE),0),0))</f>
        <v>0</v>
      </c>
      <c r="L152" s="64">
        <f t="shared" si="58"/>
        <v>150</v>
      </c>
      <c r="M152" s="65">
        <f t="shared" si="45"/>
        <v>2</v>
      </c>
      <c r="N152" s="66">
        <f t="shared" si="46"/>
        <v>0</v>
      </c>
      <c r="O152" s="66">
        <f t="shared" si="47"/>
        <v>0</v>
      </c>
      <c r="P152" s="65" t="b">
        <f t="shared" si="48"/>
        <v>1</v>
      </c>
      <c r="Q152" s="65">
        <f>IF(OR(M152=6,M152=7),0,IF(NOT(P152),0,IF(L152&lt;=$L$1,VLOOKUP(M152,ouderschapsverlof!$D$15:$G$19,4,FALSE),0)))</f>
        <v>0</v>
      </c>
      <c r="R152" s="65">
        <f>IF(OR(M152=6,M152=7),0,IF(NOT(P152),IF(L152&lt;=$L$1,VLOOKUP(M152,ouderschapsverlof!$D$15:$G$19,4,FALSE),0),0))</f>
        <v>0</v>
      </c>
      <c r="T152" s="64">
        <f t="shared" si="59"/>
        <v>150</v>
      </c>
      <c r="U152" s="65">
        <f t="shared" si="49"/>
        <v>2</v>
      </c>
      <c r="V152" s="66">
        <f t="shared" si="50"/>
        <v>0</v>
      </c>
      <c r="W152" s="66">
        <f t="shared" si="51"/>
        <v>0</v>
      </c>
      <c r="X152" s="65" t="b">
        <f t="shared" si="52"/>
        <v>1</v>
      </c>
      <c r="Y152" s="65">
        <f>IF(OR(U152=6,U152=7),0,IF(NOT(X152),0,IF(T152&lt;=$T$1,VLOOKUP(U152,ouderschapsverlof!$D$15:$I$19,6,FALSE),0)))</f>
        <v>0</v>
      </c>
      <c r="Z152" s="65">
        <f>IF(OR(U152=6,U152=7),0,IF(NOT(X152),IF(T152&lt;=$T$1,VLOOKUP(U152,ouderschapsverlof!$D$15:$I$19,6,FALSE),0),0))</f>
        <v>0</v>
      </c>
      <c r="AB152" s="64">
        <f t="shared" si="60"/>
        <v>150</v>
      </c>
      <c r="AC152" s="65">
        <f t="shared" si="53"/>
        <v>2</v>
      </c>
      <c r="AD152" s="66">
        <f t="shared" si="54"/>
        <v>0</v>
      </c>
      <c r="AE152" s="66">
        <f t="shared" si="55"/>
        <v>0</v>
      </c>
      <c r="AF152" s="65" t="b">
        <f t="shared" si="56"/>
        <v>1</v>
      </c>
      <c r="AG152" s="65">
        <f>IF(OR(AC152=6,AC152=7),0,IF(NOT(AF152),0,IF(AB152&lt;=$AB$1,VLOOKUP(AC152,ouderschapsverlof!$D$15:$K$19,8,FALSE),0)))</f>
        <v>0</v>
      </c>
      <c r="AH152" s="65">
        <f>IF(OR(AC152=6,AC152=7),0,IF(NOT(AF152),IF(AB152&lt;=$AB$1,VLOOKUP(AC152,ouderschapsverlof!$D$15:$K$19,8,FALSE),0),0))</f>
        <v>0</v>
      </c>
    </row>
    <row r="153" spans="1:34" x14ac:dyDescent="0.25">
      <c r="A153" s="64">
        <f t="shared" si="57"/>
        <v>151</v>
      </c>
      <c r="B153" s="65">
        <f t="shared" si="41"/>
        <v>3</v>
      </c>
      <c r="C153" s="66">
        <f t="shared" si="42"/>
        <v>0</v>
      </c>
      <c r="D153" s="66">
        <f t="shared" si="43"/>
        <v>0</v>
      </c>
      <c r="E153" s="65" t="b">
        <f t="shared" si="44"/>
        <v>1</v>
      </c>
      <c r="F153" s="65">
        <f>IF(OR(B153=6,B153=7),0,IF(NOT(E153),0,IF(A153&lt;=$A$1,VLOOKUP(B153,ouderschapsverlof!$D$15:$E$19,2,FALSE),0)))</f>
        <v>0</v>
      </c>
      <c r="G153" s="65">
        <f>IF(OR(B153=6,B153=7),0,IF(NOT(E153),IF(A153&lt;=$A$1,VLOOKUP(B153,ouderschapsverlof!$D$15:$E$19,2,FALSE),0),0))</f>
        <v>0</v>
      </c>
      <c r="L153" s="64">
        <f t="shared" si="58"/>
        <v>151</v>
      </c>
      <c r="M153" s="65">
        <f t="shared" si="45"/>
        <v>3</v>
      </c>
      <c r="N153" s="66">
        <f t="shared" si="46"/>
        <v>0</v>
      </c>
      <c r="O153" s="66">
        <f t="shared" si="47"/>
        <v>0</v>
      </c>
      <c r="P153" s="65" t="b">
        <f t="shared" si="48"/>
        <v>1</v>
      </c>
      <c r="Q153" s="65">
        <f>IF(OR(M153=6,M153=7),0,IF(NOT(P153),0,IF(L153&lt;=$L$1,VLOOKUP(M153,ouderschapsverlof!$D$15:$G$19,4,FALSE),0)))</f>
        <v>0</v>
      </c>
      <c r="R153" s="65">
        <f>IF(OR(M153=6,M153=7),0,IF(NOT(P153),IF(L153&lt;=$L$1,VLOOKUP(M153,ouderschapsverlof!$D$15:$G$19,4,FALSE),0),0))</f>
        <v>0</v>
      </c>
      <c r="T153" s="64">
        <f t="shared" si="59"/>
        <v>151</v>
      </c>
      <c r="U153" s="65">
        <f t="shared" si="49"/>
        <v>3</v>
      </c>
      <c r="V153" s="66">
        <f t="shared" si="50"/>
        <v>0</v>
      </c>
      <c r="W153" s="66">
        <f t="shared" si="51"/>
        <v>0</v>
      </c>
      <c r="X153" s="65" t="b">
        <f t="shared" si="52"/>
        <v>1</v>
      </c>
      <c r="Y153" s="65">
        <f>IF(OR(U153=6,U153=7),0,IF(NOT(X153),0,IF(T153&lt;=$T$1,VLOOKUP(U153,ouderschapsverlof!$D$15:$I$19,6,FALSE),0)))</f>
        <v>0</v>
      </c>
      <c r="Z153" s="65">
        <f>IF(OR(U153=6,U153=7),0,IF(NOT(X153),IF(T153&lt;=$T$1,VLOOKUP(U153,ouderschapsverlof!$D$15:$I$19,6,FALSE),0),0))</f>
        <v>0</v>
      </c>
      <c r="AB153" s="64">
        <f t="shared" si="60"/>
        <v>151</v>
      </c>
      <c r="AC153" s="65">
        <f t="shared" si="53"/>
        <v>3</v>
      </c>
      <c r="AD153" s="66">
        <f t="shared" si="54"/>
        <v>0</v>
      </c>
      <c r="AE153" s="66">
        <f t="shared" si="55"/>
        <v>0</v>
      </c>
      <c r="AF153" s="65" t="b">
        <f t="shared" si="56"/>
        <v>1</v>
      </c>
      <c r="AG153" s="65">
        <f>IF(OR(AC153=6,AC153=7),0,IF(NOT(AF153),0,IF(AB153&lt;=$AB$1,VLOOKUP(AC153,ouderschapsverlof!$D$15:$K$19,8,FALSE),0)))</f>
        <v>0</v>
      </c>
      <c r="AH153" s="65">
        <f>IF(OR(AC153=6,AC153=7),0,IF(NOT(AF153),IF(AB153&lt;=$AB$1,VLOOKUP(AC153,ouderschapsverlof!$D$15:$K$19,8,FALSE),0),0))</f>
        <v>0</v>
      </c>
    </row>
    <row r="154" spans="1:34" x14ac:dyDescent="0.25">
      <c r="A154" s="64">
        <f t="shared" si="57"/>
        <v>152</v>
      </c>
      <c r="B154" s="65">
        <f t="shared" si="41"/>
        <v>4</v>
      </c>
      <c r="C154" s="66">
        <f t="shared" si="42"/>
        <v>0</v>
      </c>
      <c r="D154" s="66">
        <f t="shared" si="43"/>
        <v>0</v>
      </c>
      <c r="E154" s="65" t="b">
        <f t="shared" si="44"/>
        <v>1</v>
      </c>
      <c r="F154" s="65">
        <f>IF(OR(B154=6,B154=7),0,IF(NOT(E154),0,IF(A154&lt;=$A$1,VLOOKUP(B154,ouderschapsverlof!$D$15:$E$19,2,FALSE),0)))</f>
        <v>0</v>
      </c>
      <c r="G154" s="65">
        <f>IF(OR(B154=6,B154=7),0,IF(NOT(E154),IF(A154&lt;=$A$1,VLOOKUP(B154,ouderschapsverlof!$D$15:$E$19,2,FALSE),0),0))</f>
        <v>0</v>
      </c>
      <c r="L154" s="64">
        <f t="shared" si="58"/>
        <v>152</v>
      </c>
      <c r="M154" s="65">
        <f t="shared" si="45"/>
        <v>4</v>
      </c>
      <c r="N154" s="66">
        <f t="shared" si="46"/>
        <v>0</v>
      </c>
      <c r="O154" s="66">
        <f t="shared" si="47"/>
        <v>0</v>
      </c>
      <c r="P154" s="65" t="b">
        <f t="shared" si="48"/>
        <v>1</v>
      </c>
      <c r="Q154" s="65">
        <f>IF(OR(M154=6,M154=7),0,IF(NOT(P154),0,IF(L154&lt;=$L$1,VLOOKUP(M154,ouderschapsverlof!$D$15:$G$19,4,FALSE),0)))</f>
        <v>0</v>
      </c>
      <c r="R154" s="65">
        <f>IF(OR(M154=6,M154=7),0,IF(NOT(P154),IF(L154&lt;=$L$1,VLOOKUP(M154,ouderschapsverlof!$D$15:$G$19,4,FALSE),0),0))</f>
        <v>0</v>
      </c>
      <c r="T154" s="64">
        <f t="shared" si="59"/>
        <v>152</v>
      </c>
      <c r="U154" s="65">
        <f t="shared" si="49"/>
        <v>4</v>
      </c>
      <c r="V154" s="66">
        <f t="shared" si="50"/>
        <v>0</v>
      </c>
      <c r="W154" s="66">
        <f t="shared" si="51"/>
        <v>0</v>
      </c>
      <c r="X154" s="65" t="b">
        <f t="shared" si="52"/>
        <v>1</v>
      </c>
      <c r="Y154" s="65">
        <f>IF(OR(U154=6,U154=7),0,IF(NOT(X154),0,IF(T154&lt;=$T$1,VLOOKUP(U154,ouderschapsverlof!$D$15:$I$19,6,FALSE),0)))</f>
        <v>0</v>
      </c>
      <c r="Z154" s="65">
        <f>IF(OR(U154=6,U154=7),0,IF(NOT(X154),IF(T154&lt;=$T$1,VLOOKUP(U154,ouderschapsverlof!$D$15:$I$19,6,FALSE),0),0))</f>
        <v>0</v>
      </c>
      <c r="AB154" s="64">
        <f t="shared" si="60"/>
        <v>152</v>
      </c>
      <c r="AC154" s="65">
        <f t="shared" si="53"/>
        <v>4</v>
      </c>
      <c r="AD154" s="66">
        <f t="shared" si="54"/>
        <v>0</v>
      </c>
      <c r="AE154" s="66">
        <f t="shared" si="55"/>
        <v>0</v>
      </c>
      <c r="AF154" s="65" t="b">
        <f t="shared" si="56"/>
        <v>1</v>
      </c>
      <c r="AG154" s="65">
        <f>IF(OR(AC154=6,AC154=7),0,IF(NOT(AF154),0,IF(AB154&lt;=$AB$1,VLOOKUP(AC154,ouderschapsverlof!$D$15:$K$19,8,FALSE),0)))</f>
        <v>0</v>
      </c>
      <c r="AH154" s="65">
        <f>IF(OR(AC154=6,AC154=7),0,IF(NOT(AF154),IF(AB154&lt;=$AB$1,VLOOKUP(AC154,ouderschapsverlof!$D$15:$K$19,8,FALSE),0),0))</f>
        <v>0</v>
      </c>
    </row>
    <row r="155" spans="1:34" x14ac:dyDescent="0.25">
      <c r="A155" s="64">
        <f t="shared" si="57"/>
        <v>153</v>
      </c>
      <c r="B155" s="65">
        <f t="shared" si="41"/>
        <v>5</v>
      </c>
      <c r="C155" s="66">
        <f t="shared" si="42"/>
        <v>0</v>
      </c>
      <c r="D155" s="66">
        <f t="shared" si="43"/>
        <v>0</v>
      </c>
      <c r="E155" s="65" t="b">
        <f t="shared" si="44"/>
        <v>1</v>
      </c>
      <c r="F155" s="65">
        <f>IF(OR(B155=6,B155=7),0,IF(NOT(E155),0,IF(A155&lt;=$A$1,VLOOKUP(B155,ouderschapsverlof!$D$15:$E$19,2,FALSE),0)))</f>
        <v>0</v>
      </c>
      <c r="G155" s="65">
        <f>IF(OR(B155=6,B155=7),0,IF(NOT(E155),IF(A155&lt;=$A$1,VLOOKUP(B155,ouderschapsverlof!$D$15:$E$19,2,FALSE),0),0))</f>
        <v>0</v>
      </c>
      <c r="L155" s="64">
        <f t="shared" si="58"/>
        <v>153</v>
      </c>
      <c r="M155" s="65">
        <f t="shared" si="45"/>
        <v>5</v>
      </c>
      <c r="N155" s="66">
        <f t="shared" si="46"/>
        <v>0</v>
      </c>
      <c r="O155" s="66">
        <f t="shared" si="47"/>
        <v>0</v>
      </c>
      <c r="P155" s="65" t="b">
        <f t="shared" si="48"/>
        <v>1</v>
      </c>
      <c r="Q155" s="65">
        <f>IF(OR(M155=6,M155=7),0,IF(NOT(P155),0,IF(L155&lt;=$L$1,VLOOKUP(M155,ouderschapsverlof!$D$15:$G$19,4,FALSE),0)))</f>
        <v>0</v>
      </c>
      <c r="R155" s="65">
        <f>IF(OR(M155=6,M155=7),0,IF(NOT(P155),IF(L155&lt;=$L$1,VLOOKUP(M155,ouderschapsverlof!$D$15:$G$19,4,FALSE),0),0))</f>
        <v>0</v>
      </c>
      <c r="T155" s="64">
        <f t="shared" si="59"/>
        <v>153</v>
      </c>
      <c r="U155" s="65">
        <f t="shared" si="49"/>
        <v>5</v>
      </c>
      <c r="V155" s="66">
        <f t="shared" si="50"/>
        <v>0</v>
      </c>
      <c r="W155" s="66">
        <f t="shared" si="51"/>
        <v>0</v>
      </c>
      <c r="X155" s="65" t="b">
        <f t="shared" si="52"/>
        <v>1</v>
      </c>
      <c r="Y155" s="65">
        <f>IF(OR(U155=6,U155=7),0,IF(NOT(X155),0,IF(T155&lt;=$T$1,VLOOKUP(U155,ouderschapsverlof!$D$15:$I$19,6,FALSE),0)))</f>
        <v>0</v>
      </c>
      <c r="Z155" s="65">
        <f>IF(OR(U155=6,U155=7),0,IF(NOT(X155),IF(T155&lt;=$T$1,VLOOKUP(U155,ouderschapsverlof!$D$15:$I$19,6,FALSE),0),0))</f>
        <v>0</v>
      </c>
      <c r="AB155" s="64">
        <f t="shared" si="60"/>
        <v>153</v>
      </c>
      <c r="AC155" s="65">
        <f t="shared" si="53"/>
        <v>5</v>
      </c>
      <c r="AD155" s="66">
        <f t="shared" si="54"/>
        <v>0</v>
      </c>
      <c r="AE155" s="66">
        <f t="shared" si="55"/>
        <v>0</v>
      </c>
      <c r="AF155" s="65" t="b">
        <f t="shared" si="56"/>
        <v>1</v>
      </c>
      <c r="AG155" s="65">
        <f>IF(OR(AC155=6,AC155=7),0,IF(NOT(AF155),0,IF(AB155&lt;=$AB$1,VLOOKUP(AC155,ouderschapsverlof!$D$15:$K$19,8,FALSE),0)))</f>
        <v>0</v>
      </c>
      <c r="AH155" s="65">
        <f>IF(OR(AC155=6,AC155=7),0,IF(NOT(AF155),IF(AB155&lt;=$AB$1,VLOOKUP(AC155,ouderschapsverlof!$D$15:$K$19,8,FALSE),0),0))</f>
        <v>0</v>
      </c>
    </row>
    <row r="156" spans="1:34" x14ac:dyDescent="0.25">
      <c r="A156" s="64">
        <f t="shared" si="57"/>
        <v>154</v>
      </c>
      <c r="B156" s="65">
        <f t="shared" si="41"/>
        <v>6</v>
      </c>
      <c r="C156" s="66">
        <f t="shared" si="42"/>
        <v>0</v>
      </c>
      <c r="D156" s="66">
        <f t="shared" si="43"/>
        <v>0</v>
      </c>
      <c r="E156" s="65" t="b">
        <f t="shared" si="44"/>
        <v>1</v>
      </c>
      <c r="F156" s="65">
        <f>IF(OR(B156=6,B156=7),0,IF(NOT(E156),0,IF(A156&lt;=$A$1,VLOOKUP(B156,ouderschapsverlof!$D$15:$E$19,2,FALSE),0)))</f>
        <v>0</v>
      </c>
      <c r="G156" s="65">
        <f>IF(OR(B156=6,B156=7),0,IF(NOT(E156),IF(A156&lt;=$A$1,VLOOKUP(B156,ouderschapsverlof!$D$15:$E$19,2,FALSE),0),0))</f>
        <v>0</v>
      </c>
      <c r="L156" s="64">
        <f t="shared" si="58"/>
        <v>154</v>
      </c>
      <c r="M156" s="65">
        <f t="shared" si="45"/>
        <v>6</v>
      </c>
      <c r="N156" s="66">
        <f t="shared" si="46"/>
        <v>0</v>
      </c>
      <c r="O156" s="66">
        <f t="shared" si="47"/>
        <v>0</v>
      </c>
      <c r="P156" s="65" t="b">
        <f t="shared" si="48"/>
        <v>1</v>
      </c>
      <c r="Q156" s="65">
        <f>IF(OR(M156=6,M156=7),0,IF(NOT(P156),0,IF(L156&lt;=$L$1,VLOOKUP(M156,ouderschapsverlof!$D$15:$G$19,4,FALSE),0)))</f>
        <v>0</v>
      </c>
      <c r="R156" s="65">
        <f>IF(OR(M156=6,M156=7),0,IF(NOT(P156),IF(L156&lt;=$L$1,VLOOKUP(M156,ouderschapsverlof!$D$15:$G$19,4,FALSE),0),0))</f>
        <v>0</v>
      </c>
      <c r="T156" s="64">
        <f t="shared" si="59"/>
        <v>154</v>
      </c>
      <c r="U156" s="65">
        <f t="shared" si="49"/>
        <v>6</v>
      </c>
      <c r="V156" s="66">
        <f t="shared" si="50"/>
        <v>0</v>
      </c>
      <c r="W156" s="66">
        <f t="shared" si="51"/>
        <v>0</v>
      </c>
      <c r="X156" s="65" t="b">
        <f t="shared" si="52"/>
        <v>1</v>
      </c>
      <c r="Y156" s="65">
        <f>IF(OR(U156=6,U156=7),0,IF(NOT(X156),0,IF(T156&lt;=$T$1,VLOOKUP(U156,ouderschapsverlof!$D$15:$I$19,6,FALSE),0)))</f>
        <v>0</v>
      </c>
      <c r="Z156" s="65">
        <f>IF(OR(U156=6,U156=7),0,IF(NOT(X156),IF(T156&lt;=$T$1,VLOOKUP(U156,ouderschapsverlof!$D$15:$I$19,6,FALSE),0),0))</f>
        <v>0</v>
      </c>
      <c r="AB156" s="64">
        <f t="shared" si="60"/>
        <v>154</v>
      </c>
      <c r="AC156" s="65">
        <f t="shared" si="53"/>
        <v>6</v>
      </c>
      <c r="AD156" s="66">
        <f t="shared" si="54"/>
        <v>0</v>
      </c>
      <c r="AE156" s="66">
        <f t="shared" si="55"/>
        <v>0</v>
      </c>
      <c r="AF156" s="65" t="b">
        <f t="shared" si="56"/>
        <v>1</v>
      </c>
      <c r="AG156" s="65">
        <f>IF(OR(AC156=6,AC156=7),0,IF(NOT(AF156),0,IF(AB156&lt;=$AB$1,VLOOKUP(AC156,ouderschapsverlof!$D$15:$K$19,8,FALSE),0)))</f>
        <v>0</v>
      </c>
      <c r="AH156" s="65">
        <f>IF(OR(AC156=6,AC156=7),0,IF(NOT(AF156),IF(AB156&lt;=$AB$1,VLOOKUP(AC156,ouderschapsverlof!$D$15:$K$19,8,FALSE),0),0))</f>
        <v>0</v>
      </c>
    </row>
    <row r="157" spans="1:34" x14ac:dyDescent="0.25">
      <c r="A157" s="64">
        <f t="shared" si="57"/>
        <v>155</v>
      </c>
      <c r="B157" s="65">
        <f t="shared" si="41"/>
        <v>7</v>
      </c>
      <c r="C157" s="66">
        <f t="shared" si="42"/>
        <v>0</v>
      </c>
      <c r="D157" s="66">
        <f t="shared" si="43"/>
        <v>0</v>
      </c>
      <c r="E157" s="65" t="b">
        <f t="shared" si="44"/>
        <v>1</v>
      </c>
      <c r="F157" s="65">
        <f>IF(OR(B157=6,B157=7),0,IF(NOT(E157),0,IF(A157&lt;=$A$1,VLOOKUP(B157,ouderschapsverlof!$D$15:$E$19,2,FALSE),0)))</f>
        <v>0</v>
      </c>
      <c r="G157" s="65">
        <f>IF(OR(B157=6,B157=7),0,IF(NOT(E157),IF(A157&lt;=$A$1,VLOOKUP(B157,ouderschapsverlof!$D$15:$E$19,2,FALSE),0),0))</f>
        <v>0</v>
      </c>
      <c r="L157" s="64">
        <f t="shared" si="58"/>
        <v>155</v>
      </c>
      <c r="M157" s="65">
        <f t="shared" si="45"/>
        <v>7</v>
      </c>
      <c r="N157" s="66">
        <f t="shared" si="46"/>
        <v>0</v>
      </c>
      <c r="O157" s="66">
        <f t="shared" si="47"/>
        <v>0</v>
      </c>
      <c r="P157" s="65" t="b">
        <f t="shared" si="48"/>
        <v>1</v>
      </c>
      <c r="Q157" s="65">
        <f>IF(OR(M157=6,M157=7),0,IF(NOT(P157),0,IF(L157&lt;=$L$1,VLOOKUP(M157,ouderschapsverlof!$D$15:$G$19,4,FALSE),0)))</f>
        <v>0</v>
      </c>
      <c r="R157" s="65">
        <f>IF(OR(M157=6,M157=7),0,IF(NOT(P157),IF(L157&lt;=$L$1,VLOOKUP(M157,ouderschapsverlof!$D$15:$G$19,4,FALSE),0),0))</f>
        <v>0</v>
      </c>
      <c r="T157" s="64">
        <f t="shared" si="59"/>
        <v>155</v>
      </c>
      <c r="U157" s="65">
        <f t="shared" si="49"/>
        <v>7</v>
      </c>
      <c r="V157" s="66">
        <f t="shared" si="50"/>
        <v>0</v>
      </c>
      <c r="W157" s="66">
        <f t="shared" si="51"/>
        <v>0</v>
      </c>
      <c r="X157" s="65" t="b">
        <f t="shared" si="52"/>
        <v>1</v>
      </c>
      <c r="Y157" s="65">
        <f>IF(OR(U157=6,U157=7),0,IF(NOT(X157),0,IF(T157&lt;=$T$1,VLOOKUP(U157,ouderschapsverlof!$D$15:$I$19,6,FALSE),0)))</f>
        <v>0</v>
      </c>
      <c r="Z157" s="65">
        <f>IF(OR(U157=6,U157=7),0,IF(NOT(X157),IF(T157&lt;=$T$1,VLOOKUP(U157,ouderschapsverlof!$D$15:$I$19,6,FALSE),0),0))</f>
        <v>0</v>
      </c>
      <c r="AB157" s="64">
        <f t="shared" si="60"/>
        <v>155</v>
      </c>
      <c r="AC157" s="65">
        <f t="shared" si="53"/>
        <v>7</v>
      </c>
      <c r="AD157" s="66">
        <f t="shared" si="54"/>
        <v>0</v>
      </c>
      <c r="AE157" s="66">
        <f t="shared" si="55"/>
        <v>0</v>
      </c>
      <c r="AF157" s="65" t="b">
        <f t="shared" si="56"/>
        <v>1</v>
      </c>
      <c r="AG157" s="65">
        <f>IF(OR(AC157=6,AC157=7),0,IF(NOT(AF157),0,IF(AB157&lt;=$AB$1,VLOOKUP(AC157,ouderschapsverlof!$D$15:$K$19,8,FALSE),0)))</f>
        <v>0</v>
      </c>
      <c r="AH157" s="65">
        <f>IF(OR(AC157=6,AC157=7),0,IF(NOT(AF157),IF(AB157&lt;=$AB$1,VLOOKUP(AC157,ouderschapsverlof!$D$15:$K$19,8,FALSE),0),0))</f>
        <v>0</v>
      </c>
    </row>
    <row r="158" spans="1:34" x14ac:dyDescent="0.25">
      <c r="A158" s="64">
        <f t="shared" si="57"/>
        <v>156</v>
      </c>
      <c r="B158" s="65">
        <f t="shared" si="41"/>
        <v>1</v>
      </c>
      <c r="C158" s="66">
        <f t="shared" si="42"/>
        <v>0</v>
      </c>
      <c r="D158" s="66">
        <f t="shared" si="43"/>
        <v>0</v>
      </c>
      <c r="E158" s="65" t="b">
        <f t="shared" si="44"/>
        <v>1</v>
      </c>
      <c r="F158" s="65">
        <f>IF(OR(B158=6,B158=7),0,IF(NOT(E158),0,IF(A158&lt;=$A$1,VLOOKUP(B158,ouderschapsverlof!$D$15:$E$19,2,FALSE),0)))</f>
        <v>0</v>
      </c>
      <c r="G158" s="65">
        <f>IF(OR(B158=6,B158=7),0,IF(NOT(E158),IF(A158&lt;=$A$1,VLOOKUP(B158,ouderschapsverlof!$D$15:$E$19,2,FALSE),0),0))</f>
        <v>0</v>
      </c>
      <c r="L158" s="64">
        <f t="shared" si="58"/>
        <v>156</v>
      </c>
      <c r="M158" s="65">
        <f t="shared" si="45"/>
        <v>1</v>
      </c>
      <c r="N158" s="66">
        <f t="shared" si="46"/>
        <v>0</v>
      </c>
      <c r="O158" s="66">
        <f t="shared" si="47"/>
        <v>0</v>
      </c>
      <c r="P158" s="65" t="b">
        <f t="shared" si="48"/>
        <v>1</v>
      </c>
      <c r="Q158" s="65">
        <f>IF(OR(M158=6,M158=7),0,IF(NOT(P158),0,IF(L158&lt;=$L$1,VLOOKUP(M158,ouderschapsverlof!$D$15:$G$19,4,FALSE),0)))</f>
        <v>0</v>
      </c>
      <c r="R158" s="65">
        <f>IF(OR(M158=6,M158=7),0,IF(NOT(P158),IF(L158&lt;=$L$1,VLOOKUP(M158,ouderschapsverlof!$D$15:$G$19,4,FALSE),0),0))</f>
        <v>0</v>
      </c>
      <c r="T158" s="64">
        <f t="shared" si="59"/>
        <v>156</v>
      </c>
      <c r="U158" s="65">
        <f t="shared" si="49"/>
        <v>1</v>
      </c>
      <c r="V158" s="66">
        <f t="shared" si="50"/>
        <v>0</v>
      </c>
      <c r="W158" s="66">
        <f t="shared" si="51"/>
        <v>0</v>
      </c>
      <c r="X158" s="65" t="b">
        <f t="shared" si="52"/>
        <v>1</v>
      </c>
      <c r="Y158" s="65">
        <f>IF(OR(U158=6,U158=7),0,IF(NOT(X158),0,IF(T158&lt;=$T$1,VLOOKUP(U158,ouderschapsverlof!$D$15:$I$19,6,FALSE),0)))</f>
        <v>0</v>
      </c>
      <c r="Z158" s="65">
        <f>IF(OR(U158=6,U158=7),0,IF(NOT(X158),IF(T158&lt;=$T$1,VLOOKUP(U158,ouderschapsverlof!$D$15:$I$19,6,FALSE),0),0))</f>
        <v>0</v>
      </c>
      <c r="AB158" s="64">
        <f t="shared" si="60"/>
        <v>156</v>
      </c>
      <c r="AC158" s="65">
        <f t="shared" si="53"/>
        <v>1</v>
      </c>
      <c r="AD158" s="66">
        <f t="shared" si="54"/>
        <v>0</v>
      </c>
      <c r="AE158" s="66">
        <f t="shared" si="55"/>
        <v>0</v>
      </c>
      <c r="AF158" s="65" t="b">
        <f t="shared" si="56"/>
        <v>1</v>
      </c>
      <c r="AG158" s="65">
        <f>IF(OR(AC158=6,AC158=7),0,IF(NOT(AF158),0,IF(AB158&lt;=$AB$1,VLOOKUP(AC158,ouderschapsverlof!$D$15:$K$19,8,FALSE),0)))</f>
        <v>0</v>
      </c>
      <c r="AH158" s="65">
        <f>IF(OR(AC158=6,AC158=7),0,IF(NOT(AF158),IF(AB158&lt;=$AB$1,VLOOKUP(AC158,ouderschapsverlof!$D$15:$K$19,8,FALSE),0),0))</f>
        <v>0</v>
      </c>
    </row>
    <row r="159" spans="1:34" x14ac:dyDescent="0.25">
      <c r="A159" s="64">
        <f t="shared" si="57"/>
        <v>157</v>
      </c>
      <c r="B159" s="65">
        <f t="shared" si="41"/>
        <v>2</v>
      </c>
      <c r="C159" s="66">
        <f t="shared" si="42"/>
        <v>0</v>
      </c>
      <c r="D159" s="66">
        <f t="shared" si="43"/>
        <v>0</v>
      </c>
      <c r="E159" s="65" t="b">
        <f t="shared" si="44"/>
        <v>1</v>
      </c>
      <c r="F159" s="65">
        <f>IF(OR(B159=6,B159=7),0,IF(NOT(E159),0,IF(A159&lt;=$A$1,VLOOKUP(B159,ouderschapsverlof!$D$15:$E$19,2,FALSE),0)))</f>
        <v>0</v>
      </c>
      <c r="G159" s="65">
        <f>IF(OR(B159=6,B159=7),0,IF(NOT(E159),IF(A159&lt;=$A$1,VLOOKUP(B159,ouderschapsverlof!$D$15:$E$19,2,FALSE),0),0))</f>
        <v>0</v>
      </c>
      <c r="L159" s="64">
        <f t="shared" si="58"/>
        <v>157</v>
      </c>
      <c r="M159" s="65">
        <f t="shared" si="45"/>
        <v>2</v>
      </c>
      <c r="N159" s="66">
        <f t="shared" si="46"/>
        <v>0</v>
      </c>
      <c r="O159" s="66">
        <f t="shared" si="47"/>
        <v>0</v>
      </c>
      <c r="P159" s="65" t="b">
        <f t="shared" si="48"/>
        <v>1</v>
      </c>
      <c r="Q159" s="65">
        <f>IF(OR(M159=6,M159=7),0,IF(NOT(P159),0,IF(L159&lt;=$L$1,VLOOKUP(M159,ouderschapsverlof!$D$15:$G$19,4,FALSE),0)))</f>
        <v>0</v>
      </c>
      <c r="R159" s="65">
        <f>IF(OR(M159=6,M159=7),0,IF(NOT(P159),IF(L159&lt;=$L$1,VLOOKUP(M159,ouderschapsverlof!$D$15:$G$19,4,FALSE),0),0))</f>
        <v>0</v>
      </c>
      <c r="T159" s="64">
        <f t="shared" si="59"/>
        <v>157</v>
      </c>
      <c r="U159" s="65">
        <f t="shared" si="49"/>
        <v>2</v>
      </c>
      <c r="V159" s="66">
        <f t="shared" si="50"/>
        <v>0</v>
      </c>
      <c r="W159" s="66">
        <f t="shared" si="51"/>
        <v>0</v>
      </c>
      <c r="X159" s="65" t="b">
        <f t="shared" si="52"/>
        <v>1</v>
      </c>
      <c r="Y159" s="65">
        <f>IF(OR(U159=6,U159=7),0,IF(NOT(X159),0,IF(T159&lt;=$T$1,VLOOKUP(U159,ouderschapsverlof!$D$15:$I$19,6,FALSE),0)))</f>
        <v>0</v>
      </c>
      <c r="Z159" s="65">
        <f>IF(OR(U159=6,U159=7),0,IF(NOT(X159),IF(T159&lt;=$T$1,VLOOKUP(U159,ouderschapsverlof!$D$15:$I$19,6,FALSE),0),0))</f>
        <v>0</v>
      </c>
      <c r="AB159" s="64">
        <f t="shared" si="60"/>
        <v>157</v>
      </c>
      <c r="AC159" s="65">
        <f t="shared" si="53"/>
        <v>2</v>
      </c>
      <c r="AD159" s="66">
        <f t="shared" si="54"/>
        <v>0</v>
      </c>
      <c r="AE159" s="66">
        <f t="shared" si="55"/>
        <v>0</v>
      </c>
      <c r="AF159" s="65" t="b">
        <f t="shared" si="56"/>
        <v>1</v>
      </c>
      <c r="AG159" s="65">
        <f>IF(OR(AC159=6,AC159=7),0,IF(NOT(AF159),0,IF(AB159&lt;=$AB$1,VLOOKUP(AC159,ouderschapsverlof!$D$15:$K$19,8,FALSE),0)))</f>
        <v>0</v>
      </c>
      <c r="AH159" s="65">
        <f>IF(OR(AC159=6,AC159=7),0,IF(NOT(AF159),IF(AB159&lt;=$AB$1,VLOOKUP(AC159,ouderschapsverlof!$D$15:$K$19,8,FALSE),0),0))</f>
        <v>0</v>
      </c>
    </row>
    <row r="160" spans="1:34" x14ac:dyDescent="0.25">
      <c r="A160" s="64">
        <f t="shared" si="57"/>
        <v>158</v>
      </c>
      <c r="B160" s="65">
        <f t="shared" si="41"/>
        <v>3</v>
      </c>
      <c r="C160" s="66">
        <f t="shared" si="42"/>
        <v>0</v>
      </c>
      <c r="D160" s="66">
        <f t="shared" si="43"/>
        <v>0</v>
      </c>
      <c r="E160" s="65" t="b">
        <f t="shared" si="44"/>
        <v>1</v>
      </c>
      <c r="F160" s="65">
        <f>IF(OR(B160=6,B160=7),0,IF(NOT(E160),0,IF(A160&lt;=$A$1,VLOOKUP(B160,ouderschapsverlof!$D$15:$E$19,2,FALSE),0)))</f>
        <v>0</v>
      </c>
      <c r="G160" s="65">
        <f>IF(OR(B160=6,B160=7),0,IF(NOT(E160),IF(A160&lt;=$A$1,VLOOKUP(B160,ouderschapsverlof!$D$15:$E$19,2,FALSE),0),0))</f>
        <v>0</v>
      </c>
      <c r="L160" s="64">
        <f t="shared" si="58"/>
        <v>158</v>
      </c>
      <c r="M160" s="65">
        <f t="shared" si="45"/>
        <v>3</v>
      </c>
      <c r="N160" s="66">
        <f t="shared" si="46"/>
        <v>0</v>
      </c>
      <c r="O160" s="66">
        <f t="shared" si="47"/>
        <v>0</v>
      </c>
      <c r="P160" s="65" t="b">
        <f t="shared" si="48"/>
        <v>1</v>
      </c>
      <c r="Q160" s="65">
        <f>IF(OR(M160=6,M160=7),0,IF(NOT(P160),0,IF(L160&lt;=$L$1,VLOOKUP(M160,ouderschapsverlof!$D$15:$G$19,4,FALSE),0)))</f>
        <v>0</v>
      </c>
      <c r="R160" s="65">
        <f>IF(OR(M160=6,M160=7),0,IF(NOT(P160),IF(L160&lt;=$L$1,VLOOKUP(M160,ouderschapsverlof!$D$15:$G$19,4,FALSE),0),0))</f>
        <v>0</v>
      </c>
      <c r="T160" s="64">
        <f t="shared" si="59"/>
        <v>158</v>
      </c>
      <c r="U160" s="65">
        <f t="shared" si="49"/>
        <v>3</v>
      </c>
      <c r="V160" s="66">
        <f t="shared" si="50"/>
        <v>0</v>
      </c>
      <c r="W160" s="66">
        <f t="shared" si="51"/>
        <v>0</v>
      </c>
      <c r="X160" s="65" t="b">
        <f t="shared" si="52"/>
        <v>1</v>
      </c>
      <c r="Y160" s="65">
        <f>IF(OR(U160=6,U160=7),0,IF(NOT(X160),0,IF(T160&lt;=$T$1,VLOOKUP(U160,ouderschapsverlof!$D$15:$I$19,6,FALSE),0)))</f>
        <v>0</v>
      </c>
      <c r="Z160" s="65">
        <f>IF(OR(U160=6,U160=7),0,IF(NOT(X160),IF(T160&lt;=$T$1,VLOOKUP(U160,ouderschapsverlof!$D$15:$I$19,6,FALSE),0),0))</f>
        <v>0</v>
      </c>
      <c r="AB160" s="64">
        <f t="shared" si="60"/>
        <v>158</v>
      </c>
      <c r="AC160" s="65">
        <f t="shared" si="53"/>
        <v>3</v>
      </c>
      <c r="AD160" s="66">
        <f t="shared" si="54"/>
        <v>0</v>
      </c>
      <c r="AE160" s="66">
        <f t="shared" si="55"/>
        <v>0</v>
      </c>
      <c r="AF160" s="65" t="b">
        <f t="shared" si="56"/>
        <v>1</v>
      </c>
      <c r="AG160" s="65">
        <f>IF(OR(AC160=6,AC160=7),0,IF(NOT(AF160),0,IF(AB160&lt;=$AB$1,VLOOKUP(AC160,ouderschapsverlof!$D$15:$K$19,8,FALSE),0)))</f>
        <v>0</v>
      </c>
      <c r="AH160" s="65">
        <f>IF(OR(AC160=6,AC160=7),0,IF(NOT(AF160),IF(AB160&lt;=$AB$1,VLOOKUP(AC160,ouderschapsverlof!$D$15:$K$19,8,FALSE),0),0))</f>
        <v>0</v>
      </c>
    </row>
    <row r="161" spans="1:34" x14ac:dyDescent="0.25">
      <c r="A161" s="64">
        <f t="shared" si="57"/>
        <v>159</v>
      </c>
      <c r="B161" s="65">
        <f t="shared" si="41"/>
        <v>4</v>
      </c>
      <c r="C161" s="66">
        <f t="shared" si="42"/>
        <v>0</v>
      </c>
      <c r="D161" s="66">
        <f t="shared" si="43"/>
        <v>0</v>
      </c>
      <c r="E161" s="65" t="b">
        <f t="shared" si="44"/>
        <v>1</v>
      </c>
      <c r="F161" s="65">
        <f>IF(OR(B161=6,B161=7),0,IF(NOT(E161),0,IF(A161&lt;=$A$1,VLOOKUP(B161,ouderschapsverlof!$D$15:$E$19,2,FALSE),0)))</f>
        <v>0</v>
      </c>
      <c r="G161" s="65">
        <f>IF(OR(B161=6,B161=7),0,IF(NOT(E161),IF(A161&lt;=$A$1,VLOOKUP(B161,ouderschapsverlof!$D$15:$E$19,2,FALSE),0),0))</f>
        <v>0</v>
      </c>
      <c r="L161" s="64">
        <f t="shared" si="58"/>
        <v>159</v>
      </c>
      <c r="M161" s="65">
        <f t="shared" si="45"/>
        <v>4</v>
      </c>
      <c r="N161" s="66">
        <f t="shared" si="46"/>
        <v>0</v>
      </c>
      <c r="O161" s="66">
        <f t="shared" si="47"/>
        <v>0</v>
      </c>
      <c r="P161" s="65" t="b">
        <f t="shared" si="48"/>
        <v>1</v>
      </c>
      <c r="Q161" s="65">
        <f>IF(OR(M161=6,M161=7),0,IF(NOT(P161),0,IF(L161&lt;=$L$1,VLOOKUP(M161,ouderschapsverlof!$D$15:$G$19,4,FALSE),0)))</f>
        <v>0</v>
      </c>
      <c r="R161" s="65">
        <f>IF(OR(M161=6,M161=7),0,IF(NOT(P161),IF(L161&lt;=$L$1,VLOOKUP(M161,ouderschapsverlof!$D$15:$G$19,4,FALSE),0),0))</f>
        <v>0</v>
      </c>
      <c r="T161" s="64">
        <f t="shared" si="59"/>
        <v>159</v>
      </c>
      <c r="U161" s="65">
        <f t="shared" si="49"/>
        <v>4</v>
      </c>
      <c r="V161" s="66">
        <f t="shared" si="50"/>
        <v>0</v>
      </c>
      <c r="W161" s="66">
        <f t="shared" si="51"/>
        <v>0</v>
      </c>
      <c r="X161" s="65" t="b">
        <f t="shared" si="52"/>
        <v>1</v>
      </c>
      <c r="Y161" s="65">
        <f>IF(OR(U161=6,U161=7),0,IF(NOT(X161),0,IF(T161&lt;=$T$1,VLOOKUP(U161,ouderschapsverlof!$D$15:$I$19,6,FALSE),0)))</f>
        <v>0</v>
      </c>
      <c r="Z161" s="65">
        <f>IF(OR(U161=6,U161=7),0,IF(NOT(X161),IF(T161&lt;=$T$1,VLOOKUP(U161,ouderschapsverlof!$D$15:$I$19,6,FALSE),0),0))</f>
        <v>0</v>
      </c>
      <c r="AB161" s="64">
        <f t="shared" si="60"/>
        <v>159</v>
      </c>
      <c r="AC161" s="65">
        <f t="shared" si="53"/>
        <v>4</v>
      </c>
      <c r="AD161" s="66">
        <f t="shared" si="54"/>
        <v>0</v>
      </c>
      <c r="AE161" s="66">
        <f t="shared" si="55"/>
        <v>0</v>
      </c>
      <c r="AF161" s="65" t="b">
        <f t="shared" si="56"/>
        <v>1</v>
      </c>
      <c r="AG161" s="65">
        <f>IF(OR(AC161=6,AC161=7),0,IF(NOT(AF161),0,IF(AB161&lt;=$AB$1,VLOOKUP(AC161,ouderschapsverlof!$D$15:$K$19,8,FALSE),0)))</f>
        <v>0</v>
      </c>
      <c r="AH161" s="65">
        <f>IF(OR(AC161=6,AC161=7),0,IF(NOT(AF161),IF(AB161&lt;=$AB$1,VLOOKUP(AC161,ouderschapsverlof!$D$15:$K$19,8,FALSE),0),0))</f>
        <v>0</v>
      </c>
    </row>
    <row r="162" spans="1:34" x14ac:dyDescent="0.25">
      <c r="A162" s="64">
        <f t="shared" si="57"/>
        <v>160</v>
      </c>
      <c r="B162" s="65">
        <f t="shared" si="41"/>
        <v>5</v>
      </c>
      <c r="C162" s="66">
        <f t="shared" si="42"/>
        <v>0</v>
      </c>
      <c r="D162" s="66">
        <f t="shared" si="43"/>
        <v>0</v>
      </c>
      <c r="E162" s="65" t="b">
        <f t="shared" si="44"/>
        <v>1</v>
      </c>
      <c r="F162" s="65">
        <f>IF(OR(B162=6,B162=7),0,IF(NOT(E162),0,IF(A162&lt;=$A$1,VLOOKUP(B162,ouderschapsverlof!$D$15:$E$19,2,FALSE),0)))</f>
        <v>0</v>
      </c>
      <c r="G162" s="65">
        <f>IF(OR(B162=6,B162=7),0,IF(NOT(E162),IF(A162&lt;=$A$1,VLOOKUP(B162,ouderschapsverlof!$D$15:$E$19,2,FALSE),0),0))</f>
        <v>0</v>
      </c>
      <c r="L162" s="64">
        <f t="shared" si="58"/>
        <v>160</v>
      </c>
      <c r="M162" s="65">
        <f t="shared" si="45"/>
        <v>5</v>
      </c>
      <c r="N162" s="66">
        <f t="shared" si="46"/>
        <v>0</v>
      </c>
      <c r="O162" s="66">
        <f t="shared" si="47"/>
        <v>0</v>
      </c>
      <c r="P162" s="65" t="b">
        <f t="shared" si="48"/>
        <v>1</v>
      </c>
      <c r="Q162" s="65">
        <f>IF(OR(M162=6,M162=7),0,IF(NOT(P162),0,IF(L162&lt;=$L$1,VLOOKUP(M162,ouderschapsverlof!$D$15:$G$19,4,FALSE),0)))</f>
        <v>0</v>
      </c>
      <c r="R162" s="65">
        <f>IF(OR(M162=6,M162=7),0,IF(NOT(P162),IF(L162&lt;=$L$1,VLOOKUP(M162,ouderschapsverlof!$D$15:$G$19,4,FALSE),0),0))</f>
        <v>0</v>
      </c>
      <c r="T162" s="64">
        <f t="shared" si="59"/>
        <v>160</v>
      </c>
      <c r="U162" s="65">
        <f t="shared" si="49"/>
        <v>5</v>
      </c>
      <c r="V162" s="66">
        <f t="shared" si="50"/>
        <v>0</v>
      </c>
      <c r="W162" s="66">
        <f t="shared" si="51"/>
        <v>0</v>
      </c>
      <c r="X162" s="65" t="b">
        <f t="shared" si="52"/>
        <v>1</v>
      </c>
      <c r="Y162" s="65">
        <f>IF(OR(U162=6,U162=7),0,IF(NOT(X162),0,IF(T162&lt;=$T$1,VLOOKUP(U162,ouderschapsverlof!$D$15:$I$19,6,FALSE),0)))</f>
        <v>0</v>
      </c>
      <c r="Z162" s="65">
        <f>IF(OR(U162=6,U162=7),0,IF(NOT(X162),IF(T162&lt;=$T$1,VLOOKUP(U162,ouderschapsverlof!$D$15:$I$19,6,FALSE),0),0))</f>
        <v>0</v>
      </c>
      <c r="AB162" s="64">
        <f t="shared" si="60"/>
        <v>160</v>
      </c>
      <c r="AC162" s="65">
        <f t="shared" si="53"/>
        <v>5</v>
      </c>
      <c r="AD162" s="66">
        <f t="shared" si="54"/>
        <v>0</v>
      </c>
      <c r="AE162" s="66">
        <f t="shared" si="55"/>
        <v>0</v>
      </c>
      <c r="AF162" s="65" t="b">
        <f t="shared" si="56"/>
        <v>1</v>
      </c>
      <c r="AG162" s="65">
        <f>IF(OR(AC162=6,AC162=7),0,IF(NOT(AF162),0,IF(AB162&lt;=$AB$1,VLOOKUP(AC162,ouderschapsverlof!$D$15:$K$19,8,FALSE),0)))</f>
        <v>0</v>
      </c>
      <c r="AH162" s="65">
        <f>IF(OR(AC162=6,AC162=7),0,IF(NOT(AF162),IF(AB162&lt;=$AB$1,VLOOKUP(AC162,ouderschapsverlof!$D$15:$K$19,8,FALSE),0),0))</f>
        <v>0</v>
      </c>
    </row>
    <row r="163" spans="1:34" x14ac:dyDescent="0.25">
      <c r="A163" s="64">
        <f t="shared" si="57"/>
        <v>161</v>
      </c>
      <c r="B163" s="65">
        <f t="shared" si="41"/>
        <v>6</v>
      </c>
      <c r="C163" s="66">
        <f t="shared" si="42"/>
        <v>0</v>
      </c>
      <c r="D163" s="66">
        <f t="shared" si="43"/>
        <v>0</v>
      </c>
      <c r="E163" s="65" t="b">
        <f t="shared" si="44"/>
        <v>1</v>
      </c>
      <c r="F163" s="65">
        <f>IF(OR(B163=6,B163=7),0,IF(NOT(E163),0,IF(A163&lt;=$A$1,VLOOKUP(B163,ouderschapsverlof!$D$15:$E$19,2,FALSE),0)))</f>
        <v>0</v>
      </c>
      <c r="G163" s="65">
        <f>IF(OR(B163=6,B163=7),0,IF(NOT(E163),IF(A163&lt;=$A$1,VLOOKUP(B163,ouderschapsverlof!$D$15:$E$19,2,FALSE),0),0))</f>
        <v>0</v>
      </c>
      <c r="L163" s="64">
        <f t="shared" si="58"/>
        <v>161</v>
      </c>
      <c r="M163" s="65">
        <f t="shared" si="45"/>
        <v>6</v>
      </c>
      <c r="N163" s="66">
        <f t="shared" si="46"/>
        <v>0</v>
      </c>
      <c r="O163" s="66">
        <f t="shared" si="47"/>
        <v>0</v>
      </c>
      <c r="P163" s="65" t="b">
        <f t="shared" si="48"/>
        <v>1</v>
      </c>
      <c r="Q163" s="65">
        <f>IF(OR(M163=6,M163=7),0,IF(NOT(P163),0,IF(L163&lt;=$L$1,VLOOKUP(M163,ouderschapsverlof!$D$15:$G$19,4,FALSE),0)))</f>
        <v>0</v>
      </c>
      <c r="R163" s="65">
        <f>IF(OR(M163=6,M163=7),0,IF(NOT(P163),IF(L163&lt;=$L$1,VLOOKUP(M163,ouderschapsverlof!$D$15:$G$19,4,FALSE),0),0))</f>
        <v>0</v>
      </c>
      <c r="T163" s="64">
        <f t="shared" si="59"/>
        <v>161</v>
      </c>
      <c r="U163" s="65">
        <f t="shared" si="49"/>
        <v>6</v>
      </c>
      <c r="V163" s="66">
        <f t="shared" si="50"/>
        <v>0</v>
      </c>
      <c r="W163" s="66">
        <f t="shared" si="51"/>
        <v>0</v>
      </c>
      <c r="X163" s="65" t="b">
        <f t="shared" si="52"/>
        <v>1</v>
      </c>
      <c r="Y163" s="65">
        <f>IF(OR(U163=6,U163=7),0,IF(NOT(X163),0,IF(T163&lt;=$T$1,VLOOKUP(U163,ouderschapsverlof!$D$15:$I$19,6,FALSE),0)))</f>
        <v>0</v>
      </c>
      <c r="Z163" s="65">
        <f>IF(OR(U163=6,U163=7),0,IF(NOT(X163),IF(T163&lt;=$T$1,VLOOKUP(U163,ouderschapsverlof!$D$15:$I$19,6,FALSE),0),0))</f>
        <v>0</v>
      </c>
      <c r="AB163" s="64">
        <f t="shared" si="60"/>
        <v>161</v>
      </c>
      <c r="AC163" s="65">
        <f t="shared" si="53"/>
        <v>6</v>
      </c>
      <c r="AD163" s="66">
        <f t="shared" si="54"/>
        <v>0</v>
      </c>
      <c r="AE163" s="66">
        <f t="shared" si="55"/>
        <v>0</v>
      </c>
      <c r="AF163" s="65" t="b">
        <f t="shared" si="56"/>
        <v>1</v>
      </c>
      <c r="AG163" s="65">
        <f>IF(OR(AC163=6,AC163=7),0,IF(NOT(AF163),0,IF(AB163&lt;=$AB$1,VLOOKUP(AC163,ouderschapsverlof!$D$15:$K$19,8,FALSE),0)))</f>
        <v>0</v>
      </c>
      <c r="AH163" s="65">
        <f>IF(OR(AC163=6,AC163=7),0,IF(NOT(AF163),IF(AB163&lt;=$AB$1,VLOOKUP(AC163,ouderschapsverlof!$D$15:$K$19,8,FALSE),0),0))</f>
        <v>0</v>
      </c>
    </row>
    <row r="164" spans="1:34" x14ac:dyDescent="0.25">
      <c r="A164" s="64">
        <f t="shared" si="57"/>
        <v>162</v>
      </c>
      <c r="B164" s="65">
        <f t="shared" si="41"/>
        <v>7</v>
      </c>
      <c r="C164" s="66">
        <f t="shared" si="42"/>
        <v>0</v>
      </c>
      <c r="D164" s="66">
        <f t="shared" si="43"/>
        <v>0</v>
      </c>
      <c r="E164" s="65" t="b">
        <f t="shared" si="44"/>
        <v>1</v>
      </c>
      <c r="F164" s="65">
        <f>IF(OR(B164=6,B164=7),0,IF(NOT(E164),0,IF(A164&lt;=$A$1,VLOOKUP(B164,ouderschapsverlof!$D$15:$E$19,2,FALSE),0)))</f>
        <v>0</v>
      </c>
      <c r="G164" s="65">
        <f>IF(OR(B164=6,B164=7),0,IF(NOT(E164),IF(A164&lt;=$A$1,VLOOKUP(B164,ouderschapsverlof!$D$15:$E$19,2,FALSE),0),0))</f>
        <v>0</v>
      </c>
      <c r="L164" s="64">
        <f t="shared" si="58"/>
        <v>162</v>
      </c>
      <c r="M164" s="65">
        <f t="shared" si="45"/>
        <v>7</v>
      </c>
      <c r="N164" s="66">
        <f t="shared" si="46"/>
        <v>0</v>
      </c>
      <c r="O164" s="66">
        <f t="shared" si="47"/>
        <v>0</v>
      </c>
      <c r="P164" s="65" t="b">
        <f t="shared" si="48"/>
        <v>1</v>
      </c>
      <c r="Q164" s="65">
        <f>IF(OR(M164=6,M164=7),0,IF(NOT(P164),0,IF(L164&lt;=$L$1,VLOOKUP(M164,ouderschapsverlof!$D$15:$G$19,4,FALSE),0)))</f>
        <v>0</v>
      </c>
      <c r="R164" s="65">
        <f>IF(OR(M164=6,M164=7),0,IF(NOT(P164),IF(L164&lt;=$L$1,VLOOKUP(M164,ouderschapsverlof!$D$15:$G$19,4,FALSE),0),0))</f>
        <v>0</v>
      </c>
      <c r="T164" s="64">
        <f t="shared" si="59"/>
        <v>162</v>
      </c>
      <c r="U164" s="65">
        <f t="shared" si="49"/>
        <v>7</v>
      </c>
      <c r="V164" s="66">
        <f t="shared" si="50"/>
        <v>0</v>
      </c>
      <c r="W164" s="66">
        <f t="shared" si="51"/>
        <v>0</v>
      </c>
      <c r="X164" s="65" t="b">
        <f t="shared" si="52"/>
        <v>1</v>
      </c>
      <c r="Y164" s="65">
        <f>IF(OR(U164=6,U164=7),0,IF(NOT(X164),0,IF(T164&lt;=$T$1,VLOOKUP(U164,ouderschapsverlof!$D$15:$I$19,6,FALSE),0)))</f>
        <v>0</v>
      </c>
      <c r="Z164" s="65">
        <f>IF(OR(U164=6,U164=7),0,IF(NOT(X164),IF(T164&lt;=$T$1,VLOOKUP(U164,ouderschapsverlof!$D$15:$I$19,6,FALSE),0),0))</f>
        <v>0</v>
      </c>
      <c r="AB164" s="64">
        <f t="shared" si="60"/>
        <v>162</v>
      </c>
      <c r="AC164" s="65">
        <f t="shared" si="53"/>
        <v>7</v>
      </c>
      <c r="AD164" s="66">
        <f t="shared" si="54"/>
        <v>0</v>
      </c>
      <c r="AE164" s="66">
        <f t="shared" si="55"/>
        <v>0</v>
      </c>
      <c r="AF164" s="65" t="b">
        <f t="shared" si="56"/>
        <v>1</v>
      </c>
      <c r="AG164" s="65">
        <f>IF(OR(AC164=6,AC164=7),0,IF(NOT(AF164),0,IF(AB164&lt;=$AB$1,VLOOKUP(AC164,ouderschapsverlof!$D$15:$K$19,8,FALSE),0)))</f>
        <v>0</v>
      </c>
      <c r="AH164" s="65">
        <f>IF(OR(AC164=6,AC164=7),0,IF(NOT(AF164),IF(AB164&lt;=$AB$1,VLOOKUP(AC164,ouderschapsverlof!$D$15:$K$19,8,FALSE),0),0))</f>
        <v>0</v>
      </c>
    </row>
    <row r="165" spans="1:34" x14ac:dyDescent="0.25">
      <c r="A165" s="64">
        <f t="shared" si="57"/>
        <v>163</v>
      </c>
      <c r="B165" s="65">
        <f t="shared" si="41"/>
        <v>1</v>
      </c>
      <c r="C165" s="66">
        <f t="shared" si="42"/>
        <v>0</v>
      </c>
      <c r="D165" s="66">
        <f t="shared" si="43"/>
        <v>0</v>
      </c>
      <c r="E165" s="65" t="b">
        <f t="shared" si="44"/>
        <v>1</v>
      </c>
      <c r="F165" s="65">
        <f>IF(OR(B165=6,B165=7),0,IF(NOT(E165),0,IF(A165&lt;=$A$1,VLOOKUP(B165,ouderschapsverlof!$D$15:$E$19,2,FALSE),0)))</f>
        <v>0</v>
      </c>
      <c r="G165" s="65">
        <f>IF(OR(B165=6,B165=7),0,IF(NOT(E165),IF(A165&lt;=$A$1,VLOOKUP(B165,ouderschapsverlof!$D$15:$E$19,2,FALSE),0),0))</f>
        <v>0</v>
      </c>
      <c r="L165" s="64">
        <f t="shared" si="58"/>
        <v>163</v>
      </c>
      <c r="M165" s="65">
        <f t="shared" si="45"/>
        <v>1</v>
      </c>
      <c r="N165" s="66">
        <f t="shared" si="46"/>
        <v>0</v>
      </c>
      <c r="O165" s="66">
        <f t="shared" si="47"/>
        <v>0</v>
      </c>
      <c r="P165" s="65" t="b">
        <f t="shared" si="48"/>
        <v>1</v>
      </c>
      <c r="Q165" s="65">
        <f>IF(OR(M165=6,M165=7),0,IF(NOT(P165),0,IF(L165&lt;=$L$1,VLOOKUP(M165,ouderschapsverlof!$D$15:$G$19,4,FALSE),0)))</f>
        <v>0</v>
      </c>
      <c r="R165" s="65">
        <f>IF(OR(M165=6,M165=7),0,IF(NOT(P165),IF(L165&lt;=$L$1,VLOOKUP(M165,ouderschapsverlof!$D$15:$G$19,4,FALSE),0),0))</f>
        <v>0</v>
      </c>
      <c r="T165" s="64">
        <f t="shared" si="59"/>
        <v>163</v>
      </c>
      <c r="U165" s="65">
        <f t="shared" si="49"/>
        <v>1</v>
      </c>
      <c r="V165" s="66">
        <f t="shared" si="50"/>
        <v>0</v>
      </c>
      <c r="W165" s="66">
        <f t="shared" si="51"/>
        <v>0</v>
      </c>
      <c r="X165" s="65" t="b">
        <f t="shared" si="52"/>
        <v>1</v>
      </c>
      <c r="Y165" s="65">
        <f>IF(OR(U165=6,U165=7),0,IF(NOT(X165),0,IF(T165&lt;=$T$1,VLOOKUP(U165,ouderschapsverlof!$D$15:$I$19,6,FALSE),0)))</f>
        <v>0</v>
      </c>
      <c r="Z165" s="65">
        <f>IF(OR(U165=6,U165=7),0,IF(NOT(X165),IF(T165&lt;=$T$1,VLOOKUP(U165,ouderschapsverlof!$D$15:$I$19,6,FALSE),0),0))</f>
        <v>0</v>
      </c>
      <c r="AB165" s="64">
        <f t="shared" si="60"/>
        <v>163</v>
      </c>
      <c r="AC165" s="65">
        <f t="shared" si="53"/>
        <v>1</v>
      </c>
      <c r="AD165" s="66">
        <f t="shared" si="54"/>
        <v>0</v>
      </c>
      <c r="AE165" s="66">
        <f t="shared" si="55"/>
        <v>0</v>
      </c>
      <c r="AF165" s="65" t="b">
        <f t="shared" si="56"/>
        <v>1</v>
      </c>
      <c r="AG165" s="65">
        <f>IF(OR(AC165=6,AC165=7),0,IF(NOT(AF165),0,IF(AB165&lt;=$AB$1,VLOOKUP(AC165,ouderschapsverlof!$D$15:$K$19,8,FALSE),0)))</f>
        <v>0</v>
      </c>
      <c r="AH165" s="65">
        <f>IF(OR(AC165=6,AC165=7),0,IF(NOT(AF165),IF(AB165&lt;=$AB$1,VLOOKUP(AC165,ouderschapsverlof!$D$15:$K$19,8,FALSE),0),0))</f>
        <v>0</v>
      </c>
    </row>
    <row r="166" spans="1:34" x14ac:dyDescent="0.25">
      <c r="A166" s="64">
        <f t="shared" si="57"/>
        <v>164</v>
      </c>
      <c r="B166" s="65">
        <f t="shared" si="41"/>
        <v>2</v>
      </c>
      <c r="C166" s="66">
        <f t="shared" si="42"/>
        <v>0</v>
      </c>
      <c r="D166" s="66">
        <f t="shared" si="43"/>
        <v>0</v>
      </c>
      <c r="E166" s="65" t="b">
        <f t="shared" si="44"/>
        <v>1</v>
      </c>
      <c r="F166" s="65">
        <f>IF(OR(B166=6,B166=7),0,IF(NOT(E166),0,IF(A166&lt;=$A$1,VLOOKUP(B166,ouderschapsverlof!$D$15:$E$19,2,FALSE),0)))</f>
        <v>0</v>
      </c>
      <c r="G166" s="65">
        <f>IF(OR(B166=6,B166=7),0,IF(NOT(E166),IF(A166&lt;=$A$1,VLOOKUP(B166,ouderschapsverlof!$D$15:$E$19,2,FALSE),0),0))</f>
        <v>0</v>
      </c>
      <c r="L166" s="64">
        <f t="shared" si="58"/>
        <v>164</v>
      </c>
      <c r="M166" s="65">
        <f t="shared" si="45"/>
        <v>2</v>
      </c>
      <c r="N166" s="66">
        <f t="shared" si="46"/>
        <v>0</v>
      </c>
      <c r="O166" s="66">
        <f t="shared" si="47"/>
        <v>0</v>
      </c>
      <c r="P166" s="65" t="b">
        <f t="shared" si="48"/>
        <v>1</v>
      </c>
      <c r="Q166" s="65">
        <f>IF(OR(M166=6,M166=7),0,IF(NOT(P166),0,IF(L166&lt;=$L$1,VLOOKUP(M166,ouderschapsverlof!$D$15:$G$19,4,FALSE),0)))</f>
        <v>0</v>
      </c>
      <c r="R166" s="65">
        <f>IF(OR(M166=6,M166=7),0,IF(NOT(P166),IF(L166&lt;=$L$1,VLOOKUP(M166,ouderschapsverlof!$D$15:$G$19,4,FALSE),0),0))</f>
        <v>0</v>
      </c>
      <c r="T166" s="64">
        <f t="shared" si="59"/>
        <v>164</v>
      </c>
      <c r="U166" s="65">
        <f t="shared" si="49"/>
        <v>2</v>
      </c>
      <c r="V166" s="66">
        <f t="shared" si="50"/>
        <v>0</v>
      </c>
      <c r="W166" s="66">
        <f t="shared" si="51"/>
        <v>0</v>
      </c>
      <c r="X166" s="65" t="b">
        <f t="shared" si="52"/>
        <v>1</v>
      </c>
      <c r="Y166" s="65">
        <f>IF(OR(U166=6,U166=7),0,IF(NOT(X166),0,IF(T166&lt;=$T$1,VLOOKUP(U166,ouderschapsverlof!$D$15:$I$19,6,FALSE),0)))</f>
        <v>0</v>
      </c>
      <c r="Z166" s="65">
        <f>IF(OR(U166=6,U166=7),0,IF(NOT(X166),IF(T166&lt;=$T$1,VLOOKUP(U166,ouderschapsverlof!$D$15:$I$19,6,FALSE),0),0))</f>
        <v>0</v>
      </c>
      <c r="AB166" s="64">
        <f t="shared" si="60"/>
        <v>164</v>
      </c>
      <c r="AC166" s="65">
        <f t="shared" si="53"/>
        <v>2</v>
      </c>
      <c r="AD166" s="66">
        <f t="shared" si="54"/>
        <v>0</v>
      </c>
      <c r="AE166" s="66">
        <f t="shared" si="55"/>
        <v>0</v>
      </c>
      <c r="AF166" s="65" t="b">
        <f t="shared" si="56"/>
        <v>1</v>
      </c>
      <c r="AG166" s="65">
        <f>IF(OR(AC166=6,AC166=7),0,IF(NOT(AF166),0,IF(AB166&lt;=$AB$1,VLOOKUP(AC166,ouderschapsverlof!$D$15:$K$19,8,FALSE),0)))</f>
        <v>0</v>
      </c>
      <c r="AH166" s="65">
        <f>IF(OR(AC166=6,AC166=7),0,IF(NOT(AF166),IF(AB166&lt;=$AB$1,VLOOKUP(AC166,ouderschapsverlof!$D$15:$K$19,8,FALSE),0),0))</f>
        <v>0</v>
      </c>
    </row>
    <row r="167" spans="1:34" x14ac:dyDescent="0.25">
      <c r="A167" s="64">
        <f t="shared" si="57"/>
        <v>165</v>
      </c>
      <c r="B167" s="65">
        <f t="shared" si="41"/>
        <v>3</v>
      </c>
      <c r="C167" s="66">
        <f t="shared" si="42"/>
        <v>0</v>
      </c>
      <c r="D167" s="66">
        <f t="shared" si="43"/>
        <v>0</v>
      </c>
      <c r="E167" s="65" t="b">
        <f t="shared" si="44"/>
        <v>1</v>
      </c>
      <c r="F167" s="65">
        <f>IF(OR(B167=6,B167=7),0,IF(NOT(E167),0,IF(A167&lt;=$A$1,VLOOKUP(B167,ouderschapsverlof!$D$15:$E$19,2,FALSE),0)))</f>
        <v>0</v>
      </c>
      <c r="G167" s="65">
        <f>IF(OR(B167=6,B167=7),0,IF(NOT(E167),IF(A167&lt;=$A$1,VLOOKUP(B167,ouderschapsverlof!$D$15:$E$19,2,FALSE),0),0))</f>
        <v>0</v>
      </c>
      <c r="L167" s="64">
        <f t="shared" si="58"/>
        <v>165</v>
      </c>
      <c r="M167" s="65">
        <f t="shared" si="45"/>
        <v>3</v>
      </c>
      <c r="N167" s="66">
        <f t="shared" si="46"/>
        <v>0</v>
      </c>
      <c r="O167" s="66">
        <f t="shared" si="47"/>
        <v>0</v>
      </c>
      <c r="P167" s="65" t="b">
        <f t="shared" si="48"/>
        <v>1</v>
      </c>
      <c r="Q167" s="65">
        <f>IF(OR(M167=6,M167=7),0,IF(NOT(P167),0,IF(L167&lt;=$L$1,VLOOKUP(M167,ouderschapsverlof!$D$15:$G$19,4,FALSE),0)))</f>
        <v>0</v>
      </c>
      <c r="R167" s="65">
        <f>IF(OR(M167=6,M167=7),0,IF(NOT(P167),IF(L167&lt;=$L$1,VLOOKUP(M167,ouderschapsverlof!$D$15:$G$19,4,FALSE),0),0))</f>
        <v>0</v>
      </c>
      <c r="T167" s="64">
        <f t="shared" si="59"/>
        <v>165</v>
      </c>
      <c r="U167" s="65">
        <f t="shared" si="49"/>
        <v>3</v>
      </c>
      <c r="V167" s="66">
        <f t="shared" si="50"/>
        <v>0</v>
      </c>
      <c r="W167" s="66">
        <f t="shared" si="51"/>
        <v>0</v>
      </c>
      <c r="X167" s="65" t="b">
        <f t="shared" si="52"/>
        <v>1</v>
      </c>
      <c r="Y167" s="65">
        <f>IF(OR(U167=6,U167=7),0,IF(NOT(X167),0,IF(T167&lt;=$T$1,VLOOKUP(U167,ouderschapsverlof!$D$15:$I$19,6,FALSE),0)))</f>
        <v>0</v>
      </c>
      <c r="Z167" s="65">
        <f>IF(OR(U167=6,U167=7),0,IF(NOT(X167),IF(T167&lt;=$T$1,VLOOKUP(U167,ouderschapsverlof!$D$15:$I$19,6,FALSE),0),0))</f>
        <v>0</v>
      </c>
      <c r="AB167" s="64">
        <f t="shared" si="60"/>
        <v>165</v>
      </c>
      <c r="AC167" s="65">
        <f t="shared" si="53"/>
        <v>3</v>
      </c>
      <c r="AD167" s="66">
        <f t="shared" si="54"/>
        <v>0</v>
      </c>
      <c r="AE167" s="66">
        <f t="shared" si="55"/>
        <v>0</v>
      </c>
      <c r="AF167" s="65" t="b">
        <f t="shared" si="56"/>
        <v>1</v>
      </c>
      <c r="AG167" s="65">
        <f>IF(OR(AC167=6,AC167=7),0,IF(NOT(AF167),0,IF(AB167&lt;=$AB$1,VLOOKUP(AC167,ouderschapsverlof!$D$15:$K$19,8,FALSE),0)))</f>
        <v>0</v>
      </c>
      <c r="AH167" s="65">
        <f>IF(OR(AC167=6,AC167=7),0,IF(NOT(AF167),IF(AB167&lt;=$AB$1,VLOOKUP(AC167,ouderschapsverlof!$D$15:$K$19,8,FALSE),0),0))</f>
        <v>0</v>
      </c>
    </row>
    <row r="168" spans="1:34" x14ac:dyDescent="0.25">
      <c r="A168" s="64">
        <f t="shared" si="57"/>
        <v>166</v>
      </c>
      <c r="B168" s="65">
        <f t="shared" si="41"/>
        <v>4</v>
      </c>
      <c r="C168" s="66">
        <f t="shared" si="42"/>
        <v>0</v>
      </c>
      <c r="D168" s="66">
        <f t="shared" si="43"/>
        <v>0</v>
      </c>
      <c r="E168" s="65" t="b">
        <f t="shared" si="44"/>
        <v>1</v>
      </c>
      <c r="F168" s="65">
        <f>IF(OR(B168=6,B168=7),0,IF(NOT(E168),0,IF(A168&lt;=$A$1,VLOOKUP(B168,ouderschapsverlof!$D$15:$E$19,2,FALSE),0)))</f>
        <v>0</v>
      </c>
      <c r="G168" s="65">
        <f>IF(OR(B168=6,B168=7),0,IF(NOT(E168),IF(A168&lt;=$A$1,VLOOKUP(B168,ouderschapsverlof!$D$15:$E$19,2,FALSE),0),0))</f>
        <v>0</v>
      </c>
      <c r="L168" s="64">
        <f t="shared" si="58"/>
        <v>166</v>
      </c>
      <c r="M168" s="65">
        <f t="shared" si="45"/>
        <v>4</v>
      </c>
      <c r="N168" s="66">
        <f t="shared" si="46"/>
        <v>0</v>
      </c>
      <c r="O168" s="66">
        <f t="shared" si="47"/>
        <v>0</v>
      </c>
      <c r="P168" s="65" t="b">
        <f t="shared" si="48"/>
        <v>1</v>
      </c>
      <c r="Q168" s="65">
        <f>IF(OR(M168=6,M168=7),0,IF(NOT(P168),0,IF(L168&lt;=$L$1,VLOOKUP(M168,ouderschapsverlof!$D$15:$G$19,4,FALSE),0)))</f>
        <v>0</v>
      </c>
      <c r="R168" s="65">
        <f>IF(OR(M168=6,M168=7),0,IF(NOT(P168),IF(L168&lt;=$L$1,VLOOKUP(M168,ouderschapsverlof!$D$15:$G$19,4,FALSE),0),0))</f>
        <v>0</v>
      </c>
      <c r="T168" s="64">
        <f t="shared" si="59"/>
        <v>166</v>
      </c>
      <c r="U168" s="65">
        <f t="shared" si="49"/>
        <v>4</v>
      </c>
      <c r="V168" s="66">
        <f t="shared" si="50"/>
        <v>0</v>
      </c>
      <c r="W168" s="66">
        <f t="shared" si="51"/>
        <v>0</v>
      </c>
      <c r="X168" s="65" t="b">
        <f t="shared" si="52"/>
        <v>1</v>
      </c>
      <c r="Y168" s="65">
        <f>IF(OR(U168=6,U168=7),0,IF(NOT(X168),0,IF(T168&lt;=$T$1,VLOOKUP(U168,ouderschapsverlof!$D$15:$I$19,6,FALSE),0)))</f>
        <v>0</v>
      </c>
      <c r="Z168" s="65">
        <f>IF(OR(U168=6,U168=7),0,IF(NOT(X168),IF(T168&lt;=$T$1,VLOOKUP(U168,ouderschapsverlof!$D$15:$I$19,6,FALSE),0),0))</f>
        <v>0</v>
      </c>
      <c r="AB168" s="64">
        <f t="shared" si="60"/>
        <v>166</v>
      </c>
      <c r="AC168" s="65">
        <f t="shared" si="53"/>
        <v>4</v>
      </c>
      <c r="AD168" s="66">
        <f t="shared" si="54"/>
        <v>0</v>
      </c>
      <c r="AE168" s="66">
        <f t="shared" si="55"/>
        <v>0</v>
      </c>
      <c r="AF168" s="65" t="b">
        <f t="shared" si="56"/>
        <v>1</v>
      </c>
      <c r="AG168" s="65">
        <f>IF(OR(AC168=6,AC168=7),0,IF(NOT(AF168),0,IF(AB168&lt;=$AB$1,VLOOKUP(AC168,ouderschapsverlof!$D$15:$K$19,8,FALSE),0)))</f>
        <v>0</v>
      </c>
      <c r="AH168" s="65">
        <f>IF(OR(AC168=6,AC168=7),0,IF(NOT(AF168),IF(AB168&lt;=$AB$1,VLOOKUP(AC168,ouderschapsverlof!$D$15:$K$19,8,FALSE),0),0))</f>
        <v>0</v>
      </c>
    </row>
    <row r="169" spans="1:34" x14ac:dyDescent="0.25">
      <c r="A169" s="64">
        <f t="shared" si="57"/>
        <v>167</v>
      </c>
      <c r="B169" s="65">
        <f t="shared" si="41"/>
        <v>5</v>
      </c>
      <c r="C169" s="66">
        <f t="shared" si="42"/>
        <v>0</v>
      </c>
      <c r="D169" s="66">
        <f t="shared" si="43"/>
        <v>0</v>
      </c>
      <c r="E169" s="65" t="b">
        <f t="shared" si="44"/>
        <v>1</v>
      </c>
      <c r="F169" s="65">
        <f>IF(OR(B169=6,B169=7),0,IF(NOT(E169),0,IF(A169&lt;=$A$1,VLOOKUP(B169,ouderschapsverlof!$D$15:$E$19,2,FALSE),0)))</f>
        <v>0</v>
      </c>
      <c r="G169" s="65">
        <f>IF(OR(B169=6,B169=7),0,IF(NOT(E169),IF(A169&lt;=$A$1,VLOOKUP(B169,ouderschapsverlof!$D$15:$E$19,2,FALSE),0),0))</f>
        <v>0</v>
      </c>
      <c r="L169" s="64">
        <f t="shared" si="58"/>
        <v>167</v>
      </c>
      <c r="M169" s="65">
        <f t="shared" si="45"/>
        <v>5</v>
      </c>
      <c r="N169" s="66">
        <f t="shared" si="46"/>
        <v>0</v>
      </c>
      <c r="O169" s="66">
        <f t="shared" si="47"/>
        <v>0</v>
      </c>
      <c r="P169" s="65" t="b">
        <f t="shared" si="48"/>
        <v>1</v>
      </c>
      <c r="Q169" s="65">
        <f>IF(OR(M169=6,M169=7),0,IF(NOT(P169),0,IF(L169&lt;=$L$1,VLOOKUP(M169,ouderschapsverlof!$D$15:$G$19,4,FALSE),0)))</f>
        <v>0</v>
      </c>
      <c r="R169" s="65">
        <f>IF(OR(M169=6,M169=7),0,IF(NOT(P169),IF(L169&lt;=$L$1,VLOOKUP(M169,ouderschapsverlof!$D$15:$G$19,4,FALSE),0),0))</f>
        <v>0</v>
      </c>
      <c r="T169" s="64">
        <f t="shared" si="59"/>
        <v>167</v>
      </c>
      <c r="U169" s="65">
        <f t="shared" si="49"/>
        <v>5</v>
      </c>
      <c r="V169" s="66">
        <f t="shared" si="50"/>
        <v>0</v>
      </c>
      <c r="W169" s="66">
        <f t="shared" si="51"/>
        <v>0</v>
      </c>
      <c r="X169" s="65" t="b">
        <f t="shared" si="52"/>
        <v>1</v>
      </c>
      <c r="Y169" s="65">
        <f>IF(OR(U169=6,U169=7),0,IF(NOT(X169),0,IF(T169&lt;=$T$1,VLOOKUP(U169,ouderschapsverlof!$D$15:$I$19,6,FALSE),0)))</f>
        <v>0</v>
      </c>
      <c r="Z169" s="65">
        <f>IF(OR(U169=6,U169=7),0,IF(NOT(X169),IF(T169&lt;=$T$1,VLOOKUP(U169,ouderschapsverlof!$D$15:$I$19,6,FALSE),0),0))</f>
        <v>0</v>
      </c>
      <c r="AB169" s="64">
        <f t="shared" si="60"/>
        <v>167</v>
      </c>
      <c r="AC169" s="65">
        <f t="shared" si="53"/>
        <v>5</v>
      </c>
      <c r="AD169" s="66">
        <f t="shared" si="54"/>
        <v>0</v>
      </c>
      <c r="AE169" s="66">
        <f t="shared" si="55"/>
        <v>0</v>
      </c>
      <c r="AF169" s="65" t="b">
        <f t="shared" si="56"/>
        <v>1</v>
      </c>
      <c r="AG169" s="65">
        <f>IF(OR(AC169=6,AC169=7),0,IF(NOT(AF169),0,IF(AB169&lt;=$AB$1,VLOOKUP(AC169,ouderschapsverlof!$D$15:$K$19,8,FALSE),0)))</f>
        <v>0</v>
      </c>
      <c r="AH169" s="65">
        <f>IF(OR(AC169=6,AC169=7),0,IF(NOT(AF169),IF(AB169&lt;=$AB$1,VLOOKUP(AC169,ouderschapsverlof!$D$15:$K$19,8,FALSE),0),0))</f>
        <v>0</v>
      </c>
    </row>
    <row r="170" spans="1:34" x14ac:dyDescent="0.25">
      <c r="A170" s="64">
        <f t="shared" si="57"/>
        <v>168</v>
      </c>
      <c r="B170" s="65">
        <f t="shared" si="41"/>
        <v>6</v>
      </c>
      <c r="C170" s="66">
        <f t="shared" si="42"/>
        <v>0</v>
      </c>
      <c r="D170" s="66">
        <f t="shared" si="43"/>
        <v>0</v>
      </c>
      <c r="E170" s="65" t="b">
        <f t="shared" si="44"/>
        <v>1</v>
      </c>
      <c r="F170" s="65">
        <f>IF(OR(B170=6,B170=7),0,IF(NOT(E170),0,IF(A170&lt;=$A$1,VLOOKUP(B170,ouderschapsverlof!$D$15:$E$19,2,FALSE),0)))</f>
        <v>0</v>
      </c>
      <c r="G170" s="65">
        <f>IF(OR(B170=6,B170=7),0,IF(NOT(E170),IF(A170&lt;=$A$1,VLOOKUP(B170,ouderschapsverlof!$D$15:$E$19,2,FALSE),0),0))</f>
        <v>0</v>
      </c>
      <c r="L170" s="64">
        <f t="shared" si="58"/>
        <v>168</v>
      </c>
      <c r="M170" s="65">
        <f t="shared" si="45"/>
        <v>6</v>
      </c>
      <c r="N170" s="66">
        <f t="shared" si="46"/>
        <v>0</v>
      </c>
      <c r="O170" s="66">
        <f t="shared" si="47"/>
        <v>0</v>
      </c>
      <c r="P170" s="65" t="b">
        <f t="shared" si="48"/>
        <v>1</v>
      </c>
      <c r="Q170" s="65">
        <f>IF(OR(M170=6,M170=7),0,IF(NOT(P170),0,IF(L170&lt;=$L$1,VLOOKUP(M170,ouderschapsverlof!$D$15:$G$19,4,FALSE),0)))</f>
        <v>0</v>
      </c>
      <c r="R170" s="65">
        <f>IF(OR(M170=6,M170=7),0,IF(NOT(P170),IF(L170&lt;=$L$1,VLOOKUP(M170,ouderschapsverlof!$D$15:$G$19,4,FALSE),0),0))</f>
        <v>0</v>
      </c>
      <c r="T170" s="64">
        <f t="shared" si="59"/>
        <v>168</v>
      </c>
      <c r="U170" s="65">
        <f t="shared" si="49"/>
        <v>6</v>
      </c>
      <c r="V170" s="66">
        <f t="shared" si="50"/>
        <v>0</v>
      </c>
      <c r="W170" s="66">
        <f t="shared" si="51"/>
        <v>0</v>
      </c>
      <c r="X170" s="65" t="b">
        <f t="shared" si="52"/>
        <v>1</v>
      </c>
      <c r="Y170" s="65">
        <f>IF(OR(U170=6,U170=7),0,IF(NOT(X170),0,IF(T170&lt;=$T$1,VLOOKUP(U170,ouderschapsverlof!$D$15:$I$19,6,FALSE),0)))</f>
        <v>0</v>
      </c>
      <c r="Z170" s="65">
        <f>IF(OR(U170=6,U170=7),0,IF(NOT(X170),IF(T170&lt;=$T$1,VLOOKUP(U170,ouderschapsverlof!$D$15:$I$19,6,FALSE),0),0))</f>
        <v>0</v>
      </c>
      <c r="AB170" s="64">
        <f t="shared" si="60"/>
        <v>168</v>
      </c>
      <c r="AC170" s="65">
        <f t="shared" si="53"/>
        <v>6</v>
      </c>
      <c r="AD170" s="66">
        <f t="shared" si="54"/>
        <v>0</v>
      </c>
      <c r="AE170" s="66">
        <f t="shared" si="55"/>
        <v>0</v>
      </c>
      <c r="AF170" s="65" t="b">
        <f t="shared" si="56"/>
        <v>1</v>
      </c>
      <c r="AG170" s="65">
        <f>IF(OR(AC170=6,AC170=7),0,IF(NOT(AF170),0,IF(AB170&lt;=$AB$1,VLOOKUP(AC170,ouderschapsverlof!$D$15:$K$19,8,FALSE),0)))</f>
        <v>0</v>
      </c>
      <c r="AH170" s="65">
        <f>IF(OR(AC170=6,AC170=7),0,IF(NOT(AF170),IF(AB170&lt;=$AB$1,VLOOKUP(AC170,ouderschapsverlof!$D$15:$K$19,8,FALSE),0),0))</f>
        <v>0</v>
      </c>
    </row>
    <row r="171" spans="1:34" x14ac:dyDescent="0.25">
      <c r="A171" s="64">
        <f t="shared" si="57"/>
        <v>169</v>
      </c>
      <c r="B171" s="65">
        <f t="shared" si="41"/>
        <v>7</v>
      </c>
      <c r="C171" s="66">
        <f t="shared" si="42"/>
        <v>0</v>
      </c>
      <c r="D171" s="66">
        <f t="shared" si="43"/>
        <v>0</v>
      </c>
      <c r="E171" s="65" t="b">
        <f t="shared" si="44"/>
        <v>1</v>
      </c>
      <c r="F171" s="65">
        <f>IF(OR(B171=6,B171=7),0,IF(NOT(E171),0,IF(A171&lt;=$A$1,VLOOKUP(B171,ouderschapsverlof!$D$15:$E$19,2,FALSE),0)))</f>
        <v>0</v>
      </c>
      <c r="G171" s="65">
        <f>IF(OR(B171=6,B171=7),0,IF(NOT(E171),IF(A171&lt;=$A$1,VLOOKUP(B171,ouderschapsverlof!$D$15:$E$19,2,FALSE),0),0))</f>
        <v>0</v>
      </c>
      <c r="L171" s="64">
        <f t="shared" si="58"/>
        <v>169</v>
      </c>
      <c r="M171" s="65">
        <f t="shared" si="45"/>
        <v>7</v>
      </c>
      <c r="N171" s="66">
        <f t="shared" si="46"/>
        <v>0</v>
      </c>
      <c r="O171" s="66">
        <f t="shared" si="47"/>
        <v>0</v>
      </c>
      <c r="P171" s="65" t="b">
        <f t="shared" si="48"/>
        <v>1</v>
      </c>
      <c r="Q171" s="65">
        <f>IF(OR(M171=6,M171=7),0,IF(NOT(P171),0,IF(L171&lt;=$L$1,VLOOKUP(M171,ouderschapsverlof!$D$15:$G$19,4,FALSE),0)))</f>
        <v>0</v>
      </c>
      <c r="R171" s="65">
        <f>IF(OR(M171=6,M171=7),0,IF(NOT(P171),IF(L171&lt;=$L$1,VLOOKUP(M171,ouderschapsverlof!$D$15:$G$19,4,FALSE),0),0))</f>
        <v>0</v>
      </c>
      <c r="T171" s="64">
        <f t="shared" si="59"/>
        <v>169</v>
      </c>
      <c r="U171" s="65">
        <f t="shared" si="49"/>
        <v>7</v>
      </c>
      <c r="V171" s="66">
        <f t="shared" si="50"/>
        <v>0</v>
      </c>
      <c r="W171" s="66">
        <f t="shared" si="51"/>
        <v>0</v>
      </c>
      <c r="X171" s="65" t="b">
        <f t="shared" si="52"/>
        <v>1</v>
      </c>
      <c r="Y171" s="65">
        <f>IF(OR(U171=6,U171=7),0,IF(NOT(X171),0,IF(T171&lt;=$T$1,VLOOKUP(U171,ouderschapsverlof!$D$15:$I$19,6,FALSE),0)))</f>
        <v>0</v>
      </c>
      <c r="Z171" s="65">
        <f>IF(OR(U171=6,U171=7),0,IF(NOT(X171),IF(T171&lt;=$T$1,VLOOKUP(U171,ouderschapsverlof!$D$15:$I$19,6,FALSE),0),0))</f>
        <v>0</v>
      </c>
      <c r="AB171" s="64">
        <f t="shared" si="60"/>
        <v>169</v>
      </c>
      <c r="AC171" s="65">
        <f t="shared" si="53"/>
        <v>7</v>
      </c>
      <c r="AD171" s="66">
        <f t="shared" si="54"/>
        <v>0</v>
      </c>
      <c r="AE171" s="66">
        <f t="shared" si="55"/>
        <v>0</v>
      </c>
      <c r="AF171" s="65" t="b">
        <f t="shared" si="56"/>
        <v>1</v>
      </c>
      <c r="AG171" s="65">
        <f>IF(OR(AC171=6,AC171=7),0,IF(NOT(AF171),0,IF(AB171&lt;=$AB$1,VLOOKUP(AC171,ouderschapsverlof!$D$15:$K$19,8,FALSE),0)))</f>
        <v>0</v>
      </c>
      <c r="AH171" s="65">
        <f>IF(OR(AC171=6,AC171=7),0,IF(NOT(AF171),IF(AB171&lt;=$AB$1,VLOOKUP(AC171,ouderschapsverlof!$D$15:$K$19,8,FALSE),0),0))</f>
        <v>0</v>
      </c>
    </row>
    <row r="172" spans="1:34" x14ac:dyDescent="0.25">
      <c r="A172" s="64">
        <f t="shared" si="57"/>
        <v>170</v>
      </c>
      <c r="B172" s="65">
        <f t="shared" si="41"/>
        <v>1</v>
      </c>
      <c r="C172" s="66">
        <f t="shared" si="42"/>
        <v>0</v>
      </c>
      <c r="D172" s="66">
        <f t="shared" si="43"/>
        <v>0</v>
      </c>
      <c r="E172" s="65" t="b">
        <f t="shared" si="44"/>
        <v>1</v>
      </c>
      <c r="F172" s="65">
        <f>IF(OR(B172=6,B172=7),0,IF(NOT(E172),0,IF(A172&lt;=$A$1,VLOOKUP(B172,ouderschapsverlof!$D$15:$E$19,2,FALSE),0)))</f>
        <v>0</v>
      </c>
      <c r="G172" s="65">
        <f>IF(OR(B172=6,B172=7),0,IF(NOT(E172),IF(A172&lt;=$A$1,VLOOKUP(B172,ouderschapsverlof!$D$15:$E$19,2,FALSE),0),0))</f>
        <v>0</v>
      </c>
      <c r="L172" s="64">
        <f t="shared" si="58"/>
        <v>170</v>
      </c>
      <c r="M172" s="65">
        <f t="shared" si="45"/>
        <v>1</v>
      </c>
      <c r="N172" s="66">
        <f t="shared" si="46"/>
        <v>0</v>
      </c>
      <c r="O172" s="66">
        <f t="shared" si="47"/>
        <v>0</v>
      </c>
      <c r="P172" s="65" t="b">
        <f t="shared" si="48"/>
        <v>1</v>
      </c>
      <c r="Q172" s="65">
        <f>IF(OR(M172=6,M172=7),0,IF(NOT(P172),0,IF(L172&lt;=$L$1,VLOOKUP(M172,ouderschapsverlof!$D$15:$G$19,4,FALSE),0)))</f>
        <v>0</v>
      </c>
      <c r="R172" s="65">
        <f>IF(OR(M172=6,M172=7),0,IF(NOT(P172),IF(L172&lt;=$L$1,VLOOKUP(M172,ouderschapsverlof!$D$15:$G$19,4,FALSE),0),0))</f>
        <v>0</v>
      </c>
      <c r="T172" s="64">
        <f t="shared" si="59"/>
        <v>170</v>
      </c>
      <c r="U172" s="65">
        <f t="shared" si="49"/>
        <v>1</v>
      </c>
      <c r="V172" s="66">
        <f t="shared" si="50"/>
        <v>0</v>
      </c>
      <c r="W172" s="66">
        <f t="shared" si="51"/>
        <v>0</v>
      </c>
      <c r="X172" s="65" t="b">
        <f t="shared" si="52"/>
        <v>1</v>
      </c>
      <c r="Y172" s="65">
        <f>IF(OR(U172=6,U172=7),0,IF(NOT(X172),0,IF(T172&lt;=$T$1,VLOOKUP(U172,ouderschapsverlof!$D$15:$I$19,6,FALSE),0)))</f>
        <v>0</v>
      </c>
      <c r="Z172" s="65">
        <f>IF(OR(U172=6,U172=7),0,IF(NOT(X172),IF(T172&lt;=$T$1,VLOOKUP(U172,ouderschapsverlof!$D$15:$I$19,6,FALSE),0),0))</f>
        <v>0</v>
      </c>
      <c r="AB172" s="64">
        <f t="shared" si="60"/>
        <v>170</v>
      </c>
      <c r="AC172" s="65">
        <f t="shared" si="53"/>
        <v>1</v>
      </c>
      <c r="AD172" s="66">
        <f t="shared" si="54"/>
        <v>0</v>
      </c>
      <c r="AE172" s="66">
        <f t="shared" si="55"/>
        <v>0</v>
      </c>
      <c r="AF172" s="65" t="b">
        <f t="shared" si="56"/>
        <v>1</v>
      </c>
      <c r="AG172" s="65">
        <f>IF(OR(AC172=6,AC172=7),0,IF(NOT(AF172),0,IF(AB172&lt;=$AB$1,VLOOKUP(AC172,ouderschapsverlof!$D$15:$K$19,8,FALSE),0)))</f>
        <v>0</v>
      </c>
      <c r="AH172" s="65">
        <f>IF(OR(AC172=6,AC172=7),0,IF(NOT(AF172),IF(AB172&lt;=$AB$1,VLOOKUP(AC172,ouderschapsverlof!$D$15:$K$19,8,FALSE),0),0))</f>
        <v>0</v>
      </c>
    </row>
    <row r="173" spans="1:34" x14ac:dyDescent="0.25">
      <c r="A173" s="64">
        <f t="shared" si="57"/>
        <v>171</v>
      </c>
      <c r="B173" s="65">
        <f t="shared" si="41"/>
        <v>2</v>
      </c>
      <c r="C173" s="66">
        <f t="shared" si="42"/>
        <v>0</v>
      </c>
      <c r="D173" s="66">
        <f t="shared" si="43"/>
        <v>0</v>
      </c>
      <c r="E173" s="65" t="b">
        <f t="shared" si="44"/>
        <v>1</v>
      </c>
      <c r="F173" s="65">
        <f>IF(OR(B173=6,B173=7),0,IF(NOT(E173),0,IF(A173&lt;=$A$1,VLOOKUP(B173,ouderschapsverlof!$D$15:$E$19,2,FALSE),0)))</f>
        <v>0</v>
      </c>
      <c r="G173" s="65">
        <f>IF(OR(B173=6,B173=7),0,IF(NOT(E173),IF(A173&lt;=$A$1,VLOOKUP(B173,ouderschapsverlof!$D$15:$E$19,2,FALSE),0),0))</f>
        <v>0</v>
      </c>
      <c r="L173" s="64">
        <f t="shared" si="58"/>
        <v>171</v>
      </c>
      <c r="M173" s="65">
        <f t="shared" si="45"/>
        <v>2</v>
      </c>
      <c r="N173" s="66">
        <f t="shared" si="46"/>
        <v>0</v>
      </c>
      <c r="O173" s="66">
        <f t="shared" si="47"/>
        <v>0</v>
      </c>
      <c r="P173" s="65" t="b">
        <f t="shared" si="48"/>
        <v>1</v>
      </c>
      <c r="Q173" s="65">
        <f>IF(OR(M173=6,M173=7),0,IF(NOT(P173),0,IF(L173&lt;=$L$1,VLOOKUP(M173,ouderschapsverlof!$D$15:$G$19,4,FALSE),0)))</f>
        <v>0</v>
      </c>
      <c r="R173" s="65">
        <f>IF(OR(M173=6,M173=7),0,IF(NOT(P173),IF(L173&lt;=$L$1,VLOOKUP(M173,ouderschapsverlof!$D$15:$G$19,4,FALSE),0),0))</f>
        <v>0</v>
      </c>
      <c r="T173" s="64">
        <f t="shared" si="59"/>
        <v>171</v>
      </c>
      <c r="U173" s="65">
        <f t="shared" si="49"/>
        <v>2</v>
      </c>
      <c r="V173" s="66">
        <f t="shared" si="50"/>
        <v>0</v>
      </c>
      <c r="W173" s="66">
        <f t="shared" si="51"/>
        <v>0</v>
      </c>
      <c r="X173" s="65" t="b">
        <f t="shared" si="52"/>
        <v>1</v>
      </c>
      <c r="Y173" s="65">
        <f>IF(OR(U173=6,U173=7),0,IF(NOT(X173),0,IF(T173&lt;=$T$1,VLOOKUP(U173,ouderschapsverlof!$D$15:$I$19,6,FALSE),0)))</f>
        <v>0</v>
      </c>
      <c r="Z173" s="65">
        <f>IF(OR(U173=6,U173=7),0,IF(NOT(X173),IF(T173&lt;=$T$1,VLOOKUP(U173,ouderschapsverlof!$D$15:$I$19,6,FALSE),0),0))</f>
        <v>0</v>
      </c>
      <c r="AB173" s="64">
        <f t="shared" si="60"/>
        <v>171</v>
      </c>
      <c r="AC173" s="65">
        <f t="shared" si="53"/>
        <v>2</v>
      </c>
      <c r="AD173" s="66">
        <f t="shared" si="54"/>
        <v>0</v>
      </c>
      <c r="AE173" s="66">
        <f t="shared" si="55"/>
        <v>0</v>
      </c>
      <c r="AF173" s="65" t="b">
        <f t="shared" si="56"/>
        <v>1</v>
      </c>
      <c r="AG173" s="65">
        <f>IF(OR(AC173=6,AC173=7),0,IF(NOT(AF173),0,IF(AB173&lt;=$AB$1,VLOOKUP(AC173,ouderschapsverlof!$D$15:$K$19,8,FALSE),0)))</f>
        <v>0</v>
      </c>
      <c r="AH173" s="65">
        <f>IF(OR(AC173=6,AC173=7),0,IF(NOT(AF173),IF(AB173&lt;=$AB$1,VLOOKUP(AC173,ouderschapsverlof!$D$15:$K$19,8,FALSE),0),0))</f>
        <v>0</v>
      </c>
    </row>
    <row r="174" spans="1:34" x14ac:dyDescent="0.25">
      <c r="A174" s="64">
        <f t="shared" si="57"/>
        <v>172</v>
      </c>
      <c r="B174" s="65">
        <f t="shared" si="41"/>
        <v>3</v>
      </c>
      <c r="C174" s="66">
        <f t="shared" si="42"/>
        <v>0</v>
      </c>
      <c r="D174" s="66">
        <f t="shared" si="43"/>
        <v>0</v>
      </c>
      <c r="E174" s="65" t="b">
        <f t="shared" si="44"/>
        <v>1</v>
      </c>
      <c r="F174" s="65">
        <f>IF(OR(B174=6,B174=7),0,IF(NOT(E174),0,IF(A174&lt;=$A$1,VLOOKUP(B174,ouderschapsverlof!$D$15:$E$19,2,FALSE),0)))</f>
        <v>0</v>
      </c>
      <c r="G174" s="65">
        <f>IF(OR(B174=6,B174=7),0,IF(NOT(E174),IF(A174&lt;=$A$1,VLOOKUP(B174,ouderschapsverlof!$D$15:$E$19,2,FALSE),0),0))</f>
        <v>0</v>
      </c>
      <c r="L174" s="64">
        <f t="shared" si="58"/>
        <v>172</v>
      </c>
      <c r="M174" s="65">
        <f t="shared" si="45"/>
        <v>3</v>
      </c>
      <c r="N174" s="66">
        <f t="shared" si="46"/>
        <v>0</v>
      </c>
      <c r="O174" s="66">
        <f t="shared" si="47"/>
        <v>0</v>
      </c>
      <c r="P174" s="65" t="b">
        <f t="shared" si="48"/>
        <v>1</v>
      </c>
      <c r="Q174" s="65">
        <f>IF(OR(M174=6,M174=7),0,IF(NOT(P174),0,IF(L174&lt;=$L$1,VLOOKUP(M174,ouderschapsverlof!$D$15:$G$19,4,FALSE),0)))</f>
        <v>0</v>
      </c>
      <c r="R174" s="65">
        <f>IF(OR(M174=6,M174=7),0,IF(NOT(P174),IF(L174&lt;=$L$1,VLOOKUP(M174,ouderschapsverlof!$D$15:$G$19,4,FALSE),0),0))</f>
        <v>0</v>
      </c>
      <c r="T174" s="64">
        <f t="shared" si="59"/>
        <v>172</v>
      </c>
      <c r="U174" s="65">
        <f t="shared" si="49"/>
        <v>3</v>
      </c>
      <c r="V174" s="66">
        <f t="shared" si="50"/>
        <v>0</v>
      </c>
      <c r="W174" s="66">
        <f t="shared" si="51"/>
        <v>0</v>
      </c>
      <c r="X174" s="65" t="b">
        <f t="shared" si="52"/>
        <v>1</v>
      </c>
      <c r="Y174" s="65">
        <f>IF(OR(U174=6,U174=7),0,IF(NOT(X174),0,IF(T174&lt;=$T$1,VLOOKUP(U174,ouderschapsverlof!$D$15:$I$19,6,FALSE),0)))</f>
        <v>0</v>
      </c>
      <c r="Z174" s="65">
        <f>IF(OR(U174=6,U174=7),0,IF(NOT(X174),IF(T174&lt;=$T$1,VLOOKUP(U174,ouderschapsverlof!$D$15:$I$19,6,FALSE),0),0))</f>
        <v>0</v>
      </c>
      <c r="AB174" s="64">
        <f t="shared" si="60"/>
        <v>172</v>
      </c>
      <c r="AC174" s="65">
        <f t="shared" si="53"/>
        <v>3</v>
      </c>
      <c r="AD174" s="66">
        <f t="shared" si="54"/>
        <v>0</v>
      </c>
      <c r="AE174" s="66">
        <f t="shared" si="55"/>
        <v>0</v>
      </c>
      <c r="AF174" s="65" t="b">
        <f t="shared" si="56"/>
        <v>1</v>
      </c>
      <c r="AG174" s="65">
        <f>IF(OR(AC174=6,AC174=7),0,IF(NOT(AF174),0,IF(AB174&lt;=$AB$1,VLOOKUP(AC174,ouderschapsverlof!$D$15:$K$19,8,FALSE),0)))</f>
        <v>0</v>
      </c>
      <c r="AH174" s="65">
        <f>IF(OR(AC174=6,AC174=7),0,IF(NOT(AF174),IF(AB174&lt;=$AB$1,VLOOKUP(AC174,ouderschapsverlof!$D$15:$K$19,8,FALSE),0),0))</f>
        <v>0</v>
      </c>
    </row>
    <row r="175" spans="1:34" x14ac:dyDescent="0.25">
      <c r="A175" s="64">
        <f t="shared" si="57"/>
        <v>173</v>
      </c>
      <c r="B175" s="65">
        <f t="shared" si="41"/>
        <v>4</v>
      </c>
      <c r="C175" s="66">
        <f t="shared" si="42"/>
        <v>0</v>
      </c>
      <c r="D175" s="66">
        <f t="shared" si="43"/>
        <v>0</v>
      </c>
      <c r="E175" s="65" t="b">
        <f t="shared" si="44"/>
        <v>1</v>
      </c>
      <c r="F175" s="65">
        <f>IF(OR(B175=6,B175=7),0,IF(NOT(E175),0,IF(A175&lt;=$A$1,VLOOKUP(B175,ouderschapsverlof!$D$15:$E$19,2,FALSE),0)))</f>
        <v>0</v>
      </c>
      <c r="G175" s="65">
        <f>IF(OR(B175=6,B175=7),0,IF(NOT(E175),IF(A175&lt;=$A$1,VLOOKUP(B175,ouderschapsverlof!$D$15:$E$19,2,FALSE),0),0))</f>
        <v>0</v>
      </c>
      <c r="L175" s="64">
        <f t="shared" si="58"/>
        <v>173</v>
      </c>
      <c r="M175" s="65">
        <f t="shared" si="45"/>
        <v>4</v>
      </c>
      <c r="N175" s="66">
        <f t="shared" si="46"/>
        <v>0</v>
      </c>
      <c r="O175" s="66">
        <f t="shared" si="47"/>
        <v>0</v>
      </c>
      <c r="P175" s="65" t="b">
        <f t="shared" si="48"/>
        <v>1</v>
      </c>
      <c r="Q175" s="65">
        <f>IF(OR(M175=6,M175=7),0,IF(NOT(P175),0,IF(L175&lt;=$L$1,VLOOKUP(M175,ouderschapsverlof!$D$15:$G$19,4,FALSE),0)))</f>
        <v>0</v>
      </c>
      <c r="R175" s="65">
        <f>IF(OR(M175=6,M175=7),0,IF(NOT(P175),IF(L175&lt;=$L$1,VLOOKUP(M175,ouderschapsverlof!$D$15:$G$19,4,FALSE),0),0))</f>
        <v>0</v>
      </c>
      <c r="T175" s="64">
        <f t="shared" si="59"/>
        <v>173</v>
      </c>
      <c r="U175" s="65">
        <f t="shared" si="49"/>
        <v>4</v>
      </c>
      <c r="V175" s="66">
        <f t="shared" si="50"/>
        <v>0</v>
      </c>
      <c r="W175" s="66">
        <f t="shared" si="51"/>
        <v>0</v>
      </c>
      <c r="X175" s="65" t="b">
        <f t="shared" si="52"/>
        <v>1</v>
      </c>
      <c r="Y175" s="65">
        <f>IF(OR(U175=6,U175=7),0,IF(NOT(X175),0,IF(T175&lt;=$T$1,VLOOKUP(U175,ouderschapsverlof!$D$15:$I$19,6,FALSE),0)))</f>
        <v>0</v>
      </c>
      <c r="Z175" s="65">
        <f>IF(OR(U175=6,U175=7),0,IF(NOT(X175),IF(T175&lt;=$T$1,VLOOKUP(U175,ouderschapsverlof!$D$15:$I$19,6,FALSE),0),0))</f>
        <v>0</v>
      </c>
      <c r="AB175" s="64">
        <f t="shared" si="60"/>
        <v>173</v>
      </c>
      <c r="AC175" s="65">
        <f t="shared" si="53"/>
        <v>4</v>
      </c>
      <c r="AD175" s="66">
        <f t="shared" si="54"/>
        <v>0</v>
      </c>
      <c r="AE175" s="66">
        <f t="shared" si="55"/>
        <v>0</v>
      </c>
      <c r="AF175" s="65" t="b">
        <f t="shared" si="56"/>
        <v>1</v>
      </c>
      <c r="AG175" s="65">
        <f>IF(OR(AC175=6,AC175=7),0,IF(NOT(AF175),0,IF(AB175&lt;=$AB$1,VLOOKUP(AC175,ouderschapsverlof!$D$15:$K$19,8,FALSE),0)))</f>
        <v>0</v>
      </c>
      <c r="AH175" s="65">
        <f>IF(OR(AC175=6,AC175=7),0,IF(NOT(AF175),IF(AB175&lt;=$AB$1,VLOOKUP(AC175,ouderschapsverlof!$D$15:$K$19,8,FALSE),0),0))</f>
        <v>0</v>
      </c>
    </row>
    <row r="176" spans="1:34" x14ac:dyDescent="0.25">
      <c r="A176" s="64">
        <f t="shared" si="57"/>
        <v>174</v>
      </c>
      <c r="B176" s="65">
        <f t="shared" si="41"/>
        <v>5</v>
      </c>
      <c r="C176" s="66">
        <f t="shared" si="42"/>
        <v>0</v>
      </c>
      <c r="D176" s="66">
        <f t="shared" si="43"/>
        <v>0</v>
      </c>
      <c r="E176" s="65" t="b">
        <f t="shared" si="44"/>
        <v>1</v>
      </c>
      <c r="F176" s="65">
        <f>IF(OR(B176=6,B176=7),0,IF(NOT(E176),0,IF(A176&lt;=$A$1,VLOOKUP(B176,ouderschapsverlof!$D$15:$E$19,2,FALSE),0)))</f>
        <v>0</v>
      </c>
      <c r="G176" s="65">
        <f>IF(OR(B176=6,B176=7),0,IF(NOT(E176),IF(A176&lt;=$A$1,VLOOKUP(B176,ouderschapsverlof!$D$15:$E$19,2,FALSE),0),0))</f>
        <v>0</v>
      </c>
      <c r="L176" s="64">
        <f t="shared" si="58"/>
        <v>174</v>
      </c>
      <c r="M176" s="65">
        <f t="shared" si="45"/>
        <v>5</v>
      </c>
      <c r="N176" s="66">
        <f t="shared" si="46"/>
        <v>0</v>
      </c>
      <c r="O176" s="66">
        <f t="shared" si="47"/>
        <v>0</v>
      </c>
      <c r="P176" s="65" t="b">
        <f t="shared" si="48"/>
        <v>1</v>
      </c>
      <c r="Q176" s="65">
        <f>IF(OR(M176=6,M176=7),0,IF(NOT(P176),0,IF(L176&lt;=$L$1,VLOOKUP(M176,ouderschapsverlof!$D$15:$G$19,4,FALSE),0)))</f>
        <v>0</v>
      </c>
      <c r="R176" s="65">
        <f>IF(OR(M176=6,M176=7),0,IF(NOT(P176),IF(L176&lt;=$L$1,VLOOKUP(M176,ouderschapsverlof!$D$15:$G$19,4,FALSE),0),0))</f>
        <v>0</v>
      </c>
      <c r="T176" s="64">
        <f t="shared" si="59"/>
        <v>174</v>
      </c>
      <c r="U176" s="65">
        <f t="shared" si="49"/>
        <v>5</v>
      </c>
      <c r="V176" s="66">
        <f t="shared" si="50"/>
        <v>0</v>
      </c>
      <c r="W176" s="66">
        <f t="shared" si="51"/>
        <v>0</v>
      </c>
      <c r="X176" s="65" t="b">
        <f t="shared" si="52"/>
        <v>1</v>
      </c>
      <c r="Y176" s="65">
        <f>IF(OR(U176=6,U176=7),0,IF(NOT(X176),0,IF(T176&lt;=$T$1,VLOOKUP(U176,ouderschapsverlof!$D$15:$I$19,6,FALSE),0)))</f>
        <v>0</v>
      </c>
      <c r="Z176" s="65">
        <f>IF(OR(U176=6,U176=7),0,IF(NOT(X176),IF(T176&lt;=$T$1,VLOOKUP(U176,ouderschapsverlof!$D$15:$I$19,6,FALSE),0),0))</f>
        <v>0</v>
      </c>
      <c r="AB176" s="64">
        <f t="shared" si="60"/>
        <v>174</v>
      </c>
      <c r="AC176" s="65">
        <f t="shared" si="53"/>
        <v>5</v>
      </c>
      <c r="AD176" s="66">
        <f t="shared" si="54"/>
        <v>0</v>
      </c>
      <c r="AE176" s="66">
        <f t="shared" si="55"/>
        <v>0</v>
      </c>
      <c r="AF176" s="65" t="b">
        <f t="shared" si="56"/>
        <v>1</v>
      </c>
      <c r="AG176" s="65">
        <f>IF(OR(AC176=6,AC176=7),0,IF(NOT(AF176),0,IF(AB176&lt;=$AB$1,VLOOKUP(AC176,ouderschapsverlof!$D$15:$K$19,8,FALSE),0)))</f>
        <v>0</v>
      </c>
      <c r="AH176" s="65">
        <f>IF(OR(AC176=6,AC176=7),0,IF(NOT(AF176),IF(AB176&lt;=$AB$1,VLOOKUP(AC176,ouderschapsverlof!$D$15:$K$19,8,FALSE),0),0))</f>
        <v>0</v>
      </c>
    </row>
    <row r="177" spans="1:34" x14ac:dyDescent="0.25">
      <c r="A177" s="64">
        <f t="shared" si="57"/>
        <v>175</v>
      </c>
      <c r="B177" s="65">
        <f t="shared" si="41"/>
        <v>6</v>
      </c>
      <c r="C177" s="66">
        <f t="shared" si="42"/>
        <v>0</v>
      </c>
      <c r="D177" s="66">
        <f t="shared" si="43"/>
        <v>0</v>
      </c>
      <c r="E177" s="65" t="b">
        <f t="shared" si="44"/>
        <v>1</v>
      </c>
      <c r="F177" s="65">
        <f>IF(OR(B177=6,B177=7),0,IF(NOT(E177),0,IF(A177&lt;=$A$1,VLOOKUP(B177,ouderschapsverlof!$D$15:$E$19,2,FALSE),0)))</f>
        <v>0</v>
      </c>
      <c r="G177" s="65">
        <f>IF(OR(B177=6,B177=7),0,IF(NOT(E177),IF(A177&lt;=$A$1,VLOOKUP(B177,ouderschapsverlof!$D$15:$E$19,2,FALSE),0),0))</f>
        <v>0</v>
      </c>
      <c r="L177" s="64">
        <f t="shared" si="58"/>
        <v>175</v>
      </c>
      <c r="M177" s="65">
        <f t="shared" si="45"/>
        <v>6</v>
      </c>
      <c r="N177" s="66">
        <f t="shared" si="46"/>
        <v>0</v>
      </c>
      <c r="O177" s="66">
        <f t="shared" si="47"/>
        <v>0</v>
      </c>
      <c r="P177" s="65" t="b">
        <f t="shared" si="48"/>
        <v>1</v>
      </c>
      <c r="Q177" s="65">
        <f>IF(OR(M177=6,M177=7),0,IF(NOT(P177),0,IF(L177&lt;=$L$1,VLOOKUP(M177,ouderschapsverlof!$D$15:$G$19,4,FALSE),0)))</f>
        <v>0</v>
      </c>
      <c r="R177" s="65">
        <f>IF(OR(M177=6,M177=7),0,IF(NOT(P177),IF(L177&lt;=$L$1,VLOOKUP(M177,ouderschapsverlof!$D$15:$G$19,4,FALSE),0),0))</f>
        <v>0</v>
      </c>
      <c r="T177" s="64">
        <f t="shared" si="59"/>
        <v>175</v>
      </c>
      <c r="U177" s="65">
        <f t="shared" si="49"/>
        <v>6</v>
      </c>
      <c r="V177" s="66">
        <f t="shared" si="50"/>
        <v>0</v>
      </c>
      <c r="W177" s="66">
        <f t="shared" si="51"/>
        <v>0</v>
      </c>
      <c r="X177" s="65" t="b">
        <f t="shared" si="52"/>
        <v>1</v>
      </c>
      <c r="Y177" s="65">
        <f>IF(OR(U177=6,U177=7),0,IF(NOT(X177),0,IF(T177&lt;=$T$1,VLOOKUP(U177,ouderschapsverlof!$D$15:$I$19,6,FALSE),0)))</f>
        <v>0</v>
      </c>
      <c r="Z177" s="65">
        <f>IF(OR(U177=6,U177=7),0,IF(NOT(X177),IF(T177&lt;=$T$1,VLOOKUP(U177,ouderschapsverlof!$D$15:$I$19,6,FALSE),0),0))</f>
        <v>0</v>
      </c>
      <c r="AB177" s="64">
        <f t="shared" si="60"/>
        <v>175</v>
      </c>
      <c r="AC177" s="65">
        <f t="shared" si="53"/>
        <v>6</v>
      </c>
      <c r="AD177" s="66">
        <f t="shared" si="54"/>
        <v>0</v>
      </c>
      <c r="AE177" s="66">
        <f t="shared" si="55"/>
        <v>0</v>
      </c>
      <c r="AF177" s="65" t="b">
        <f t="shared" si="56"/>
        <v>1</v>
      </c>
      <c r="AG177" s="65">
        <f>IF(OR(AC177=6,AC177=7),0,IF(NOT(AF177),0,IF(AB177&lt;=$AB$1,VLOOKUP(AC177,ouderschapsverlof!$D$15:$K$19,8,FALSE),0)))</f>
        <v>0</v>
      </c>
      <c r="AH177" s="65">
        <f>IF(OR(AC177=6,AC177=7),0,IF(NOT(AF177),IF(AB177&lt;=$AB$1,VLOOKUP(AC177,ouderschapsverlof!$D$15:$K$19,8,FALSE),0),0))</f>
        <v>0</v>
      </c>
    </row>
    <row r="178" spans="1:34" x14ac:dyDescent="0.25">
      <c r="A178" s="64">
        <f t="shared" si="57"/>
        <v>176</v>
      </c>
      <c r="B178" s="65">
        <f t="shared" si="41"/>
        <v>7</v>
      </c>
      <c r="C178" s="66">
        <f t="shared" si="42"/>
        <v>0</v>
      </c>
      <c r="D178" s="66">
        <f t="shared" si="43"/>
        <v>0</v>
      </c>
      <c r="E178" s="65" t="b">
        <f t="shared" si="44"/>
        <v>1</v>
      </c>
      <c r="F178" s="65">
        <f>IF(OR(B178=6,B178=7),0,IF(NOT(E178),0,IF(A178&lt;=$A$1,VLOOKUP(B178,ouderschapsverlof!$D$15:$E$19,2,FALSE),0)))</f>
        <v>0</v>
      </c>
      <c r="G178" s="65">
        <f>IF(OR(B178=6,B178=7),0,IF(NOT(E178),IF(A178&lt;=$A$1,VLOOKUP(B178,ouderschapsverlof!$D$15:$E$19,2,FALSE),0),0))</f>
        <v>0</v>
      </c>
      <c r="L178" s="64">
        <f t="shared" si="58"/>
        <v>176</v>
      </c>
      <c r="M178" s="65">
        <f t="shared" si="45"/>
        <v>7</v>
      </c>
      <c r="N178" s="66">
        <f t="shared" si="46"/>
        <v>0</v>
      </c>
      <c r="O178" s="66">
        <f t="shared" si="47"/>
        <v>0</v>
      </c>
      <c r="P178" s="65" t="b">
        <f t="shared" si="48"/>
        <v>1</v>
      </c>
      <c r="Q178" s="65">
        <f>IF(OR(M178=6,M178=7),0,IF(NOT(P178),0,IF(L178&lt;=$L$1,VLOOKUP(M178,ouderschapsverlof!$D$15:$G$19,4,FALSE),0)))</f>
        <v>0</v>
      </c>
      <c r="R178" s="65">
        <f>IF(OR(M178=6,M178=7),0,IF(NOT(P178),IF(L178&lt;=$L$1,VLOOKUP(M178,ouderschapsverlof!$D$15:$G$19,4,FALSE),0),0))</f>
        <v>0</v>
      </c>
      <c r="T178" s="64">
        <f t="shared" si="59"/>
        <v>176</v>
      </c>
      <c r="U178" s="65">
        <f t="shared" si="49"/>
        <v>7</v>
      </c>
      <c r="V178" s="66">
        <f t="shared" si="50"/>
        <v>0</v>
      </c>
      <c r="W178" s="66">
        <f t="shared" si="51"/>
        <v>0</v>
      </c>
      <c r="X178" s="65" t="b">
        <f t="shared" si="52"/>
        <v>1</v>
      </c>
      <c r="Y178" s="65">
        <f>IF(OR(U178=6,U178=7),0,IF(NOT(X178),0,IF(T178&lt;=$T$1,VLOOKUP(U178,ouderschapsverlof!$D$15:$I$19,6,FALSE),0)))</f>
        <v>0</v>
      </c>
      <c r="Z178" s="65">
        <f>IF(OR(U178=6,U178=7),0,IF(NOT(X178),IF(T178&lt;=$T$1,VLOOKUP(U178,ouderschapsverlof!$D$15:$I$19,6,FALSE),0),0))</f>
        <v>0</v>
      </c>
      <c r="AB178" s="64">
        <f t="shared" si="60"/>
        <v>176</v>
      </c>
      <c r="AC178" s="65">
        <f t="shared" si="53"/>
        <v>7</v>
      </c>
      <c r="AD178" s="66">
        <f t="shared" si="54"/>
        <v>0</v>
      </c>
      <c r="AE178" s="66">
        <f t="shared" si="55"/>
        <v>0</v>
      </c>
      <c r="AF178" s="65" t="b">
        <f t="shared" si="56"/>
        <v>1</v>
      </c>
      <c r="AG178" s="65">
        <f>IF(OR(AC178=6,AC178=7),0,IF(NOT(AF178),0,IF(AB178&lt;=$AB$1,VLOOKUP(AC178,ouderschapsverlof!$D$15:$K$19,8,FALSE),0)))</f>
        <v>0</v>
      </c>
      <c r="AH178" s="65">
        <f>IF(OR(AC178=6,AC178=7),0,IF(NOT(AF178),IF(AB178&lt;=$AB$1,VLOOKUP(AC178,ouderschapsverlof!$D$15:$K$19,8,FALSE),0),0))</f>
        <v>0</v>
      </c>
    </row>
    <row r="179" spans="1:34" x14ac:dyDescent="0.25">
      <c r="A179" s="64">
        <f t="shared" si="57"/>
        <v>177</v>
      </c>
      <c r="B179" s="65">
        <f t="shared" si="41"/>
        <v>1</v>
      </c>
      <c r="C179" s="66">
        <f t="shared" si="42"/>
        <v>0</v>
      </c>
      <c r="D179" s="66">
        <f t="shared" si="43"/>
        <v>0</v>
      </c>
      <c r="E179" s="65" t="b">
        <f t="shared" si="44"/>
        <v>1</v>
      </c>
      <c r="F179" s="65">
        <f>IF(OR(B179=6,B179=7),0,IF(NOT(E179),0,IF(A179&lt;=$A$1,VLOOKUP(B179,ouderschapsverlof!$D$15:$E$19,2,FALSE),0)))</f>
        <v>0</v>
      </c>
      <c r="G179" s="65">
        <f>IF(OR(B179=6,B179=7),0,IF(NOT(E179),IF(A179&lt;=$A$1,VLOOKUP(B179,ouderschapsverlof!$D$15:$E$19,2,FALSE),0),0))</f>
        <v>0</v>
      </c>
      <c r="L179" s="64">
        <f t="shared" si="58"/>
        <v>177</v>
      </c>
      <c r="M179" s="65">
        <f t="shared" si="45"/>
        <v>1</v>
      </c>
      <c r="N179" s="66">
        <f t="shared" si="46"/>
        <v>0</v>
      </c>
      <c r="O179" s="66">
        <f t="shared" si="47"/>
        <v>0</v>
      </c>
      <c r="P179" s="65" t="b">
        <f t="shared" si="48"/>
        <v>1</v>
      </c>
      <c r="Q179" s="65">
        <f>IF(OR(M179=6,M179=7),0,IF(NOT(P179),0,IF(L179&lt;=$L$1,VLOOKUP(M179,ouderschapsverlof!$D$15:$G$19,4,FALSE),0)))</f>
        <v>0</v>
      </c>
      <c r="R179" s="65">
        <f>IF(OR(M179=6,M179=7),0,IF(NOT(P179),IF(L179&lt;=$L$1,VLOOKUP(M179,ouderschapsverlof!$D$15:$G$19,4,FALSE),0),0))</f>
        <v>0</v>
      </c>
      <c r="T179" s="64">
        <f t="shared" si="59"/>
        <v>177</v>
      </c>
      <c r="U179" s="65">
        <f t="shared" si="49"/>
        <v>1</v>
      </c>
      <c r="V179" s="66">
        <f t="shared" si="50"/>
        <v>0</v>
      </c>
      <c r="W179" s="66">
        <f t="shared" si="51"/>
        <v>0</v>
      </c>
      <c r="X179" s="65" t="b">
        <f t="shared" si="52"/>
        <v>1</v>
      </c>
      <c r="Y179" s="65">
        <f>IF(OR(U179=6,U179=7),0,IF(NOT(X179),0,IF(T179&lt;=$T$1,VLOOKUP(U179,ouderschapsverlof!$D$15:$I$19,6,FALSE),0)))</f>
        <v>0</v>
      </c>
      <c r="Z179" s="65">
        <f>IF(OR(U179=6,U179=7),0,IF(NOT(X179),IF(T179&lt;=$T$1,VLOOKUP(U179,ouderschapsverlof!$D$15:$I$19,6,FALSE),0),0))</f>
        <v>0</v>
      </c>
      <c r="AB179" s="64">
        <f t="shared" si="60"/>
        <v>177</v>
      </c>
      <c r="AC179" s="65">
        <f t="shared" si="53"/>
        <v>1</v>
      </c>
      <c r="AD179" s="66">
        <f t="shared" si="54"/>
        <v>0</v>
      </c>
      <c r="AE179" s="66">
        <f t="shared" si="55"/>
        <v>0</v>
      </c>
      <c r="AF179" s="65" t="b">
        <f t="shared" si="56"/>
        <v>1</v>
      </c>
      <c r="AG179" s="65">
        <f>IF(OR(AC179=6,AC179=7),0,IF(NOT(AF179),0,IF(AB179&lt;=$AB$1,VLOOKUP(AC179,ouderschapsverlof!$D$15:$K$19,8,FALSE),0)))</f>
        <v>0</v>
      </c>
      <c r="AH179" s="65">
        <f>IF(OR(AC179=6,AC179=7),0,IF(NOT(AF179),IF(AB179&lt;=$AB$1,VLOOKUP(AC179,ouderschapsverlof!$D$15:$K$19,8,FALSE),0),0))</f>
        <v>0</v>
      </c>
    </row>
    <row r="180" spans="1:34" x14ac:dyDescent="0.25">
      <c r="A180" s="64">
        <f t="shared" si="57"/>
        <v>178</v>
      </c>
      <c r="B180" s="65">
        <f t="shared" si="41"/>
        <v>2</v>
      </c>
      <c r="C180" s="66">
        <f t="shared" si="42"/>
        <v>0</v>
      </c>
      <c r="D180" s="66">
        <f t="shared" si="43"/>
        <v>0</v>
      </c>
      <c r="E180" s="65" t="b">
        <f t="shared" si="44"/>
        <v>1</v>
      </c>
      <c r="F180" s="65">
        <f>IF(OR(B180=6,B180=7),0,IF(NOT(E180),0,IF(A180&lt;=$A$1,VLOOKUP(B180,ouderschapsverlof!$D$15:$E$19,2,FALSE),0)))</f>
        <v>0</v>
      </c>
      <c r="G180" s="65">
        <f>IF(OR(B180=6,B180=7),0,IF(NOT(E180),IF(A180&lt;=$A$1,VLOOKUP(B180,ouderschapsverlof!$D$15:$E$19,2,FALSE),0),0))</f>
        <v>0</v>
      </c>
      <c r="L180" s="64">
        <f t="shared" si="58"/>
        <v>178</v>
      </c>
      <c r="M180" s="65">
        <f t="shared" si="45"/>
        <v>2</v>
      </c>
      <c r="N180" s="66">
        <f t="shared" si="46"/>
        <v>0</v>
      </c>
      <c r="O180" s="66">
        <f t="shared" si="47"/>
        <v>0</v>
      </c>
      <c r="P180" s="65" t="b">
        <f t="shared" si="48"/>
        <v>1</v>
      </c>
      <c r="Q180" s="65">
        <f>IF(OR(M180=6,M180=7),0,IF(NOT(P180),0,IF(L180&lt;=$L$1,VLOOKUP(M180,ouderschapsverlof!$D$15:$G$19,4,FALSE),0)))</f>
        <v>0</v>
      </c>
      <c r="R180" s="65">
        <f>IF(OR(M180=6,M180=7),0,IF(NOT(P180),IF(L180&lt;=$L$1,VLOOKUP(M180,ouderschapsverlof!$D$15:$G$19,4,FALSE),0),0))</f>
        <v>0</v>
      </c>
      <c r="T180" s="64">
        <f t="shared" si="59"/>
        <v>178</v>
      </c>
      <c r="U180" s="65">
        <f t="shared" si="49"/>
        <v>2</v>
      </c>
      <c r="V180" s="66">
        <f t="shared" si="50"/>
        <v>0</v>
      </c>
      <c r="W180" s="66">
        <f t="shared" si="51"/>
        <v>0</v>
      </c>
      <c r="X180" s="65" t="b">
        <f t="shared" si="52"/>
        <v>1</v>
      </c>
      <c r="Y180" s="65">
        <f>IF(OR(U180=6,U180=7),0,IF(NOT(X180),0,IF(T180&lt;=$T$1,VLOOKUP(U180,ouderschapsverlof!$D$15:$I$19,6,FALSE),0)))</f>
        <v>0</v>
      </c>
      <c r="Z180" s="65">
        <f>IF(OR(U180=6,U180=7),0,IF(NOT(X180),IF(T180&lt;=$T$1,VLOOKUP(U180,ouderschapsverlof!$D$15:$I$19,6,FALSE),0),0))</f>
        <v>0</v>
      </c>
      <c r="AB180" s="64">
        <f t="shared" si="60"/>
        <v>178</v>
      </c>
      <c r="AC180" s="65">
        <f t="shared" si="53"/>
        <v>2</v>
      </c>
      <c r="AD180" s="66">
        <f t="shared" si="54"/>
        <v>0</v>
      </c>
      <c r="AE180" s="66">
        <f t="shared" si="55"/>
        <v>0</v>
      </c>
      <c r="AF180" s="65" t="b">
        <f t="shared" si="56"/>
        <v>1</v>
      </c>
      <c r="AG180" s="65">
        <f>IF(OR(AC180=6,AC180=7),0,IF(NOT(AF180),0,IF(AB180&lt;=$AB$1,VLOOKUP(AC180,ouderschapsverlof!$D$15:$K$19,8,FALSE),0)))</f>
        <v>0</v>
      </c>
      <c r="AH180" s="65">
        <f>IF(OR(AC180=6,AC180=7),0,IF(NOT(AF180),IF(AB180&lt;=$AB$1,VLOOKUP(AC180,ouderschapsverlof!$D$15:$K$19,8,FALSE),0),0))</f>
        <v>0</v>
      </c>
    </row>
    <row r="181" spans="1:34" x14ac:dyDescent="0.25">
      <c r="A181" s="64">
        <f t="shared" si="57"/>
        <v>179</v>
      </c>
      <c r="B181" s="65">
        <f t="shared" si="41"/>
        <v>3</v>
      </c>
      <c r="C181" s="66">
        <f t="shared" si="42"/>
        <v>0</v>
      </c>
      <c r="D181" s="66">
        <f t="shared" si="43"/>
        <v>0</v>
      </c>
      <c r="E181" s="65" t="b">
        <f t="shared" si="44"/>
        <v>1</v>
      </c>
      <c r="F181" s="65">
        <f>IF(OR(B181=6,B181=7),0,IF(NOT(E181),0,IF(A181&lt;=$A$1,VLOOKUP(B181,ouderschapsverlof!$D$15:$E$19,2,FALSE),0)))</f>
        <v>0</v>
      </c>
      <c r="G181" s="65">
        <f>IF(OR(B181=6,B181=7),0,IF(NOT(E181),IF(A181&lt;=$A$1,VLOOKUP(B181,ouderschapsverlof!$D$15:$E$19,2,FALSE),0),0))</f>
        <v>0</v>
      </c>
      <c r="L181" s="64">
        <f t="shared" si="58"/>
        <v>179</v>
      </c>
      <c r="M181" s="65">
        <f t="shared" si="45"/>
        <v>3</v>
      </c>
      <c r="N181" s="66">
        <f t="shared" si="46"/>
        <v>0</v>
      </c>
      <c r="O181" s="66">
        <f t="shared" si="47"/>
        <v>0</v>
      </c>
      <c r="P181" s="65" t="b">
        <f t="shared" si="48"/>
        <v>1</v>
      </c>
      <c r="Q181" s="65">
        <f>IF(OR(M181=6,M181=7),0,IF(NOT(P181),0,IF(L181&lt;=$L$1,VLOOKUP(M181,ouderschapsverlof!$D$15:$G$19,4,FALSE),0)))</f>
        <v>0</v>
      </c>
      <c r="R181" s="65">
        <f>IF(OR(M181=6,M181=7),0,IF(NOT(P181),IF(L181&lt;=$L$1,VLOOKUP(M181,ouderschapsverlof!$D$15:$G$19,4,FALSE),0),0))</f>
        <v>0</v>
      </c>
      <c r="T181" s="64">
        <f t="shared" si="59"/>
        <v>179</v>
      </c>
      <c r="U181" s="65">
        <f t="shared" si="49"/>
        <v>3</v>
      </c>
      <c r="V181" s="66">
        <f t="shared" si="50"/>
        <v>0</v>
      </c>
      <c r="W181" s="66">
        <f t="shared" si="51"/>
        <v>0</v>
      </c>
      <c r="X181" s="65" t="b">
        <f t="shared" si="52"/>
        <v>1</v>
      </c>
      <c r="Y181" s="65">
        <f>IF(OR(U181=6,U181=7),0,IF(NOT(X181),0,IF(T181&lt;=$T$1,VLOOKUP(U181,ouderschapsverlof!$D$15:$I$19,6,FALSE),0)))</f>
        <v>0</v>
      </c>
      <c r="Z181" s="65">
        <f>IF(OR(U181=6,U181=7),0,IF(NOT(X181),IF(T181&lt;=$T$1,VLOOKUP(U181,ouderschapsverlof!$D$15:$I$19,6,FALSE),0),0))</f>
        <v>0</v>
      </c>
      <c r="AB181" s="64">
        <f t="shared" si="60"/>
        <v>179</v>
      </c>
      <c r="AC181" s="65">
        <f t="shared" si="53"/>
        <v>3</v>
      </c>
      <c r="AD181" s="66">
        <f t="shared" si="54"/>
        <v>0</v>
      </c>
      <c r="AE181" s="66">
        <f t="shared" si="55"/>
        <v>0</v>
      </c>
      <c r="AF181" s="65" t="b">
        <f t="shared" si="56"/>
        <v>1</v>
      </c>
      <c r="AG181" s="65">
        <f>IF(OR(AC181=6,AC181=7),0,IF(NOT(AF181),0,IF(AB181&lt;=$AB$1,VLOOKUP(AC181,ouderschapsverlof!$D$15:$K$19,8,FALSE),0)))</f>
        <v>0</v>
      </c>
      <c r="AH181" s="65">
        <f>IF(OR(AC181=6,AC181=7),0,IF(NOT(AF181),IF(AB181&lt;=$AB$1,VLOOKUP(AC181,ouderschapsverlof!$D$15:$K$19,8,FALSE),0),0))</f>
        <v>0</v>
      </c>
    </row>
    <row r="182" spans="1:34" x14ac:dyDescent="0.25">
      <c r="A182" s="64">
        <f t="shared" si="57"/>
        <v>180</v>
      </c>
      <c r="B182" s="65">
        <f t="shared" si="41"/>
        <v>4</v>
      </c>
      <c r="C182" s="66">
        <f t="shared" si="42"/>
        <v>0</v>
      </c>
      <c r="D182" s="66">
        <f t="shared" si="43"/>
        <v>0</v>
      </c>
      <c r="E182" s="65" t="b">
        <f t="shared" si="44"/>
        <v>1</v>
      </c>
      <c r="F182" s="65">
        <f>IF(OR(B182=6,B182=7),0,IF(NOT(E182),0,IF(A182&lt;=$A$1,VLOOKUP(B182,ouderschapsverlof!$D$15:$E$19,2,FALSE),0)))</f>
        <v>0</v>
      </c>
      <c r="G182" s="65">
        <f>IF(OR(B182=6,B182=7),0,IF(NOT(E182),IF(A182&lt;=$A$1,VLOOKUP(B182,ouderschapsverlof!$D$15:$E$19,2,FALSE),0),0))</f>
        <v>0</v>
      </c>
      <c r="L182" s="64">
        <f t="shared" si="58"/>
        <v>180</v>
      </c>
      <c r="M182" s="65">
        <f t="shared" si="45"/>
        <v>4</v>
      </c>
      <c r="N182" s="66">
        <f t="shared" si="46"/>
        <v>0</v>
      </c>
      <c r="O182" s="66">
        <f t="shared" si="47"/>
        <v>0</v>
      </c>
      <c r="P182" s="65" t="b">
        <f t="shared" si="48"/>
        <v>1</v>
      </c>
      <c r="Q182" s="65">
        <f>IF(OR(M182=6,M182=7),0,IF(NOT(P182),0,IF(L182&lt;=$L$1,VLOOKUP(M182,ouderschapsverlof!$D$15:$G$19,4,FALSE),0)))</f>
        <v>0</v>
      </c>
      <c r="R182" s="65">
        <f>IF(OR(M182=6,M182=7),0,IF(NOT(P182),IF(L182&lt;=$L$1,VLOOKUP(M182,ouderschapsverlof!$D$15:$G$19,4,FALSE),0),0))</f>
        <v>0</v>
      </c>
      <c r="T182" s="64">
        <f t="shared" si="59"/>
        <v>180</v>
      </c>
      <c r="U182" s="65">
        <f t="shared" si="49"/>
        <v>4</v>
      </c>
      <c r="V182" s="66">
        <f t="shared" si="50"/>
        <v>0</v>
      </c>
      <c r="W182" s="66">
        <f t="shared" si="51"/>
        <v>0</v>
      </c>
      <c r="X182" s="65" t="b">
        <f t="shared" si="52"/>
        <v>1</v>
      </c>
      <c r="Y182" s="65">
        <f>IF(OR(U182=6,U182=7),0,IF(NOT(X182),0,IF(T182&lt;=$T$1,VLOOKUP(U182,ouderschapsverlof!$D$15:$I$19,6,FALSE),0)))</f>
        <v>0</v>
      </c>
      <c r="Z182" s="65">
        <f>IF(OR(U182=6,U182=7),0,IF(NOT(X182),IF(T182&lt;=$T$1,VLOOKUP(U182,ouderschapsverlof!$D$15:$I$19,6,FALSE),0),0))</f>
        <v>0</v>
      </c>
      <c r="AB182" s="64">
        <f t="shared" si="60"/>
        <v>180</v>
      </c>
      <c r="AC182" s="65">
        <f t="shared" si="53"/>
        <v>4</v>
      </c>
      <c r="AD182" s="66">
        <f t="shared" si="54"/>
        <v>0</v>
      </c>
      <c r="AE182" s="66">
        <f t="shared" si="55"/>
        <v>0</v>
      </c>
      <c r="AF182" s="65" t="b">
        <f t="shared" si="56"/>
        <v>1</v>
      </c>
      <c r="AG182" s="65">
        <f>IF(OR(AC182=6,AC182=7),0,IF(NOT(AF182),0,IF(AB182&lt;=$AB$1,VLOOKUP(AC182,ouderschapsverlof!$D$15:$K$19,8,FALSE),0)))</f>
        <v>0</v>
      </c>
      <c r="AH182" s="65">
        <f>IF(OR(AC182=6,AC182=7),0,IF(NOT(AF182),IF(AB182&lt;=$AB$1,VLOOKUP(AC182,ouderschapsverlof!$D$15:$K$19,8,FALSE),0),0))</f>
        <v>0</v>
      </c>
    </row>
    <row r="183" spans="1:34" x14ac:dyDescent="0.25">
      <c r="A183" s="64">
        <f t="shared" si="57"/>
        <v>181</v>
      </c>
      <c r="B183" s="65">
        <f t="shared" si="41"/>
        <v>5</v>
      </c>
      <c r="C183" s="66">
        <f t="shared" si="42"/>
        <v>0</v>
      </c>
      <c r="D183" s="66">
        <f t="shared" si="43"/>
        <v>0</v>
      </c>
      <c r="E183" s="65" t="b">
        <f t="shared" si="44"/>
        <v>1</v>
      </c>
      <c r="F183" s="65">
        <f>IF(OR(B183=6,B183=7),0,IF(NOT(E183),0,IF(A183&lt;=$A$1,VLOOKUP(B183,ouderschapsverlof!$D$15:$E$19,2,FALSE),0)))</f>
        <v>0</v>
      </c>
      <c r="G183" s="65">
        <f>IF(OR(B183=6,B183=7),0,IF(NOT(E183),IF(A183&lt;=$A$1,VLOOKUP(B183,ouderschapsverlof!$D$15:$E$19,2,FALSE),0),0))</f>
        <v>0</v>
      </c>
      <c r="L183" s="64">
        <f t="shared" si="58"/>
        <v>181</v>
      </c>
      <c r="M183" s="65">
        <f t="shared" si="45"/>
        <v>5</v>
      </c>
      <c r="N183" s="66">
        <f t="shared" si="46"/>
        <v>0</v>
      </c>
      <c r="O183" s="66">
        <f t="shared" si="47"/>
        <v>0</v>
      </c>
      <c r="P183" s="65" t="b">
        <f t="shared" si="48"/>
        <v>1</v>
      </c>
      <c r="Q183" s="65">
        <f>IF(OR(M183=6,M183=7),0,IF(NOT(P183),0,IF(L183&lt;=$L$1,VLOOKUP(M183,ouderschapsverlof!$D$15:$G$19,4,FALSE),0)))</f>
        <v>0</v>
      </c>
      <c r="R183" s="65">
        <f>IF(OR(M183=6,M183=7),0,IF(NOT(P183),IF(L183&lt;=$L$1,VLOOKUP(M183,ouderschapsverlof!$D$15:$G$19,4,FALSE),0),0))</f>
        <v>0</v>
      </c>
      <c r="T183" s="64">
        <f t="shared" si="59"/>
        <v>181</v>
      </c>
      <c r="U183" s="65">
        <f t="shared" si="49"/>
        <v>5</v>
      </c>
      <c r="V183" s="66">
        <f t="shared" si="50"/>
        <v>0</v>
      </c>
      <c r="W183" s="66">
        <f t="shared" si="51"/>
        <v>0</v>
      </c>
      <c r="X183" s="65" t="b">
        <f t="shared" si="52"/>
        <v>1</v>
      </c>
      <c r="Y183" s="65">
        <f>IF(OR(U183=6,U183=7),0,IF(NOT(X183),0,IF(T183&lt;=$T$1,VLOOKUP(U183,ouderschapsverlof!$D$15:$I$19,6,FALSE),0)))</f>
        <v>0</v>
      </c>
      <c r="Z183" s="65">
        <f>IF(OR(U183=6,U183=7),0,IF(NOT(X183),IF(T183&lt;=$T$1,VLOOKUP(U183,ouderschapsverlof!$D$15:$I$19,6,FALSE),0),0))</f>
        <v>0</v>
      </c>
      <c r="AB183" s="64">
        <f t="shared" si="60"/>
        <v>181</v>
      </c>
      <c r="AC183" s="65">
        <f t="shared" si="53"/>
        <v>5</v>
      </c>
      <c r="AD183" s="66">
        <f t="shared" si="54"/>
        <v>0</v>
      </c>
      <c r="AE183" s="66">
        <f t="shared" si="55"/>
        <v>0</v>
      </c>
      <c r="AF183" s="65" t="b">
        <f t="shared" si="56"/>
        <v>1</v>
      </c>
      <c r="AG183" s="65">
        <f>IF(OR(AC183=6,AC183=7),0,IF(NOT(AF183),0,IF(AB183&lt;=$AB$1,VLOOKUP(AC183,ouderschapsverlof!$D$15:$K$19,8,FALSE),0)))</f>
        <v>0</v>
      </c>
      <c r="AH183" s="65">
        <f>IF(OR(AC183=6,AC183=7),0,IF(NOT(AF183),IF(AB183&lt;=$AB$1,VLOOKUP(AC183,ouderschapsverlof!$D$15:$K$19,8,FALSE),0),0))</f>
        <v>0</v>
      </c>
    </row>
    <row r="184" spans="1:34" x14ac:dyDescent="0.25">
      <c r="A184" s="64">
        <f t="shared" si="57"/>
        <v>182</v>
      </c>
      <c r="B184" s="65">
        <f t="shared" si="41"/>
        <v>6</v>
      </c>
      <c r="C184" s="66">
        <f t="shared" si="42"/>
        <v>0</v>
      </c>
      <c r="D184" s="66">
        <f t="shared" si="43"/>
        <v>0</v>
      </c>
      <c r="E184" s="65" t="b">
        <f t="shared" si="44"/>
        <v>1</v>
      </c>
      <c r="F184" s="65">
        <f>IF(OR(B184=6,B184=7),0,IF(NOT(E184),0,IF(A184&lt;=$A$1,VLOOKUP(B184,ouderschapsverlof!$D$15:$E$19,2,FALSE),0)))</f>
        <v>0</v>
      </c>
      <c r="G184" s="65">
        <f>IF(OR(B184=6,B184=7),0,IF(NOT(E184),IF(A184&lt;=$A$1,VLOOKUP(B184,ouderschapsverlof!$D$15:$E$19,2,FALSE),0),0))</f>
        <v>0</v>
      </c>
      <c r="L184" s="64">
        <f t="shared" si="58"/>
        <v>182</v>
      </c>
      <c r="M184" s="65">
        <f t="shared" si="45"/>
        <v>6</v>
      </c>
      <c r="N184" s="66">
        <f t="shared" si="46"/>
        <v>0</v>
      </c>
      <c r="O184" s="66">
        <f t="shared" si="47"/>
        <v>0</v>
      </c>
      <c r="P184" s="65" t="b">
        <f t="shared" si="48"/>
        <v>1</v>
      </c>
      <c r="Q184" s="65">
        <f>IF(OR(M184=6,M184=7),0,IF(NOT(P184),0,IF(L184&lt;=$L$1,VLOOKUP(M184,ouderschapsverlof!$D$15:$G$19,4,FALSE),0)))</f>
        <v>0</v>
      </c>
      <c r="R184" s="65">
        <f>IF(OR(M184=6,M184=7),0,IF(NOT(P184),IF(L184&lt;=$L$1,VLOOKUP(M184,ouderschapsverlof!$D$15:$G$19,4,FALSE),0),0))</f>
        <v>0</v>
      </c>
      <c r="T184" s="64">
        <f t="shared" si="59"/>
        <v>182</v>
      </c>
      <c r="U184" s="65">
        <f t="shared" si="49"/>
        <v>6</v>
      </c>
      <c r="V184" s="66">
        <f t="shared" si="50"/>
        <v>0</v>
      </c>
      <c r="W184" s="66">
        <f t="shared" si="51"/>
        <v>0</v>
      </c>
      <c r="X184" s="65" t="b">
        <f t="shared" si="52"/>
        <v>1</v>
      </c>
      <c r="Y184" s="65">
        <f>IF(OR(U184=6,U184=7),0,IF(NOT(X184),0,IF(T184&lt;=$T$1,VLOOKUP(U184,ouderschapsverlof!$D$15:$I$19,6,FALSE),0)))</f>
        <v>0</v>
      </c>
      <c r="Z184" s="65">
        <f>IF(OR(U184=6,U184=7),0,IF(NOT(X184),IF(T184&lt;=$T$1,VLOOKUP(U184,ouderschapsverlof!$D$15:$I$19,6,FALSE),0),0))</f>
        <v>0</v>
      </c>
      <c r="AB184" s="64">
        <f t="shared" si="60"/>
        <v>182</v>
      </c>
      <c r="AC184" s="65">
        <f t="shared" si="53"/>
        <v>6</v>
      </c>
      <c r="AD184" s="66">
        <f t="shared" si="54"/>
        <v>0</v>
      </c>
      <c r="AE184" s="66">
        <f t="shared" si="55"/>
        <v>0</v>
      </c>
      <c r="AF184" s="65" t="b">
        <f t="shared" si="56"/>
        <v>1</v>
      </c>
      <c r="AG184" s="65">
        <f>IF(OR(AC184=6,AC184=7),0,IF(NOT(AF184),0,IF(AB184&lt;=$AB$1,VLOOKUP(AC184,ouderschapsverlof!$D$15:$K$19,8,FALSE),0)))</f>
        <v>0</v>
      </c>
      <c r="AH184" s="65">
        <f>IF(OR(AC184=6,AC184=7),0,IF(NOT(AF184),IF(AB184&lt;=$AB$1,VLOOKUP(AC184,ouderschapsverlof!$D$15:$K$19,8,FALSE),0),0))</f>
        <v>0</v>
      </c>
    </row>
    <row r="185" spans="1:34" x14ac:dyDescent="0.25">
      <c r="A185" s="64">
        <f t="shared" si="57"/>
        <v>183</v>
      </c>
      <c r="B185" s="65">
        <f t="shared" si="41"/>
        <v>7</v>
      </c>
      <c r="C185" s="66">
        <f t="shared" si="42"/>
        <v>0</v>
      </c>
      <c r="D185" s="66">
        <f t="shared" si="43"/>
        <v>0</v>
      </c>
      <c r="E185" s="65" t="b">
        <f t="shared" si="44"/>
        <v>1</v>
      </c>
      <c r="F185" s="65">
        <f>IF(OR(B185=6,B185=7),0,IF(NOT(E185),0,IF(A185&lt;=$A$1,VLOOKUP(B185,ouderschapsverlof!$D$15:$E$19,2,FALSE),0)))</f>
        <v>0</v>
      </c>
      <c r="G185" s="65">
        <f>IF(OR(B185=6,B185=7),0,IF(NOT(E185),IF(A185&lt;=$A$1,VLOOKUP(B185,ouderschapsverlof!$D$15:$E$19,2,FALSE),0),0))</f>
        <v>0</v>
      </c>
      <c r="L185" s="64">
        <f t="shared" si="58"/>
        <v>183</v>
      </c>
      <c r="M185" s="65">
        <f t="shared" si="45"/>
        <v>7</v>
      </c>
      <c r="N185" s="66">
        <f t="shared" si="46"/>
        <v>0</v>
      </c>
      <c r="O185" s="66">
        <f t="shared" si="47"/>
        <v>0</v>
      </c>
      <c r="P185" s="65" t="b">
        <f t="shared" si="48"/>
        <v>1</v>
      </c>
      <c r="Q185" s="65">
        <f>IF(OR(M185=6,M185=7),0,IF(NOT(P185),0,IF(L185&lt;=$L$1,VLOOKUP(M185,ouderschapsverlof!$D$15:$G$19,4,FALSE),0)))</f>
        <v>0</v>
      </c>
      <c r="R185" s="65">
        <f>IF(OR(M185=6,M185=7),0,IF(NOT(P185),IF(L185&lt;=$L$1,VLOOKUP(M185,ouderschapsverlof!$D$15:$G$19,4,FALSE),0),0))</f>
        <v>0</v>
      </c>
      <c r="T185" s="64">
        <f t="shared" si="59"/>
        <v>183</v>
      </c>
      <c r="U185" s="65">
        <f t="shared" si="49"/>
        <v>7</v>
      </c>
      <c r="V185" s="66">
        <f t="shared" si="50"/>
        <v>0</v>
      </c>
      <c r="W185" s="66">
        <f t="shared" si="51"/>
        <v>0</v>
      </c>
      <c r="X185" s="65" t="b">
        <f t="shared" si="52"/>
        <v>1</v>
      </c>
      <c r="Y185" s="65">
        <f>IF(OR(U185=6,U185=7),0,IF(NOT(X185),0,IF(T185&lt;=$T$1,VLOOKUP(U185,ouderschapsverlof!$D$15:$I$19,6,FALSE),0)))</f>
        <v>0</v>
      </c>
      <c r="Z185" s="65">
        <f>IF(OR(U185=6,U185=7),0,IF(NOT(X185),IF(T185&lt;=$T$1,VLOOKUP(U185,ouderschapsverlof!$D$15:$I$19,6,FALSE),0),0))</f>
        <v>0</v>
      </c>
      <c r="AB185" s="64">
        <f t="shared" si="60"/>
        <v>183</v>
      </c>
      <c r="AC185" s="65">
        <f t="shared" si="53"/>
        <v>7</v>
      </c>
      <c r="AD185" s="66">
        <f t="shared" si="54"/>
        <v>0</v>
      </c>
      <c r="AE185" s="66">
        <f t="shared" si="55"/>
        <v>0</v>
      </c>
      <c r="AF185" s="65" t="b">
        <f t="shared" si="56"/>
        <v>1</v>
      </c>
      <c r="AG185" s="65">
        <f>IF(OR(AC185=6,AC185=7),0,IF(NOT(AF185),0,IF(AB185&lt;=$AB$1,VLOOKUP(AC185,ouderschapsverlof!$D$15:$K$19,8,FALSE),0)))</f>
        <v>0</v>
      </c>
      <c r="AH185" s="65">
        <f>IF(OR(AC185=6,AC185=7),0,IF(NOT(AF185),IF(AB185&lt;=$AB$1,VLOOKUP(AC185,ouderschapsverlof!$D$15:$K$19,8,FALSE),0),0))</f>
        <v>0</v>
      </c>
    </row>
    <row r="186" spans="1:34" x14ac:dyDescent="0.25">
      <c r="A186" s="64">
        <f t="shared" si="57"/>
        <v>184</v>
      </c>
      <c r="B186" s="65">
        <f t="shared" si="41"/>
        <v>1</v>
      </c>
      <c r="C186" s="66">
        <f t="shared" si="42"/>
        <v>0</v>
      </c>
      <c r="D186" s="66">
        <f t="shared" si="43"/>
        <v>0</v>
      </c>
      <c r="E186" s="65" t="b">
        <f t="shared" si="44"/>
        <v>1</v>
      </c>
      <c r="F186" s="65">
        <f>IF(OR(B186=6,B186=7),0,IF(NOT(E186),0,IF(A186&lt;=$A$1,VLOOKUP(B186,ouderschapsverlof!$D$15:$E$19,2,FALSE),0)))</f>
        <v>0</v>
      </c>
      <c r="G186" s="65">
        <f>IF(OR(B186=6,B186=7),0,IF(NOT(E186),IF(A186&lt;=$A$1,VLOOKUP(B186,ouderschapsverlof!$D$15:$E$19,2,FALSE),0),0))</f>
        <v>0</v>
      </c>
      <c r="L186" s="64">
        <f t="shared" si="58"/>
        <v>184</v>
      </c>
      <c r="M186" s="65">
        <f t="shared" si="45"/>
        <v>1</v>
      </c>
      <c r="N186" s="66">
        <f t="shared" si="46"/>
        <v>0</v>
      </c>
      <c r="O186" s="66">
        <f t="shared" si="47"/>
        <v>0</v>
      </c>
      <c r="P186" s="65" t="b">
        <f t="shared" si="48"/>
        <v>1</v>
      </c>
      <c r="Q186" s="65">
        <f>IF(OR(M186=6,M186=7),0,IF(NOT(P186),0,IF(L186&lt;=$L$1,VLOOKUP(M186,ouderschapsverlof!$D$15:$G$19,4,FALSE),0)))</f>
        <v>0</v>
      </c>
      <c r="R186" s="65">
        <f>IF(OR(M186=6,M186=7),0,IF(NOT(P186),IF(L186&lt;=$L$1,VLOOKUP(M186,ouderschapsverlof!$D$15:$G$19,4,FALSE),0),0))</f>
        <v>0</v>
      </c>
      <c r="T186" s="64">
        <f t="shared" si="59"/>
        <v>184</v>
      </c>
      <c r="U186" s="65">
        <f t="shared" si="49"/>
        <v>1</v>
      </c>
      <c r="V186" s="66">
        <f t="shared" si="50"/>
        <v>0</v>
      </c>
      <c r="W186" s="66">
        <f t="shared" si="51"/>
        <v>0</v>
      </c>
      <c r="X186" s="65" t="b">
        <f t="shared" si="52"/>
        <v>1</v>
      </c>
      <c r="Y186" s="65">
        <f>IF(OR(U186=6,U186=7),0,IF(NOT(X186),0,IF(T186&lt;=$T$1,VLOOKUP(U186,ouderschapsverlof!$D$15:$I$19,6,FALSE),0)))</f>
        <v>0</v>
      </c>
      <c r="Z186" s="65">
        <f>IF(OR(U186=6,U186=7),0,IF(NOT(X186),IF(T186&lt;=$T$1,VLOOKUP(U186,ouderschapsverlof!$D$15:$I$19,6,FALSE),0),0))</f>
        <v>0</v>
      </c>
      <c r="AB186" s="64">
        <f t="shared" si="60"/>
        <v>184</v>
      </c>
      <c r="AC186" s="65">
        <f t="shared" si="53"/>
        <v>1</v>
      </c>
      <c r="AD186" s="66">
        <f t="shared" si="54"/>
        <v>0</v>
      </c>
      <c r="AE186" s="66">
        <f t="shared" si="55"/>
        <v>0</v>
      </c>
      <c r="AF186" s="65" t="b">
        <f t="shared" si="56"/>
        <v>1</v>
      </c>
      <c r="AG186" s="65">
        <f>IF(OR(AC186=6,AC186=7),0,IF(NOT(AF186),0,IF(AB186&lt;=$AB$1,VLOOKUP(AC186,ouderschapsverlof!$D$15:$K$19,8,FALSE),0)))</f>
        <v>0</v>
      </c>
      <c r="AH186" s="65">
        <f>IF(OR(AC186=6,AC186=7),0,IF(NOT(AF186),IF(AB186&lt;=$AB$1,VLOOKUP(AC186,ouderschapsverlof!$D$15:$K$19,8,FALSE),0),0))</f>
        <v>0</v>
      </c>
    </row>
    <row r="187" spans="1:34" x14ac:dyDescent="0.25">
      <c r="A187" s="64">
        <f t="shared" si="57"/>
        <v>185</v>
      </c>
      <c r="B187" s="65">
        <f t="shared" si="41"/>
        <v>2</v>
      </c>
      <c r="C187" s="66">
        <f t="shared" si="42"/>
        <v>0</v>
      </c>
      <c r="D187" s="66">
        <f t="shared" si="43"/>
        <v>0</v>
      </c>
      <c r="E187" s="65" t="b">
        <f t="shared" si="44"/>
        <v>1</v>
      </c>
      <c r="F187" s="65">
        <f>IF(OR(B187=6,B187=7),0,IF(NOT(E187),0,IF(A187&lt;=$A$1,VLOOKUP(B187,ouderschapsverlof!$D$15:$E$19,2,FALSE),0)))</f>
        <v>0</v>
      </c>
      <c r="G187" s="65">
        <f>IF(OR(B187=6,B187=7),0,IF(NOT(E187),IF(A187&lt;=$A$1,VLOOKUP(B187,ouderschapsverlof!$D$15:$E$19,2,FALSE),0),0))</f>
        <v>0</v>
      </c>
      <c r="L187" s="64">
        <f t="shared" si="58"/>
        <v>185</v>
      </c>
      <c r="M187" s="65">
        <f t="shared" si="45"/>
        <v>2</v>
      </c>
      <c r="N187" s="66">
        <f t="shared" si="46"/>
        <v>0</v>
      </c>
      <c r="O187" s="66">
        <f t="shared" si="47"/>
        <v>0</v>
      </c>
      <c r="P187" s="65" t="b">
        <f t="shared" si="48"/>
        <v>1</v>
      </c>
      <c r="Q187" s="65">
        <f>IF(OR(M187=6,M187=7),0,IF(NOT(P187),0,IF(L187&lt;=$L$1,VLOOKUP(M187,ouderschapsverlof!$D$15:$G$19,4,FALSE),0)))</f>
        <v>0</v>
      </c>
      <c r="R187" s="65">
        <f>IF(OR(M187=6,M187=7),0,IF(NOT(P187),IF(L187&lt;=$L$1,VLOOKUP(M187,ouderschapsverlof!$D$15:$G$19,4,FALSE),0),0))</f>
        <v>0</v>
      </c>
      <c r="T187" s="64">
        <f t="shared" si="59"/>
        <v>185</v>
      </c>
      <c r="U187" s="65">
        <f t="shared" si="49"/>
        <v>2</v>
      </c>
      <c r="V187" s="66">
        <f t="shared" si="50"/>
        <v>0</v>
      </c>
      <c r="W187" s="66">
        <f t="shared" si="51"/>
        <v>0</v>
      </c>
      <c r="X187" s="65" t="b">
        <f t="shared" si="52"/>
        <v>1</v>
      </c>
      <c r="Y187" s="65">
        <f>IF(OR(U187=6,U187=7),0,IF(NOT(X187),0,IF(T187&lt;=$T$1,VLOOKUP(U187,ouderschapsverlof!$D$15:$I$19,6,FALSE),0)))</f>
        <v>0</v>
      </c>
      <c r="Z187" s="65">
        <f>IF(OR(U187=6,U187=7),0,IF(NOT(X187),IF(T187&lt;=$T$1,VLOOKUP(U187,ouderschapsverlof!$D$15:$I$19,6,FALSE),0),0))</f>
        <v>0</v>
      </c>
      <c r="AB187" s="64">
        <f t="shared" si="60"/>
        <v>185</v>
      </c>
      <c r="AC187" s="65">
        <f t="shared" si="53"/>
        <v>2</v>
      </c>
      <c r="AD187" s="66">
        <f t="shared" si="54"/>
        <v>0</v>
      </c>
      <c r="AE187" s="66">
        <f t="shared" si="55"/>
        <v>0</v>
      </c>
      <c r="AF187" s="65" t="b">
        <f t="shared" si="56"/>
        <v>1</v>
      </c>
      <c r="AG187" s="65">
        <f>IF(OR(AC187=6,AC187=7),0,IF(NOT(AF187),0,IF(AB187&lt;=$AB$1,VLOOKUP(AC187,ouderschapsverlof!$D$15:$K$19,8,FALSE),0)))</f>
        <v>0</v>
      </c>
      <c r="AH187" s="65">
        <f>IF(OR(AC187=6,AC187=7),0,IF(NOT(AF187),IF(AB187&lt;=$AB$1,VLOOKUP(AC187,ouderschapsverlof!$D$15:$K$19,8,FALSE),0),0))</f>
        <v>0</v>
      </c>
    </row>
    <row r="188" spans="1:34" x14ac:dyDescent="0.25">
      <c r="A188" s="64">
        <f t="shared" si="57"/>
        <v>186</v>
      </c>
      <c r="B188" s="65">
        <f t="shared" si="41"/>
        <v>3</v>
      </c>
      <c r="C188" s="66">
        <f t="shared" si="42"/>
        <v>0</v>
      </c>
      <c r="D188" s="66">
        <f t="shared" si="43"/>
        <v>0</v>
      </c>
      <c r="E188" s="65" t="b">
        <f t="shared" si="44"/>
        <v>1</v>
      </c>
      <c r="F188" s="65">
        <f>IF(OR(B188=6,B188=7),0,IF(NOT(E188),0,IF(A188&lt;=$A$1,VLOOKUP(B188,ouderschapsverlof!$D$15:$E$19,2,FALSE),0)))</f>
        <v>0</v>
      </c>
      <c r="G188" s="65">
        <f>IF(OR(B188=6,B188=7),0,IF(NOT(E188),IF(A188&lt;=$A$1,VLOOKUP(B188,ouderschapsverlof!$D$15:$E$19,2,FALSE),0),0))</f>
        <v>0</v>
      </c>
      <c r="L188" s="64">
        <f t="shared" si="58"/>
        <v>186</v>
      </c>
      <c r="M188" s="65">
        <f t="shared" si="45"/>
        <v>3</v>
      </c>
      <c r="N188" s="66">
        <f t="shared" si="46"/>
        <v>0</v>
      </c>
      <c r="O188" s="66">
        <f t="shared" si="47"/>
        <v>0</v>
      </c>
      <c r="P188" s="65" t="b">
        <f t="shared" si="48"/>
        <v>1</v>
      </c>
      <c r="Q188" s="65">
        <f>IF(OR(M188=6,M188=7),0,IF(NOT(P188),0,IF(L188&lt;=$L$1,VLOOKUP(M188,ouderschapsverlof!$D$15:$G$19,4,FALSE),0)))</f>
        <v>0</v>
      </c>
      <c r="R188" s="65">
        <f>IF(OR(M188=6,M188=7),0,IF(NOT(P188),IF(L188&lt;=$L$1,VLOOKUP(M188,ouderschapsverlof!$D$15:$G$19,4,FALSE),0),0))</f>
        <v>0</v>
      </c>
      <c r="T188" s="64">
        <f t="shared" si="59"/>
        <v>186</v>
      </c>
      <c r="U188" s="65">
        <f t="shared" si="49"/>
        <v>3</v>
      </c>
      <c r="V188" s="66">
        <f t="shared" si="50"/>
        <v>0</v>
      </c>
      <c r="W188" s="66">
        <f t="shared" si="51"/>
        <v>0</v>
      </c>
      <c r="X188" s="65" t="b">
        <f t="shared" si="52"/>
        <v>1</v>
      </c>
      <c r="Y188" s="65">
        <f>IF(OR(U188=6,U188=7),0,IF(NOT(X188),0,IF(T188&lt;=$T$1,VLOOKUP(U188,ouderschapsverlof!$D$15:$I$19,6,FALSE),0)))</f>
        <v>0</v>
      </c>
      <c r="Z188" s="65">
        <f>IF(OR(U188=6,U188=7),0,IF(NOT(X188),IF(T188&lt;=$T$1,VLOOKUP(U188,ouderschapsverlof!$D$15:$I$19,6,FALSE),0),0))</f>
        <v>0</v>
      </c>
      <c r="AB188" s="64">
        <f t="shared" si="60"/>
        <v>186</v>
      </c>
      <c r="AC188" s="65">
        <f t="shared" si="53"/>
        <v>3</v>
      </c>
      <c r="AD188" s="66">
        <f t="shared" si="54"/>
        <v>0</v>
      </c>
      <c r="AE188" s="66">
        <f t="shared" si="55"/>
        <v>0</v>
      </c>
      <c r="AF188" s="65" t="b">
        <f t="shared" si="56"/>
        <v>1</v>
      </c>
      <c r="AG188" s="65">
        <f>IF(OR(AC188=6,AC188=7),0,IF(NOT(AF188),0,IF(AB188&lt;=$AB$1,VLOOKUP(AC188,ouderschapsverlof!$D$15:$K$19,8,FALSE),0)))</f>
        <v>0</v>
      </c>
      <c r="AH188" s="65">
        <f>IF(OR(AC188=6,AC188=7),0,IF(NOT(AF188),IF(AB188&lt;=$AB$1,VLOOKUP(AC188,ouderschapsverlof!$D$15:$K$19,8,FALSE),0),0))</f>
        <v>0</v>
      </c>
    </row>
    <row r="189" spans="1:34" x14ac:dyDescent="0.25">
      <c r="A189" s="64">
        <f t="shared" si="57"/>
        <v>187</v>
      </c>
      <c r="B189" s="65">
        <f t="shared" si="41"/>
        <v>4</v>
      </c>
      <c r="C189" s="66">
        <f t="shared" si="42"/>
        <v>0</v>
      </c>
      <c r="D189" s="66">
        <f t="shared" si="43"/>
        <v>0</v>
      </c>
      <c r="E189" s="65" t="b">
        <f t="shared" si="44"/>
        <v>1</v>
      </c>
      <c r="F189" s="65">
        <f>IF(OR(B189=6,B189=7),0,IF(NOT(E189),0,IF(A189&lt;=$A$1,VLOOKUP(B189,ouderschapsverlof!$D$15:$E$19,2,FALSE),0)))</f>
        <v>0</v>
      </c>
      <c r="G189" s="65">
        <f>IF(OR(B189=6,B189=7),0,IF(NOT(E189),IF(A189&lt;=$A$1,VLOOKUP(B189,ouderschapsverlof!$D$15:$E$19,2,FALSE),0),0))</f>
        <v>0</v>
      </c>
      <c r="L189" s="64">
        <f t="shared" si="58"/>
        <v>187</v>
      </c>
      <c r="M189" s="65">
        <f t="shared" si="45"/>
        <v>4</v>
      </c>
      <c r="N189" s="66">
        <f t="shared" si="46"/>
        <v>0</v>
      </c>
      <c r="O189" s="66">
        <f t="shared" si="47"/>
        <v>0</v>
      </c>
      <c r="P189" s="65" t="b">
        <f t="shared" si="48"/>
        <v>1</v>
      </c>
      <c r="Q189" s="65">
        <f>IF(OR(M189=6,M189=7),0,IF(NOT(P189),0,IF(L189&lt;=$L$1,VLOOKUP(M189,ouderschapsverlof!$D$15:$G$19,4,FALSE),0)))</f>
        <v>0</v>
      </c>
      <c r="R189" s="65">
        <f>IF(OR(M189=6,M189=7),0,IF(NOT(P189),IF(L189&lt;=$L$1,VLOOKUP(M189,ouderschapsverlof!$D$15:$G$19,4,FALSE),0),0))</f>
        <v>0</v>
      </c>
      <c r="T189" s="64">
        <f t="shared" si="59"/>
        <v>187</v>
      </c>
      <c r="U189" s="65">
        <f t="shared" si="49"/>
        <v>4</v>
      </c>
      <c r="V189" s="66">
        <f t="shared" si="50"/>
        <v>0</v>
      </c>
      <c r="W189" s="66">
        <f t="shared" si="51"/>
        <v>0</v>
      </c>
      <c r="X189" s="65" t="b">
        <f t="shared" si="52"/>
        <v>1</v>
      </c>
      <c r="Y189" s="65">
        <f>IF(OR(U189=6,U189=7),0,IF(NOT(X189),0,IF(T189&lt;=$T$1,VLOOKUP(U189,ouderschapsverlof!$D$15:$I$19,6,FALSE),0)))</f>
        <v>0</v>
      </c>
      <c r="Z189" s="65">
        <f>IF(OR(U189=6,U189=7),0,IF(NOT(X189),IF(T189&lt;=$T$1,VLOOKUP(U189,ouderschapsverlof!$D$15:$I$19,6,FALSE),0),0))</f>
        <v>0</v>
      </c>
      <c r="AB189" s="64">
        <f t="shared" si="60"/>
        <v>187</v>
      </c>
      <c r="AC189" s="65">
        <f t="shared" si="53"/>
        <v>4</v>
      </c>
      <c r="AD189" s="66">
        <f t="shared" si="54"/>
        <v>0</v>
      </c>
      <c r="AE189" s="66">
        <f t="shared" si="55"/>
        <v>0</v>
      </c>
      <c r="AF189" s="65" t="b">
        <f t="shared" si="56"/>
        <v>1</v>
      </c>
      <c r="AG189" s="65">
        <f>IF(OR(AC189=6,AC189=7),0,IF(NOT(AF189),0,IF(AB189&lt;=$AB$1,VLOOKUP(AC189,ouderschapsverlof!$D$15:$K$19,8,FALSE),0)))</f>
        <v>0</v>
      </c>
      <c r="AH189" s="65">
        <f>IF(OR(AC189=6,AC189=7),0,IF(NOT(AF189),IF(AB189&lt;=$AB$1,VLOOKUP(AC189,ouderschapsverlof!$D$15:$K$19,8,FALSE),0),0))</f>
        <v>0</v>
      </c>
    </row>
    <row r="190" spans="1:34" x14ac:dyDescent="0.25">
      <c r="A190" s="64">
        <f t="shared" si="57"/>
        <v>188</v>
      </c>
      <c r="B190" s="65">
        <f t="shared" si="41"/>
        <v>5</v>
      </c>
      <c r="C190" s="66">
        <f t="shared" si="42"/>
        <v>0</v>
      </c>
      <c r="D190" s="66">
        <f t="shared" si="43"/>
        <v>0</v>
      </c>
      <c r="E190" s="65" t="b">
        <f t="shared" si="44"/>
        <v>1</v>
      </c>
      <c r="F190" s="65">
        <f>IF(OR(B190=6,B190=7),0,IF(NOT(E190),0,IF(A190&lt;=$A$1,VLOOKUP(B190,ouderschapsverlof!$D$15:$E$19,2,FALSE),0)))</f>
        <v>0</v>
      </c>
      <c r="G190" s="65">
        <f>IF(OR(B190=6,B190=7),0,IF(NOT(E190),IF(A190&lt;=$A$1,VLOOKUP(B190,ouderschapsverlof!$D$15:$E$19,2,FALSE),0),0))</f>
        <v>0</v>
      </c>
      <c r="L190" s="64">
        <f t="shared" si="58"/>
        <v>188</v>
      </c>
      <c r="M190" s="65">
        <f t="shared" si="45"/>
        <v>5</v>
      </c>
      <c r="N190" s="66">
        <f t="shared" si="46"/>
        <v>0</v>
      </c>
      <c r="O190" s="66">
        <f t="shared" si="47"/>
        <v>0</v>
      </c>
      <c r="P190" s="65" t="b">
        <f t="shared" si="48"/>
        <v>1</v>
      </c>
      <c r="Q190" s="65">
        <f>IF(OR(M190=6,M190=7),0,IF(NOT(P190),0,IF(L190&lt;=$L$1,VLOOKUP(M190,ouderschapsverlof!$D$15:$G$19,4,FALSE),0)))</f>
        <v>0</v>
      </c>
      <c r="R190" s="65">
        <f>IF(OR(M190=6,M190=7),0,IF(NOT(P190),IF(L190&lt;=$L$1,VLOOKUP(M190,ouderschapsverlof!$D$15:$G$19,4,FALSE),0),0))</f>
        <v>0</v>
      </c>
      <c r="T190" s="64">
        <f t="shared" si="59"/>
        <v>188</v>
      </c>
      <c r="U190" s="65">
        <f t="shared" si="49"/>
        <v>5</v>
      </c>
      <c r="V190" s="66">
        <f t="shared" si="50"/>
        <v>0</v>
      </c>
      <c r="W190" s="66">
        <f t="shared" si="51"/>
        <v>0</v>
      </c>
      <c r="X190" s="65" t="b">
        <f t="shared" si="52"/>
        <v>1</v>
      </c>
      <c r="Y190" s="65">
        <f>IF(OR(U190=6,U190=7),0,IF(NOT(X190),0,IF(T190&lt;=$T$1,VLOOKUP(U190,ouderschapsverlof!$D$15:$I$19,6,FALSE),0)))</f>
        <v>0</v>
      </c>
      <c r="Z190" s="65">
        <f>IF(OR(U190=6,U190=7),0,IF(NOT(X190),IF(T190&lt;=$T$1,VLOOKUP(U190,ouderschapsverlof!$D$15:$I$19,6,FALSE),0),0))</f>
        <v>0</v>
      </c>
      <c r="AB190" s="64">
        <f t="shared" si="60"/>
        <v>188</v>
      </c>
      <c r="AC190" s="65">
        <f t="shared" si="53"/>
        <v>5</v>
      </c>
      <c r="AD190" s="66">
        <f t="shared" si="54"/>
        <v>0</v>
      </c>
      <c r="AE190" s="66">
        <f t="shared" si="55"/>
        <v>0</v>
      </c>
      <c r="AF190" s="65" t="b">
        <f t="shared" si="56"/>
        <v>1</v>
      </c>
      <c r="AG190" s="65">
        <f>IF(OR(AC190=6,AC190=7),0,IF(NOT(AF190),0,IF(AB190&lt;=$AB$1,VLOOKUP(AC190,ouderschapsverlof!$D$15:$K$19,8,FALSE),0)))</f>
        <v>0</v>
      </c>
      <c r="AH190" s="65">
        <f>IF(OR(AC190=6,AC190=7),0,IF(NOT(AF190),IF(AB190&lt;=$AB$1,VLOOKUP(AC190,ouderschapsverlof!$D$15:$K$19,8,FALSE),0),0))</f>
        <v>0</v>
      </c>
    </row>
    <row r="191" spans="1:34" x14ac:dyDescent="0.25">
      <c r="A191" s="64">
        <f t="shared" si="57"/>
        <v>189</v>
      </c>
      <c r="B191" s="65">
        <f t="shared" si="41"/>
        <v>6</v>
      </c>
      <c r="C191" s="66">
        <f t="shared" si="42"/>
        <v>0</v>
      </c>
      <c r="D191" s="66">
        <f t="shared" si="43"/>
        <v>0</v>
      </c>
      <c r="E191" s="65" t="b">
        <f t="shared" si="44"/>
        <v>1</v>
      </c>
      <c r="F191" s="65">
        <f>IF(OR(B191=6,B191=7),0,IF(NOT(E191),0,IF(A191&lt;=$A$1,VLOOKUP(B191,ouderschapsverlof!$D$15:$E$19,2,FALSE),0)))</f>
        <v>0</v>
      </c>
      <c r="G191" s="65">
        <f>IF(OR(B191=6,B191=7),0,IF(NOT(E191),IF(A191&lt;=$A$1,VLOOKUP(B191,ouderschapsverlof!$D$15:$E$19,2,FALSE),0),0))</f>
        <v>0</v>
      </c>
      <c r="L191" s="64">
        <f t="shared" si="58"/>
        <v>189</v>
      </c>
      <c r="M191" s="65">
        <f t="shared" si="45"/>
        <v>6</v>
      </c>
      <c r="N191" s="66">
        <f t="shared" si="46"/>
        <v>0</v>
      </c>
      <c r="O191" s="66">
        <f t="shared" si="47"/>
        <v>0</v>
      </c>
      <c r="P191" s="65" t="b">
        <f t="shared" si="48"/>
        <v>1</v>
      </c>
      <c r="Q191" s="65">
        <f>IF(OR(M191=6,M191=7),0,IF(NOT(P191),0,IF(L191&lt;=$L$1,VLOOKUP(M191,ouderschapsverlof!$D$15:$G$19,4,FALSE),0)))</f>
        <v>0</v>
      </c>
      <c r="R191" s="65">
        <f>IF(OR(M191=6,M191=7),0,IF(NOT(P191),IF(L191&lt;=$L$1,VLOOKUP(M191,ouderschapsverlof!$D$15:$G$19,4,FALSE),0),0))</f>
        <v>0</v>
      </c>
      <c r="T191" s="64">
        <f t="shared" si="59"/>
        <v>189</v>
      </c>
      <c r="U191" s="65">
        <f t="shared" si="49"/>
        <v>6</v>
      </c>
      <c r="V191" s="66">
        <f t="shared" si="50"/>
        <v>0</v>
      </c>
      <c r="W191" s="66">
        <f t="shared" si="51"/>
        <v>0</v>
      </c>
      <c r="X191" s="65" t="b">
        <f t="shared" si="52"/>
        <v>1</v>
      </c>
      <c r="Y191" s="65">
        <f>IF(OR(U191=6,U191=7),0,IF(NOT(X191),0,IF(T191&lt;=$T$1,VLOOKUP(U191,ouderschapsverlof!$D$15:$I$19,6,FALSE),0)))</f>
        <v>0</v>
      </c>
      <c r="Z191" s="65">
        <f>IF(OR(U191=6,U191=7),0,IF(NOT(X191),IF(T191&lt;=$T$1,VLOOKUP(U191,ouderschapsverlof!$D$15:$I$19,6,FALSE),0),0))</f>
        <v>0</v>
      </c>
      <c r="AB191" s="64">
        <f t="shared" si="60"/>
        <v>189</v>
      </c>
      <c r="AC191" s="65">
        <f t="shared" si="53"/>
        <v>6</v>
      </c>
      <c r="AD191" s="66">
        <f t="shared" si="54"/>
        <v>0</v>
      </c>
      <c r="AE191" s="66">
        <f t="shared" si="55"/>
        <v>0</v>
      </c>
      <c r="AF191" s="65" t="b">
        <f t="shared" si="56"/>
        <v>1</v>
      </c>
      <c r="AG191" s="65">
        <f>IF(OR(AC191=6,AC191=7),0,IF(NOT(AF191),0,IF(AB191&lt;=$AB$1,VLOOKUP(AC191,ouderschapsverlof!$D$15:$K$19,8,FALSE),0)))</f>
        <v>0</v>
      </c>
      <c r="AH191" s="65">
        <f>IF(OR(AC191=6,AC191=7),0,IF(NOT(AF191),IF(AB191&lt;=$AB$1,VLOOKUP(AC191,ouderschapsverlof!$D$15:$K$19,8,FALSE),0),0))</f>
        <v>0</v>
      </c>
    </row>
    <row r="192" spans="1:34" x14ac:dyDescent="0.25">
      <c r="A192" s="64">
        <f t="shared" si="57"/>
        <v>190</v>
      </c>
      <c r="B192" s="65">
        <f t="shared" si="41"/>
        <v>7</v>
      </c>
      <c r="C192" s="66">
        <f t="shared" si="42"/>
        <v>0</v>
      </c>
      <c r="D192" s="66">
        <f t="shared" si="43"/>
        <v>0</v>
      </c>
      <c r="E192" s="65" t="b">
        <f t="shared" si="44"/>
        <v>1</v>
      </c>
      <c r="F192" s="65">
        <f>IF(OR(B192=6,B192=7),0,IF(NOT(E192),0,IF(A192&lt;=$A$1,VLOOKUP(B192,ouderschapsverlof!$D$15:$E$19,2,FALSE),0)))</f>
        <v>0</v>
      </c>
      <c r="G192" s="65">
        <f>IF(OR(B192=6,B192=7),0,IF(NOT(E192),IF(A192&lt;=$A$1,VLOOKUP(B192,ouderschapsverlof!$D$15:$E$19,2,FALSE),0),0))</f>
        <v>0</v>
      </c>
      <c r="L192" s="64">
        <f t="shared" si="58"/>
        <v>190</v>
      </c>
      <c r="M192" s="65">
        <f t="shared" si="45"/>
        <v>7</v>
      </c>
      <c r="N192" s="66">
        <f t="shared" si="46"/>
        <v>0</v>
      </c>
      <c r="O192" s="66">
        <f t="shared" si="47"/>
        <v>0</v>
      </c>
      <c r="P192" s="65" t="b">
        <f t="shared" si="48"/>
        <v>1</v>
      </c>
      <c r="Q192" s="65">
        <f>IF(OR(M192=6,M192=7),0,IF(NOT(P192),0,IF(L192&lt;=$L$1,VLOOKUP(M192,ouderschapsverlof!$D$15:$G$19,4,FALSE),0)))</f>
        <v>0</v>
      </c>
      <c r="R192" s="65">
        <f>IF(OR(M192=6,M192=7),0,IF(NOT(P192),IF(L192&lt;=$L$1,VLOOKUP(M192,ouderschapsverlof!$D$15:$G$19,4,FALSE),0),0))</f>
        <v>0</v>
      </c>
      <c r="T192" s="64">
        <f t="shared" si="59"/>
        <v>190</v>
      </c>
      <c r="U192" s="65">
        <f t="shared" si="49"/>
        <v>7</v>
      </c>
      <c r="V192" s="66">
        <f t="shared" si="50"/>
        <v>0</v>
      </c>
      <c r="W192" s="66">
        <f t="shared" si="51"/>
        <v>0</v>
      </c>
      <c r="X192" s="65" t="b">
        <f t="shared" si="52"/>
        <v>1</v>
      </c>
      <c r="Y192" s="65">
        <f>IF(OR(U192=6,U192=7),0,IF(NOT(X192),0,IF(T192&lt;=$T$1,VLOOKUP(U192,ouderschapsverlof!$D$15:$I$19,6,FALSE),0)))</f>
        <v>0</v>
      </c>
      <c r="Z192" s="65">
        <f>IF(OR(U192=6,U192=7),0,IF(NOT(X192),IF(T192&lt;=$T$1,VLOOKUP(U192,ouderschapsverlof!$D$15:$I$19,6,FALSE),0),0))</f>
        <v>0</v>
      </c>
      <c r="AB192" s="64">
        <f t="shared" si="60"/>
        <v>190</v>
      </c>
      <c r="AC192" s="65">
        <f t="shared" si="53"/>
        <v>7</v>
      </c>
      <c r="AD192" s="66">
        <f t="shared" si="54"/>
        <v>0</v>
      </c>
      <c r="AE192" s="66">
        <f t="shared" si="55"/>
        <v>0</v>
      </c>
      <c r="AF192" s="65" t="b">
        <f t="shared" si="56"/>
        <v>1</v>
      </c>
      <c r="AG192" s="65">
        <f>IF(OR(AC192=6,AC192=7),0,IF(NOT(AF192),0,IF(AB192&lt;=$AB$1,VLOOKUP(AC192,ouderschapsverlof!$D$15:$K$19,8,FALSE),0)))</f>
        <v>0</v>
      </c>
      <c r="AH192" s="65">
        <f>IF(OR(AC192=6,AC192=7),0,IF(NOT(AF192),IF(AB192&lt;=$AB$1,VLOOKUP(AC192,ouderschapsverlof!$D$15:$K$19,8,FALSE),0),0))</f>
        <v>0</v>
      </c>
    </row>
    <row r="193" spans="1:34" x14ac:dyDescent="0.25">
      <c r="A193" s="64">
        <f t="shared" si="57"/>
        <v>191</v>
      </c>
      <c r="B193" s="65">
        <f t="shared" si="41"/>
        <v>1</v>
      </c>
      <c r="C193" s="66">
        <f t="shared" si="42"/>
        <v>0</v>
      </c>
      <c r="D193" s="66">
        <f t="shared" si="43"/>
        <v>0</v>
      </c>
      <c r="E193" s="65" t="b">
        <f t="shared" si="44"/>
        <v>1</v>
      </c>
      <c r="F193" s="65">
        <f>IF(OR(B193=6,B193=7),0,IF(NOT(E193),0,IF(A193&lt;=$A$1,VLOOKUP(B193,ouderschapsverlof!$D$15:$E$19,2,FALSE),0)))</f>
        <v>0</v>
      </c>
      <c r="G193" s="65">
        <f>IF(OR(B193=6,B193=7),0,IF(NOT(E193),IF(A193&lt;=$A$1,VLOOKUP(B193,ouderschapsverlof!$D$15:$E$19,2,FALSE),0),0))</f>
        <v>0</v>
      </c>
      <c r="L193" s="64">
        <f t="shared" si="58"/>
        <v>191</v>
      </c>
      <c r="M193" s="65">
        <f t="shared" si="45"/>
        <v>1</v>
      </c>
      <c r="N193" s="66">
        <f t="shared" si="46"/>
        <v>0</v>
      </c>
      <c r="O193" s="66">
        <f t="shared" si="47"/>
        <v>0</v>
      </c>
      <c r="P193" s="65" t="b">
        <f t="shared" si="48"/>
        <v>1</v>
      </c>
      <c r="Q193" s="65">
        <f>IF(OR(M193=6,M193=7),0,IF(NOT(P193),0,IF(L193&lt;=$L$1,VLOOKUP(M193,ouderschapsverlof!$D$15:$G$19,4,FALSE),0)))</f>
        <v>0</v>
      </c>
      <c r="R193" s="65">
        <f>IF(OR(M193=6,M193=7),0,IF(NOT(P193),IF(L193&lt;=$L$1,VLOOKUP(M193,ouderschapsverlof!$D$15:$G$19,4,FALSE),0),0))</f>
        <v>0</v>
      </c>
      <c r="T193" s="64">
        <f t="shared" si="59"/>
        <v>191</v>
      </c>
      <c r="U193" s="65">
        <f t="shared" si="49"/>
        <v>1</v>
      </c>
      <c r="V193" s="66">
        <f t="shared" si="50"/>
        <v>0</v>
      </c>
      <c r="W193" s="66">
        <f t="shared" si="51"/>
        <v>0</v>
      </c>
      <c r="X193" s="65" t="b">
        <f t="shared" si="52"/>
        <v>1</v>
      </c>
      <c r="Y193" s="65">
        <f>IF(OR(U193=6,U193=7),0,IF(NOT(X193),0,IF(T193&lt;=$T$1,VLOOKUP(U193,ouderschapsverlof!$D$15:$I$19,6,FALSE),0)))</f>
        <v>0</v>
      </c>
      <c r="Z193" s="65">
        <f>IF(OR(U193=6,U193=7),0,IF(NOT(X193),IF(T193&lt;=$T$1,VLOOKUP(U193,ouderschapsverlof!$D$15:$I$19,6,FALSE),0),0))</f>
        <v>0</v>
      </c>
      <c r="AB193" s="64">
        <f t="shared" si="60"/>
        <v>191</v>
      </c>
      <c r="AC193" s="65">
        <f t="shared" si="53"/>
        <v>1</v>
      </c>
      <c r="AD193" s="66">
        <f t="shared" si="54"/>
        <v>0</v>
      </c>
      <c r="AE193" s="66">
        <f t="shared" si="55"/>
        <v>0</v>
      </c>
      <c r="AF193" s="65" t="b">
        <f t="shared" si="56"/>
        <v>1</v>
      </c>
      <c r="AG193" s="65">
        <f>IF(OR(AC193=6,AC193=7),0,IF(NOT(AF193),0,IF(AB193&lt;=$AB$1,VLOOKUP(AC193,ouderschapsverlof!$D$15:$K$19,8,FALSE),0)))</f>
        <v>0</v>
      </c>
      <c r="AH193" s="65">
        <f>IF(OR(AC193=6,AC193=7),0,IF(NOT(AF193),IF(AB193&lt;=$AB$1,VLOOKUP(AC193,ouderschapsverlof!$D$15:$K$19,8,FALSE),0),0))</f>
        <v>0</v>
      </c>
    </row>
    <row r="194" spans="1:34" x14ac:dyDescent="0.25">
      <c r="A194" s="64">
        <f t="shared" si="57"/>
        <v>192</v>
      </c>
      <c r="B194" s="65">
        <f t="shared" si="41"/>
        <v>2</v>
      </c>
      <c r="C194" s="66">
        <f t="shared" si="42"/>
        <v>0</v>
      </c>
      <c r="D194" s="66">
        <f t="shared" si="43"/>
        <v>0</v>
      </c>
      <c r="E194" s="65" t="b">
        <f t="shared" si="44"/>
        <v>1</v>
      </c>
      <c r="F194" s="65">
        <f>IF(OR(B194=6,B194=7),0,IF(NOT(E194),0,IF(A194&lt;=$A$1,VLOOKUP(B194,ouderschapsverlof!$D$15:$E$19,2,FALSE),0)))</f>
        <v>0</v>
      </c>
      <c r="G194" s="65">
        <f>IF(OR(B194=6,B194=7),0,IF(NOT(E194),IF(A194&lt;=$A$1,VLOOKUP(B194,ouderschapsverlof!$D$15:$E$19,2,FALSE),0),0))</f>
        <v>0</v>
      </c>
      <c r="L194" s="64">
        <f t="shared" si="58"/>
        <v>192</v>
      </c>
      <c r="M194" s="65">
        <f t="shared" si="45"/>
        <v>2</v>
      </c>
      <c r="N194" s="66">
        <f t="shared" si="46"/>
        <v>0</v>
      </c>
      <c r="O194" s="66">
        <f t="shared" si="47"/>
        <v>0</v>
      </c>
      <c r="P194" s="65" t="b">
        <f t="shared" si="48"/>
        <v>1</v>
      </c>
      <c r="Q194" s="65">
        <f>IF(OR(M194=6,M194=7),0,IF(NOT(P194),0,IF(L194&lt;=$L$1,VLOOKUP(M194,ouderschapsverlof!$D$15:$G$19,4,FALSE),0)))</f>
        <v>0</v>
      </c>
      <c r="R194" s="65">
        <f>IF(OR(M194=6,M194=7),0,IF(NOT(P194),IF(L194&lt;=$L$1,VLOOKUP(M194,ouderschapsverlof!$D$15:$G$19,4,FALSE),0),0))</f>
        <v>0</v>
      </c>
      <c r="T194" s="64">
        <f t="shared" si="59"/>
        <v>192</v>
      </c>
      <c r="U194" s="65">
        <f t="shared" si="49"/>
        <v>2</v>
      </c>
      <c r="V194" s="66">
        <f t="shared" si="50"/>
        <v>0</v>
      </c>
      <c r="W194" s="66">
        <f t="shared" si="51"/>
        <v>0</v>
      </c>
      <c r="X194" s="65" t="b">
        <f t="shared" si="52"/>
        <v>1</v>
      </c>
      <c r="Y194" s="65">
        <f>IF(OR(U194=6,U194=7),0,IF(NOT(X194),0,IF(T194&lt;=$T$1,VLOOKUP(U194,ouderschapsverlof!$D$15:$I$19,6,FALSE),0)))</f>
        <v>0</v>
      </c>
      <c r="Z194" s="65">
        <f>IF(OR(U194=6,U194=7),0,IF(NOT(X194),IF(T194&lt;=$T$1,VLOOKUP(U194,ouderschapsverlof!$D$15:$I$19,6,FALSE),0),0))</f>
        <v>0</v>
      </c>
      <c r="AB194" s="64">
        <f t="shared" si="60"/>
        <v>192</v>
      </c>
      <c r="AC194" s="65">
        <f t="shared" si="53"/>
        <v>2</v>
      </c>
      <c r="AD194" s="66">
        <f t="shared" si="54"/>
        <v>0</v>
      </c>
      <c r="AE194" s="66">
        <f t="shared" si="55"/>
        <v>0</v>
      </c>
      <c r="AF194" s="65" t="b">
        <f t="shared" si="56"/>
        <v>1</v>
      </c>
      <c r="AG194" s="65">
        <f>IF(OR(AC194=6,AC194=7),0,IF(NOT(AF194),0,IF(AB194&lt;=$AB$1,VLOOKUP(AC194,ouderschapsverlof!$D$15:$K$19,8,FALSE),0)))</f>
        <v>0</v>
      </c>
      <c r="AH194" s="65">
        <f>IF(OR(AC194=6,AC194=7),0,IF(NOT(AF194),IF(AB194&lt;=$AB$1,VLOOKUP(AC194,ouderschapsverlof!$D$15:$K$19,8,FALSE),0),0))</f>
        <v>0</v>
      </c>
    </row>
    <row r="195" spans="1:34" x14ac:dyDescent="0.25">
      <c r="A195" s="64">
        <f t="shared" si="57"/>
        <v>193</v>
      </c>
      <c r="B195" s="65">
        <f t="shared" ref="B195:B258" si="61">WEEKDAY(A195,2)</f>
        <v>3</v>
      </c>
      <c r="C195" s="66">
        <f t="shared" ref="C195:C258" si="62">VLOOKUP(A195,$I$1:$I$25,1)</f>
        <v>0</v>
      </c>
      <c r="D195" s="66">
        <f t="shared" ref="D195:D258" si="63">VLOOKUP(A195,$I$1:$J$25,2)</f>
        <v>0</v>
      </c>
      <c r="E195" s="65" t="b">
        <f t="shared" ref="E195:E258" si="64">IF(AND(A195&gt;=C195,A195&lt;=D195),FALSE,TRUE)</f>
        <v>1</v>
      </c>
      <c r="F195" s="65">
        <f>IF(OR(B195=6,B195=7),0,IF(NOT(E195),0,IF(A195&lt;=$A$1,VLOOKUP(B195,ouderschapsverlof!$D$15:$E$19,2,FALSE),0)))</f>
        <v>0</v>
      </c>
      <c r="G195" s="65">
        <f>IF(OR(B195=6,B195=7),0,IF(NOT(E195),IF(A195&lt;=$A$1,VLOOKUP(B195,ouderschapsverlof!$D$15:$E$19,2,FALSE),0),0))</f>
        <v>0</v>
      </c>
      <c r="L195" s="64">
        <f t="shared" si="58"/>
        <v>193</v>
      </c>
      <c r="M195" s="65">
        <f t="shared" ref="M195:M258" si="65">WEEKDAY(L195,2)</f>
        <v>3</v>
      </c>
      <c r="N195" s="66">
        <f t="shared" ref="N195:N258" si="66">VLOOKUP(L195,$I$1:$I$25,1)</f>
        <v>0</v>
      </c>
      <c r="O195" s="66">
        <f t="shared" ref="O195:O258" si="67">VLOOKUP(L195,$I$1:$J$25,2)</f>
        <v>0</v>
      </c>
      <c r="P195" s="65" t="b">
        <f t="shared" ref="P195:P258" si="68">IF(AND(L195&gt;=N195,L195&lt;=O195),FALSE,TRUE)</f>
        <v>1</v>
      </c>
      <c r="Q195" s="65">
        <f>IF(OR(M195=6,M195=7),0,IF(NOT(P195),0,IF(L195&lt;=$L$1,VLOOKUP(M195,ouderschapsverlof!$D$15:$G$19,4,FALSE),0)))</f>
        <v>0</v>
      </c>
      <c r="R195" s="65">
        <f>IF(OR(M195=6,M195=7),0,IF(NOT(P195),IF(L195&lt;=$L$1,VLOOKUP(M195,ouderschapsverlof!$D$15:$G$19,4,FALSE),0),0))</f>
        <v>0</v>
      </c>
      <c r="T195" s="64">
        <f t="shared" si="59"/>
        <v>193</v>
      </c>
      <c r="U195" s="65">
        <f t="shared" ref="U195:U258" si="69">WEEKDAY(T195,2)</f>
        <v>3</v>
      </c>
      <c r="V195" s="66">
        <f t="shared" ref="V195:V258" si="70">VLOOKUP(T195,$I$1:$I$25,1)</f>
        <v>0</v>
      </c>
      <c r="W195" s="66">
        <f t="shared" ref="W195:W258" si="71">VLOOKUP(T195,$I$1:$J$25,2)</f>
        <v>0</v>
      </c>
      <c r="X195" s="65" t="b">
        <f t="shared" ref="X195:X258" si="72">IF(AND(T195&gt;=V195,T195&lt;=W195),FALSE,TRUE)</f>
        <v>1</v>
      </c>
      <c r="Y195" s="65">
        <f>IF(OR(U195=6,U195=7),0,IF(NOT(X195),0,IF(T195&lt;=$T$1,VLOOKUP(U195,ouderschapsverlof!$D$15:$I$19,6,FALSE),0)))</f>
        <v>0</v>
      </c>
      <c r="Z195" s="65">
        <f>IF(OR(U195=6,U195=7),0,IF(NOT(X195),IF(T195&lt;=$T$1,VLOOKUP(U195,ouderschapsverlof!$D$15:$I$19,6,FALSE),0),0))</f>
        <v>0</v>
      </c>
      <c r="AB195" s="64">
        <f t="shared" si="60"/>
        <v>193</v>
      </c>
      <c r="AC195" s="65">
        <f t="shared" ref="AC195:AC258" si="73">WEEKDAY(AB195,2)</f>
        <v>3</v>
      </c>
      <c r="AD195" s="66">
        <f t="shared" ref="AD195:AD258" si="74">VLOOKUP(AB195,$I$1:$I$25,1)</f>
        <v>0</v>
      </c>
      <c r="AE195" s="66">
        <f t="shared" ref="AE195:AE258" si="75">VLOOKUP(AB195,$I$1:$J$25,2)</f>
        <v>0</v>
      </c>
      <c r="AF195" s="65" t="b">
        <f t="shared" ref="AF195:AF258" si="76">IF(AND(AB195&gt;=AD195,AB195&lt;=AE195),FALSE,TRUE)</f>
        <v>1</v>
      </c>
      <c r="AG195" s="65">
        <f>IF(OR(AC195=6,AC195=7),0,IF(NOT(AF195),0,IF(AB195&lt;=$AB$1,VLOOKUP(AC195,ouderschapsverlof!$D$15:$K$19,8,FALSE),0)))</f>
        <v>0</v>
      </c>
      <c r="AH195" s="65">
        <f>IF(OR(AC195=6,AC195=7),0,IF(NOT(AF195),IF(AB195&lt;=$AB$1,VLOOKUP(AC195,ouderschapsverlof!$D$15:$K$19,8,FALSE),0),0))</f>
        <v>0</v>
      </c>
    </row>
    <row r="196" spans="1:34" x14ac:dyDescent="0.25">
      <c r="A196" s="64">
        <f t="shared" ref="A196:A259" si="77">A195+1</f>
        <v>194</v>
      </c>
      <c r="B196" s="65">
        <f t="shared" si="61"/>
        <v>4</v>
      </c>
      <c r="C196" s="66">
        <f t="shared" si="62"/>
        <v>0</v>
      </c>
      <c r="D196" s="66">
        <f t="shared" si="63"/>
        <v>0</v>
      </c>
      <c r="E196" s="65" t="b">
        <f t="shared" si="64"/>
        <v>1</v>
      </c>
      <c r="F196" s="65">
        <f>IF(OR(B196=6,B196=7),0,IF(NOT(E196),0,IF(A196&lt;=$A$1,VLOOKUP(B196,ouderschapsverlof!$D$15:$E$19,2,FALSE),0)))</f>
        <v>0</v>
      </c>
      <c r="G196" s="65">
        <f>IF(OR(B196=6,B196=7),0,IF(NOT(E196),IF(A196&lt;=$A$1,VLOOKUP(B196,ouderschapsverlof!$D$15:$E$19,2,FALSE),0),0))</f>
        <v>0</v>
      </c>
      <c r="L196" s="64">
        <f t="shared" ref="L196:L259" si="78">L195+1</f>
        <v>194</v>
      </c>
      <c r="M196" s="65">
        <f t="shared" si="65"/>
        <v>4</v>
      </c>
      <c r="N196" s="66">
        <f t="shared" si="66"/>
        <v>0</v>
      </c>
      <c r="O196" s="66">
        <f t="shared" si="67"/>
        <v>0</v>
      </c>
      <c r="P196" s="65" t="b">
        <f t="shared" si="68"/>
        <v>1</v>
      </c>
      <c r="Q196" s="65">
        <f>IF(OR(M196=6,M196=7),0,IF(NOT(P196),0,IF(L196&lt;=$L$1,VLOOKUP(M196,ouderschapsverlof!$D$15:$G$19,4,FALSE),0)))</f>
        <v>0</v>
      </c>
      <c r="R196" s="65">
        <f>IF(OR(M196=6,M196=7),0,IF(NOT(P196),IF(L196&lt;=$L$1,VLOOKUP(M196,ouderschapsverlof!$D$15:$G$19,4,FALSE),0),0))</f>
        <v>0</v>
      </c>
      <c r="T196" s="64">
        <f t="shared" ref="T196:T259" si="79">T195+1</f>
        <v>194</v>
      </c>
      <c r="U196" s="65">
        <f t="shared" si="69"/>
        <v>4</v>
      </c>
      <c r="V196" s="66">
        <f t="shared" si="70"/>
        <v>0</v>
      </c>
      <c r="W196" s="66">
        <f t="shared" si="71"/>
        <v>0</v>
      </c>
      <c r="X196" s="65" t="b">
        <f t="shared" si="72"/>
        <v>1</v>
      </c>
      <c r="Y196" s="65">
        <f>IF(OR(U196=6,U196=7),0,IF(NOT(X196),0,IF(T196&lt;=$T$1,VLOOKUP(U196,ouderschapsverlof!$D$15:$I$19,6,FALSE),0)))</f>
        <v>0</v>
      </c>
      <c r="Z196" s="65">
        <f>IF(OR(U196=6,U196=7),0,IF(NOT(X196),IF(T196&lt;=$T$1,VLOOKUP(U196,ouderschapsverlof!$D$15:$I$19,6,FALSE),0),0))</f>
        <v>0</v>
      </c>
      <c r="AB196" s="64">
        <f t="shared" ref="AB196:AB259" si="80">AB195+1</f>
        <v>194</v>
      </c>
      <c r="AC196" s="65">
        <f t="shared" si="73"/>
        <v>4</v>
      </c>
      <c r="AD196" s="66">
        <f t="shared" si="74"/>
        <v>0</v>
      </c>
      <c r="AE196" s="66">
        <f t="shared" si="75"/>
        <v>0</v>
      </c>
      <c r="AF196" s="65" t="b">
        <f t="shared" si="76"/>
        <v>1</v>
      </c>
      <c r="AG196" s="65">
        <f>IF(OR(AC196=6,AC196=7),0,IF(NOT(AF196),0,IF(AB196&lt;=$AB$1,VLOOKUP(AC196,ouderschapsverlof!$D$15:$K$19,8,FALSE),0)))</f>
        <v>0</v>
      </c>
      <c r="AH196" s="65">
        <f>IF(OR(AC196=6,AC196=7),0,IF(NOT(AF196),IF(AB196&lt;=$AB$1,VLOOKUP(AC196,ouderschapsverlof!$D$15:$K$19,8,FALSE),0),0))</f>
        <v>0</v>
      </c>
    </row>
    <row r="197" spans="1:34" x14ac:dyDescent="0.25">
      <c r="A197" s="64">
        <f t="shared" si="77"/>
        <v>195</v>
      </c>
      <c r="B197" s="65">
        <f t="shared" si="61"/>
        <v>5</v>
      </c>
      <c r="C197" s="66">
        <f t="shared" si="62"/>
        <v>0</v>
      </c>
      <c r="D197" s="66">
        <f t="shared" si="63"/>
        <v>0</v>
      </c>
      <c r="E197" s="65" t="b">
        <f t="shared" si="64"/>
        <v>1</v>
      </c>
      <c r="F197" s="65">
        <f>IF(OR(B197=6,B197=7),0,IF(NOT(E197),0,IF(A197&lt;=$A$1,VLOOKUP(B197,ouderschapsverlof!$D$15:$E$19,2,FALSE),0)))</f>
        <v>0</v>
      </c>
      <c r="G197" s="65">
        <f>IF(OR(B197=6,B197=7),0,IF(NOT(E197),IF(A197&lt;=$A$1,VLOOKUP(B197,ouderschapsverlof!$D$15:$E$19,2,FALSE),0),0))</f>
        <v>0</v>
      </c>
      <c r="L197" s="64">
        <f t="shared" si="78"/>
        <v>195</v>
      </c>
      <c r="M197" s="65">
        <f t="shared" si="65"/>
        <v>5</v>
      </c>
      <c r="N197" s="66">
        <f t="shared" si="66"/>
        <v>0</v>
      </c>
      <c r="O197" s="66">
        <f t="shared" si="67"/>
        <v>0</v>
      </c>
      <c r="P197" s="65" t="b">
        <f t="shared" si="68"/>
        <v>1</v>
      </c>
      <c r="Q197" s="65">
        <f>IF(OR(M197=6,M197=7),0,IF(NOT(P197),0,IF(L197&lt;=$L$1,VLOOKUP(M197,ouderschapsverlof!$D$15:$G$19,4,FALSE),0)))</f>
        <v>0</v>
      </c>
      <c r="R197" s="65">
        <f>IF(OR(M197=6,M197=7),0,IF(NOT(P197),IF(L197&lt;=$L$1,VLOOKUP(M197,ouderschapsverlof!$D$15:$G$19,4,FALSE),0),0))</f>
        <v>0</v>
      </c>
      <c r="T197" s="64">
        <f t="shared" si="79"/>
        <v>195</v>
      </c>
      <c r="U197" s="65">
        <f t="shared" si="69"/>
        <v>5</v>
      </c>
      <c r="V197" s="66">
        <f t="shared" si="70"/>
        <v>0</v>
      </c>
      <c r="W197" s="66">
        <f t="shared" si="71"/>
        <v>0</v>
      </c>
      <c r="X197" s="65" t="b">
        <f t="shared" si="72"/>
        <v>1</v>
      </c>
      <c r="Y197" s="65">
        <f>IF(OR(U197=6,U197=7),0,IF(NOT(X197),0,IF(T197&lt;=$T$1,VLOOKUP(U197,ouderschapsverlof!$D$15:$I$19,6,FALSE),0)))</f>
        <v>0</v>
      </c>
      <c r="Z197" s="65">
        <f>IF(OR(U197=6,U197=7),0,IF(NOT(X197),IF(T197&lt;=$T$1,VLOOKUP(U197,ouderschapsverlof!$D$15:$I$19,6,FALSE),0),0))</f>
        <v>0</v>
      </c>
      <c r="AB197" s="64">
        <f t="shared" si="80"/>
        <v>195</v>
      </c>
      <c r="AC197" s="65">
        <f t="shared" si="73"/>
        <v>5</v>
      </c>
      <c r="AD197" s="66">
        <f t="shared" si="74"/>
        <v>0</v>
      </c>
      <c r="AE197" s="66">
        <f t="shared" si="75"/>
        <v>0</v>
      </c>
      <c r="AF197" s="65" t="b">
        <f t="shared" si="76"/>
        <v>1</v>
      </c>
      <c r="AG197" s="65">
        <f>IF(OR(AC197=6,AC197=7),0,IF(NOT(AF197),0,IF(AB197&lt;=$AB$1,VLOOKUP(AC197,ouderschapsverlof!$D$15:$K$19,8,FALSE),0)))</f>
        <v>0</v>
      </c>
      <c r="AH197" s="65">
        <f>IF(OR(AC197=6,AC197=7),0,IF(NOT(AF197),IF(AB197&lt;=$AB$1,VLOOKUP(AC197,ouderschapsverlof!$D$15:$K$19,8,FALSE),0),0))</f>
        <v>0</v>
      </c>
    </row>
    <row r="198" spans="1:34" x14ac:dyDescent="0.25">
      <c r="A198" s="64">
        <f t="shared" si="77"/>
        <v>196</v>
      </c>
      <c r="B198" s="65">
        <f t="shared" si="61"/>
        <v>6</v>
      </c>
      <c r="C198" s="66">
        <f t="shared" si="62"/>
        <v>0</v>
      </c>
      <c r="D198" s="66">
        <f t="shared" si="63"/>
        <v>0</v>
      </c>
      <c r="E198" s="65" t="b">
        <f t="shared" si="64"/>
        <v>1</v>
      </c>
      <c r="F198" s="65">
        <f>IF(OR(B198=6,B198=7),0,IF(NOT(E198),0,IF(A198&lt;=$A$1,VLOOKUP(B198,ouderschapsverlof!$D$15:$E$19,2,FALSE),0)))</f>
        <v>0</v>
      </c>
      <c r="G198" s="65">
        <f>IF(OR(B198=6,B198=7),0,IF(NOT(E198),IF(A198&lt;=$A$1,VLOOKUP(B198,ouderschapsverlof!$D$15:$E$19,2,FALSE),0),0))</f>
        <v>0</v>
      </c>
      <c r="L198" s="64">
        <f t="shared" si="78"/>
        <v>196</v>
      </c>
      <c r="M198" s="65">
        <f t="shared" si="65"/>
        <v>6</v>
      </c>
      <c r="N198" s="66">
        <f t="shared" si="66"/>
        <v>0</v>
      </c>
      <c r="O198" s="66">
        <f t="shared" si="67"/>
        <v>0</v>
      </c>
      <c r="P198" s="65" t="b">
        <f t="shared" si="68"/>
        <v>1</v>
      </c>
      <c r="Q198" s="65">
        <f>IF(OR(M198=6,M198=7),0,IF(NOT(P198),0,IF(L198&lt;=$L$1,VLOOKUP(M198,ouderschapsverlof!$D$15:$G$19,4,FALSE),0)))</f>
        <v>0</v>
      </c>
      <c r="R198" s="65">
        <f>IF(OR(M198=6,M198=7),0,IF(NOT(P198),IF(L198&lt;=$L$1,VLOOKUP(M198,ouderschapsverlof!$D$15:$G$19,4,FALSE),0),0))</f>
        <v>0</v>
      </c>
      <c r="T198" s="64">
        <f t="shared" si="79"/>
        <v>196</v>
      </c>
      <c r="U198" s="65">
        <f t="shared" si="69"/>
        <v>6</v>
      </c>
      <c r="V198" s="66">
        <f t="shared" si="70"/>
        <v>0</v>
      </c>
      <c r="W198" s="66">
        <f t="shared" si="71"/>
        <v>0</v>
      </c>
      <c r="X198" s="65" t="b">
        <f t="shared" si="72"/>
        <v>1</v>
      </c>
      <c r="Y198" s="65">
        <f>IF(OR(U198=6,U198=7),0,IF(NOT(X198),0,IF(T198&lt;=$T$1,VLOOKUP(U198,ouderschapsverlof!$D$15:$I$19,6,FALSE),0)))</f>
        <v>0</v>
      </c>
      <c r="Z198" s="65">
        <f>IF(OR(U198=6,U198=7),0,IF(NOT(X198),IF(T198&lt;=$T$1,VLOOKUP(U198,ouderschapsverlof!$D$15:$I$19,6,FALSE),0),0))</f>
        <v>0</v>
      </c>
      <c r="AB198" s="64">
        <f t="shared" si="80"/>
        <v>196</v>
      </c>
      <c r="AC198" s="65">
        <f t="shared" si="73"/>
        <v>6</v>
      </c>
      <c r="AD198" s="66">
        <f t="shared" si="74"/>
        <v>0</v>
      </c>
      <c r="AE198" s="66">
        <f t="shared" si="75"/>
        <v>0</v>
      </c>
      <c r="AF198" s="65" t="b">
        <f t="shared" si="76"/>
        <v>1</v>
      </c>
      <c r="AG198" s="65">
        <f>IF(OR(AC198=6,AC198=7),0,IF(NOT(AF198),0,IF(AB198&lt;=$AB$1,VLOOKUP(AC198,ouderschapsverlof!$D$15:$K$19,8,FALSE),0)))</f>
        <v>0</v>
      </c>
      <c r="AH198" s="65">
        <f>IF(OR(AC198=6,AC198=7),0,IF(NOT(AF198),IF(AB198&lt;=$AB$1,VLOOKUP(AC198,ouderschapsverlof!$D$15:$K$19,8,FALSE),0),0))</f>
        <v>0</v>
      </c>
    </row>
    <row r="199" spans="1:34" x14ac:dyDescent="0.25">
      <c r="A199" s="64">
        <f t="shared" si="77"/>
        <v>197</v>
      </c>
      <c r="B199" s="65">
        <f t="shared" si="61"/>
        <v>7</v>
      </c>
      <c r="C199" s="66">
        <f t="shared" si="62"/>
        <v>0</v>
      </c>
      <c r="D199" s="66">
        <f t="shared" si="63"/>
        <v>0</v>
      </c>
      <c r="E199" s="65" t="b">
        <f t="shared" si="64"/>
        <v>1</v>
      </c>
      <c r="F199" s="65">
        <f>IF(OR(B199=6,B199=7),0,IF(NOT(E199),0,IF(A199&lt;=$A$1,VLOOKUP(B199,ouderschapsverlof!$D$15:$E$19,2,FALSE),0)))</f>
        <v>0</v>
      </c>
      <c r="G199" s="65">
        <f>IF(OR(B199=6,B199=7),0,IF(NOT(E199),IF(A199&lt;=$A$1,VLOOKUP(B199,ouderschapsverlof!$D$15:$E$19,2,FALSE),0),0))</f>
        <v>0</v>
      </c>
      <c r="L199" s="64">
        <f t="shared" si="78"/>
        <v>197</v>
      </c>
      <c r="M199" s="65">
        <f t="shared" si="65"/>
        <v>7</v>
      </c>
      <c r="N199" s="66">
        <f t="shared" si="66"/>
        <v>0</v>
      </c>
      <c r="O199" s="66">
        <f t="shared" si="67"/>
        <v>0</v>
      </c>
      <c r="P199" s="65" t="b">
        <f t="shared" si="68"/>
        <v>1</v>
      </c>
      <c r="Q199" s="65">
        <f>IF(OR(M199=6,M199=7),0,IF(NOT(P199),0,IF(L199&lt;=$L$1,VLOOKUP(M199,ouderschapsverlof!$D$15:$G$19,4,FALSE),0)))</f>
        <v>0</v>
      </c>
      <c r="R199" s="65">
        <f>IF(OR(M199=6,M199=7),0,IF(NOT(P199),IF(L199&lt;=$L$1,VLOOKUP(M199,ouderschapsverlof!$D$15:$G$19,4,FALSE),0),0))</f>
        <v>0</v>
      </c>
      <c r="T199" s="64">
        <f t="shared" si="79"/>
        <v>197</v>
      </c>
      <c r="U199" s="65">
        <f t="shared" si="69"/>
        <v>7</v>
      </c>
      <c r="V199" s="66">
        <f t="shared" si="70"/>
        <v>0</v>
      </c>
      <c r="W199" s="66">
        <f t="shared" si="71"/>
        <v>0</v>
      </c>
      <c r="X199" s="65" t="b">
        <f t="shared" si="72"/>
        <v>1</v>
      </c>
      <c r="Y199" s="65">
        <f>IF(OR(U199=6,U199=7),0,IF(NOT(X199),0,IF(T199&lt;=$T$1,VLOOKUP(U199,ouderschapsverlof!$D$15:$I$19,6,FALSE),0)))</f>
        <v>0</v>
      </c>
      <c r="Z199" s="65">
        <f>IF(OR(U199=6,U199=7),0,IF(NOT(X199),IF(T199&lt;=$T$1,VLOOKUP(U199,ouderschapsverlof!$D$15:$I$19,6,FALSE),0),0))</f>
        <v>0</v>
      </c>
      <c r="AB199" s="64">
        <f t="shared" si="80"/>
        <v>197</v>
      </c>
      <c r="AC199" s="65">
        <f t="shared" si="73"/>
        <v>7</v>
      </c>
      <c r="AD199" s="66">
        <f t="shared" si="74"/>
        <v>0</v>
      </c>
      <c r="AE199" s="66">
        <f t="shared" si="75"/>
        <v>0</v>
      </c>
      <c r="AF199" s="65" t="b">
        <f t="shared" si="76"/>
        <v>1</v>
      </c>
      <c r="AG199" s="65">
        <f>IF(OR(AC199=6,AC199=7),0,IF(NOT(AF199),0,IF(AB199&lt;=$AB$1,VLOOKUP(AC199,ouderschapsverlof!$D$15:$K$19,8,FALSE),0)))</f>
        <v>0</v>
      </c>
      <c r="AH199" s="65">
        <f>IF(OR(AC199=6,AC199=7),0,IF(NOT(AF199),IF(AB199&lt;=$AB$1,VLOOKUP(AC199,ouderschapsverlof!$D$15:$K$19,8,FALSE),0),0))</f>
        <v>0</v>
      </c>
    </row>
    <row r="200" spans="1:34" x14ac:dyDescent="0.25">
      <c r="A200" s="64">
        <f t="shared" si="77"/>
        <v>198</v>
      </c>
      <c r="B200" s="65">
        <f t="shared" si="61"/>
        <v>1</v>
      </c>
      <c r="C200" s="66">
        <f t="shared" si="62"/>
        <v>0</v>
      </c>
      <c r="D200" s="66">
        <f t="shared" si="63"/>
        <v>0</v>
      </c>
      <c r="E200" s="65" t="b">
        <f t="shared" si="64"/>
        <v>1</v>
      </c>
      <c r="F200" s="65">
        <f>IF(OR(B200=6,B200=7),0,IF(NOT(E200),0,IF(A200&lt;=$A$1,VLOOKUP(B200,ouderschapsverlof!$D$15:$E$19,2,FALSE),0)))</f>
        <v>0</v>
      </c>
      <c r="G200" s="65">
        <f>IF(OR(B200=6,B200=7),0,IF(NOT(E200),IF(A200&lt;=$A$1,VLOOKUP(B200,ouderschapsverlof!$D$15:$E$19,2,FALSE),0),0))</f>
        <v>0</v>
      </c>
      <c r="L200" s="64">
        <f t="shared" si="78"/>
        <v>198</v>
      </c>
      <c r="M200" s="65">
        <f t="shared" si="65"/>
        <v>1</v>
      </c>
      <c r="N200" s="66">
        <f t="shared" si="66"/>
        <v>0</v>
      </c>
      <c r="O200" s="66">
        <f t="shared" si="67"/>
        <v>0</v>
      </c>
      <c r="P200" s="65" t="b">
        <f t="shared" si="68"/>
        <v>1</v>
      </c>
      <c r="Q200" s="65">
        <f>IF(OR(M200=6,M200=7),0,IF(NOT(P200),0,IF(L200&lt;=$L$1,VLOOKUP(M200,ouderschapsverlof!$D$15:$G$19,4,FALSE),0)))</f>
        <v>0</v>
      </c>
      <c r="R200" s="65">
        <f>IF(OR(M200=6,M200=7),0,IF(NOT(P200),IF(L200&lt;=$L$1,VLOOKUP(M200,ouderschapsverlof!$D$15:$G$19,4,FALSE),0),0))</f>
        <v>0</v>
      </c>
      <c r="T200" s="64">
        <f t="shared" si="79"/>
        <v>198</v>
      </c>
      <c r="U200" s="65">
        <f t="shared" si="69"/>
        <v>1</v>
      </c>
      <c r="V200" s="66">
        <f t="shared" si="70"/>
        <v>0</v>
      </c>
      <c r="W200" s="66">
        <f t="shared" si="71"/>
        <v>0</v>
      </c>
      <c r="X200" s="65" t="b">
        <f t="shared" si="72"/>
        <v>1</v>
      </c>
      <c r="Y200" s="65">
        <f>IF(OR(U200=6,U200=7),0,IF(NOT(X200),0,IF(T200&lt;=$T$1,VLOOKUP(U200,ouderschapsverlof!$D$15:$I$19,6,FALSE),0)))</f>
        <v>0</v>
      </c>
      <c r="Z200" s="65">
        <f>IF(OR(U200=6,U200=7),0,IF(NOT(X200),IF(T200&lt;=$T$1,VLOOKUP(U200,ouderschapsverlof!$D$15:$I$19,6,FALSE),0),0))</f>
        <v>0</v>
      </c>
      <c r="AB200" s="64">
        <f t="shared" si="80"/>
        <v>198</v>
      </c>
      <c r="AC200" s="65">
        <f t="shared" si="73"/>
        <v>1</v>
      </c>
      <c r="AD200" s="66">
        <f t="shared" si="74"/>
        <v>0</v>
      </c>
      <c r="AE200" s="66">
        <f t="shared" si="75"/>
        <v>0</v>
      </c>
      <c r="AF200" s="65" t="b">
        <f t="shared" si="76"/>
        <v>1</v>
      </c>
      <c r="AG200" s="65">
        <f>IF(OR(AC200=6,AC200=7),0,IF(NOT(AF200),0,IF(AB200&lt;=$AB$1,VLOOKUP(AC200,ouderschapsverlof!$D$15:$K$19,8,FALSE),0)))</f>
        <v>0</v>
      </c>
      <c r="AH200" s="65">
        <f>IF(OR(AC200=6,AC200=7),0,IF(NOT(AF200),IF(AB200&lt;=$AB$1,VLOOKUP(AC200,ouderschapsverlof!$D$15:$K$19,8,FALSE),0),0))</f>
        <v>0</v>
      </c>
    </row>
    <row r="201" spans="1:34" x14ac:dyDescent="0.25">
      <c r="A201" s="64">
        <f t="shared" si="77"/>
        <v>199</v>
      </c>
      <c r="B201" s="65">
        <f t="shared" si="61"/>
        <v>2</v>
      </c>
      <c r="C201" s="66">
        <f t="shared" si="62"/>
        <v>0</v>
      </c>
      <c r="D201" s="66">
        <f t="shared" si="63"/>
        <v>0</v>
      </c>
      <c r="E201" s="65" t="b">
        <f t="shared" si="64"/>
        <v>1</v>
      </c>
      <c r="F201" s="65">
        <f>IF(OR(B201=6,B201=7),0,IF(NOT(E201),0,IF(A201&lt;=$A$1,VLOOKUP(B201,ouderschapsverlof!$D$15:$E$19,2,FALSE),0)))</f>
        <v>0</v>
      </c>
      <c r="G201" s="65">
        <f>IF(OR(B201=6,B201=7),0,IF(NOT(E201),IF(A201&lt;=$A$1,VLOOKUP(B201,ouderschapsverlof!$D$15:$E$19,2,FALSE),0),0))</f>
        <v>0</v>
      </c>
      <c r="L201" s="64">
        <f t="shared" si="78"/>
        <v>199</v>
      </c>
      <c r="M201" s="65">
        <f t="shared" si="65"/>
        <v>2</v>
      </c>
      <c r="N201" s="66">
        <f t="shared" si="66"/>
        <v>0</v>
      </c>
      <c r="O201" s="66">
        <f t="shared" si="67"/>
        <v>0</v>
      </c>
      <c r="P201" s="65" t="b">
        <f t="shared" si="68"/>
        <v>1</v>
      </c>
      <c r="Q201" s="65">
        <f>IF(OR(M201=6,M201=7),0,IF(NOT(P201),0,IF(L201&lt;=$L$1,VLOOKUP(M201,ouderschapsverlof!$D$15:$G$19,4,FALSE),0)))</f>
        <v>0</v>
      </c>
      <c r="R201" s="65">
        <f>IF(OR(M201=6,M201=7),0,IF(NOT(P201),IF(L201&lt;=$L$1,VLOOKUP(M201,ouderschapsverlof!$D$15:$G$19,4,FALSE),0),0))</f>
        <v>0</v>
      </c>
      <c r="T201" s="64">
        <f t="shared" si="79"/>
        <v>199</v>
      </c>
      <c r="U201" s="65">
        <f t="shared" si="69"/>
        <v>2</v>
      </c>
      <c r="V201" s="66">
        <f t="shared" si="70"/>
        <v>0</v>
      </c>
      <c r="W201" s="66">
        <f t="shared" si="71"/>
        <v>0</v>
      </c>
      <c r="X201" s="65" t="b">
        <f t="shared" si="72"/>
        <v>1</v>
      </c>
      <c r="Y201" s="65">
        <f>IF(OR(U201=6,U201=7),0,IF(NOT(X201),0,IF(T201&lt;=$T$1,VLOOKUP(U201,ouderschapsverlof!$D$15:$I$19,6,FALSE),0)))</f>
        <v>0</v>
      </c>
      <c r="Z201" s="65">
        <f>IF(OR(U201=6,U201=7),0,IF(NOT(X201),IF(T201&lt;=$T$1,VLOOKUP(U201,ouderschapsverlof!$D$15:$I$19,6,FALSE),0),0))</f>
        <v>0</v>
      </c>
      <c r="AB201" s="64">
        <f t="shared" si="80"/>
        <v>199</v>
      </c>
      <c r="AC201" s="65">
        <f t="shared" si="73"/>
        <v>2</v>
      </c>
      <c r="AD201" s="66">
        <f t="shared" si="74"/>
        <v>0</v>
      </c>
      <c r="AE201" s="66">
        <f t="shared" si="75"/>
        <v>0</v>
      </c>
      <c r="AF201" s="65" t="b">
        <f t="shared" si="76"/>
        <v>1</v>
      </c>
      <c r="AG201" s="65">
        <f>IF(OR(AC201=6,AC201=7),0,IF(NOT(AF201),0,IF(AB201&lt;=$AB$1,VLOOKUP(AC201,ouderschapsverlof!$D$15:$K$19,8,FALSE),0)))</f>
        <v>0</v>
      </c>
      <c r="AH201" s="65">
        <f>IF(OR(AC201=6,AC201=7),0,IF(NOT(AF201),IF(AB201&lt;=$AB$1,VLOOKUP(AC201,ouderschapsverlof!$D$15:$K$19,8,FALSE),0),0))</f>
        <v>0</v>
      </c>
    </row>
    <row r="202" spans="1:34" x14ac:dyDescent="0.25">
      <c r="A202" s="64">
        <f t="shared" si="77"/>
        <v>200</v>
      </c>
      <c r="B202" s="65">
        <f t="shared" si="61"/>
        <v>3</v>
      </c>
      <c r="C202" s="66">
        <f t="shared" si="62"/>
        <v>0</v>
      </c>
      <c r="D202" s="66">
        <f t="shared" si="63"/>
        <v>0</v>
      </c>
      <c r="E202" s="65" t="b">
        <f t="shared" si="64"/>
        <v>1</v>
      </c>
      <c r="F202" s="65">
        <f>IF(OR(B202=6,B202=7),0,IF(NOT(E202),0,IF(A202&lt;=$A$1,VLOOKUP(B202,ouderschapsverlof!$D$15:$E$19,2,FALSE),0)))</f>
        <v>0</v>
      </c>
      <c r="G202" s="65">
        <f>IF(OR(B202=6,B202=7),0,IF(NOT(E202),IF(A202&lt;=$A$1,VLOOKUP(B202,ouderschapsverlof!$D$15:$E$19,2,FALSE),0),0))</f>
        <v>0</v>
      </c>
      <c r="L202" s="64">
        <f t="shared" si="78"/>
        <v>200</v>
      </c>
      <c r="M202" s="65">
        <f t="shared" si="65"/>
        <v>3</v>
      </c>
      <c r="N202" s="66">
        <f t="shared" si="66"/>
        <v>0</v>
      </c>
      <c r="O202" s="66">
        <f t="shared" si="67"/>
        <v>0</v>
      </c>
      <c r="P202" s="65" t="b">
        <f t="shared" si="68"/>
        <v>1</v>
      </c>
      <c r="Q202" s="65">
        <f>IF(OR(M202=6,M202=7),0,IF(NOT(P202),0,IF(L202&lt;=$L$1,VLOOKUP(M202,ouderschapsverlof!$D$15:$G$19,4,FALSE),0)))</f>
        <v>0</v>
      </c>
      <c r="R202" s="65">
        <f>IF(OR(M202=6,M202=7),0,IF(NOT(P202),IF(L202&lt;=$L$1,VLOOKUP(M202,ouderschapsverlof!$D$15:$G$19,4,FALSE),0),0))</f>
        <v>0</v>
      </c>
      <c r="T202" s="64">
        <f t="shared" si="79"/>
        <v>200</v>
      </c>
      <c r="U202" s="65">
        <f t="shared" si="69"/>
        <v>3</v>
      </c>
      <c r="V202" s="66">
        <f t="shared" si="70"/>
        <v>0</v>
      </c>
      <c r="W202" s="66">
        <f t="shared" si="71"/>
        <v>0</v>
      </c>
      <c r="X202" s="65" t="b">
        <f t="shared" si="72"/>
        <v>1</v>
      </c>
      <c r="Y202" s="65">
        <f>IF(OR(U202=6,U202=7),0,IF(NOT(X202),0,IF(T202&lt;=$T$1,VLOOKUP(U202,ouderschapsverlof!$D$15:$I$19,6,FALSE),0)))</f>
        <v>0</v>
      </c>
      <c r="Z202" s="65">
        <f>IF(OR(U202=6,U202=7),0,IF(NOT(X202),IF(T202&lt;=$T$1,VLOOKUP(U202,ouderschapsverlof!$D$15:$I$19,6,FALSE),0),0))</f>
        <v>0</v>
      </c>
      <c r="AB202" s="64">
        <f t="shared" si="80"/>
        <v>200</v>
      </c>
      <c r="AC202" s="65">
        <f t="shared" si="73"/>
        <v>3</v>
      </c>
      <c r="AD202" s="66">
        <f t="shared" si="74"/>
        <v>0</v>
      </c>
      <c r="AE202" s="66">
        <f t="shared" si="75"/>
        <v>0</v>
      </c>
      <c r="AF202" s="65" t="b">
        <f t="shared" si="76"/>
        <v>1</v>
      </c>
      <c r="AG202" s="65">
        <f>IF(OR(AC202=6,AC202=7),0,IF(NOT(AF202),0,IF(AB202&lt;=$AB$1,VLOOKUP(AC202,ouderschapsverlof!$D$15:$K$19,8,FALSE),0)))</f>
        <v>0</v>
      </c>
      <c r="AH202" s="65">
        <f>IF(OR(AC202=6,AC202=7),0,IF(NOT(AF202),IF(AB202&lt;=$AB$1,VLOOKUP(AC202,ouderschapsverlof!$D$15:$K$19,8,FALSE),0),0))</f>
        <v>0</v>
      </c>
    </row>
    <row r="203" spans="1:34" x14ac:dyDescent="0.25">
      <c r="A203" s="64">
        <f t="shared" si="77"/>
        <v>201</v>
      </c>
      <c r="B203" s="65">
        <f t="shared" si="61"/>
        <v>4</v>
      </c>
      <c r="C203" s="66">
        <f t="shared" si="62"/>
        <v>0</v>
      </c>
      <c r="D203" s="66">
        <f t="shared" si="63"/>
        <v>0</v>
      </c>
      <c r="E203" s="65" t="b">
        <f t="shared" si="64"/>
        <v>1</v>
      </c>
      <c r="F203" s="65">
        <f>IF(OR(B203=6,B203=7),0,IF(NOT(E203),0,IF(A203&lt;=$A$1,VLOOKUP(B203,ouderschapsverlof!$D$15:$E$19,2,FALSE),0)))</f>
        <v>0</v>
      </c>
      <c r="G203" s="65">
        <f>IF(OR(B203=6,B203=7),0,IF(NOT(E203),IF(A203&lt;=$A$1,VLOOKUP(B203,ouderschapsverlof!$D$15:$E$19,2,FALSE),0),0))</f>
        <v>0</v>
      </c>
      <c r="L203" s="64">
        <f t="shared" si="78"/>
        <v>201</v>
      </c>
      <c r="M203" s="65">
        <f t="shared" si="65"/>
        <v>4</v>
      </c>
      <c r="N203" s="66">
        <f t="shared" si="66"/>
        <v>0</v>
      </c>
      <c r="O203" s="66">
        <f t="shared" si="67"/>
        <v>0</v>
      </c>
      <c r="P203" s="65" t="b">
        <f t="shared" si="68"/>
        <v>1</v>
      </c>
      <c r="Q203" s="65">
        <f>IF(OR(M203=6,M203=7),0,IF(NOT(P203),0,IF(L203&lt;=$L$1,VLOOKUP(M203,ouderschapsverlof!$D$15:$G$19,4,FALSE),0)))</f>
        <v>0</v>
      </c>
      <c r="R203" s="65">
        <f>IF(OR(M203=6,M203=7),0,IF(NOT(P203),IF(L203&lt;=$L$1,VLOOKUP(M203,ouderschapsverlof!$D$15:$G$19,4,FALSE),0),0))</f>
        <v>0</v>
      </c>
      <c r="T203" s="64">
        <f t="shared" si="79"/>
        <v>201</v>
      </c>
      <c r="U203" s="65">
        <f t="shared" si="69"/>
        <v>4</v>
      </c>
      <c r="V203" s="66">
        <f t="shared" si="70"/>
        <v>0</v>
      </c>
      <c r="W203" s="66">
        <f t="shared" si="71"/>
        <v>0</v>
      </c>
      <c r="X203" s="65" t="b">
        <f t="shared" si="72"/>
        <v>1</v>
      </c>
      <c r="Y203" s="65">
        <f>IF(OR(U203=6,U203=7),0,IF(NOT(X203),0,IF(T203&lt;=$T$1,VLOOKUP(U203,ouderschapsverlof!$D$15:$I$19,6,FALSE),0)))</f>
        <v>0</v>
      </c>
      <c r="Z203" s="65">
        <f>IF(OR(U203=6,U203=7),0,IF(NOT(X203),IF(T203&lt;=$T$1,VLOOKUP(U203,ouderschapsverlof!$D$15:$I$19,6,FALSE),0),0))</f>
        <v>0</v>
      </c>
      <c r="AB203" s="64">
        <f t="shared" si="80"/>
        <v>201</v>
      </c>
      <c r="AC203" s="65">
        <f t="shared" si="73"/>
        <v>4</v>
      </c>
      <c r="AD203" s="66">
        <f t="shared" si="74"/>
        <v>0</v>
      </c>
      <c r="AE203" s="66">
        <f t="shared" si="75"/>
        <v>0</v>
      </c>
      <c r="AF203" s="65" t="b">
        <f t="shared" si="76"/>
        <v>1</v>
      </c>
      <c r="AG203" s="65">
        <f>IF(OR(AC203=6,AC203=7),0,IF(NOT(AF203),0,IF(AB203&lt;=$AB$1,VLOOKUP(AC203,ouderschapsverlof!$D$15:$K$19,8,FALSE),0)))</f>
        <v>0</v>
      </c>
      <c r="AH203" s="65">
        <f>IF(OR(AC203=6,AC203=7),0,IF(NOT(AF203),IF(AB203&lt;=$AB$1,VLOOKUP(AC203,ouderschapsverlof!$D$15:$K$19,8,FALSE),0),0))</f>
        <v>0</v>
      </c>
    </row>
    <row r="204" spans="1:34" x14ac:dyDescent="0.25">
      <c r="A204" s="64">
        <f t="shared" si="77"/>
        <v>202</v>
      </c>
      <c r="B204" s="65">
        <f t="shared" si="61"/>
        <v>5</v>
      </c>
      <c r="C204" s="66">
        <f t="shared" si="62"/>
        <v>0</v>
      </c>
      <c r="D204" s="66">
        <f t="shared" si="63"/>
        <v>0</v>
      </c>
      <c r="E204" s="65" t="b">
        <f t="shared" si="64"/>
        <v>1</v>
      </c>
      <c r="F204" s="65">
        <f>IF(OR(B204=6,B204=7),0,IF(NOT(E204),0,IF(A204&lt;=$A$1,VLOOKUP(B204,ouderschapsverlof!$D$15:$E$19,2,FALSE),0)))</f>
        <v>0</v>
      </c>
      <c r="G204" s="65">
        <f>IF(OR(B204=6,B204=7),0,IF(NOT(E204),IF(A204&lt;=$A$1,VLOOKUP(B204,ouderschapsverlof!$D$15:$E$19,2,FALSE),0),0))</f>
        <v>0</v>
      </c>
      <c r="L204" s="64">
        <f t="shared" si="78"/>
        <v>202</v>
      </c>
      <c r="M204" s="65">
        <f t="shared" si="65"/>
        <v>5</v>
      </c>
      <c r="N204" s="66">
        <f t="shared" si="66"/>
        <v>0</v>
      </c>
      <c r="O204" s="66">
        <f t="shared" si="67"/>
        <v>0</v>
      </c>
      <c r="P204" s="65" t="b">
        <f t="shared" si="68"/>
        <v>1</v>
      </c>
      <c r="Q204" s="65">
        <f>IF(OR(M204=6,M204=7),0,IF(NOT(P204),0,IF(L204&lt;=$L$1,VLOOKUP(M204,ouderschapsverlof!$D$15:$G$19,4,FALSE),0)))</f>
        <v>0</v>
      </c>
      <c r="R204" s="65">
        <f>IF(OR(M204=6,M204=7),0,IF(NOT(P204),IF(L204&lt;=$L$1,VLOOKUP(M204,ouderschapsverlof!$D$15:$G$19,4,FALSE),0),0))</f>
        <v>0</v>
      </c>
      <c r="T204" s="64">
        <f t="shared" si="79"/>
        <v>202</v>
      </c>
      <c r="U204" s="65">
        <f t="shared" si="69"/>
        <v>5</v>
      </c>
      <c r="V204" s="66">
        <f t="shared" si="70"/>
        <v>0</v>
      </c>
      <c r="W204" s="66">
        <f t="shared" si="71"/>
        <v>0</v>
      </c>
      <c r="X204" s="65" t="b">
        <f t="shared" si="72"/>
        <v>1</v>
      </c>
      <c r="Y204" s="65">
        <f>IF(OR(U204=6,U204=7),0,IF(NOT(X204),0,IF(T204&lt;=$T$1,VLOOKUP(U204,ouderschapsverlof!$D$15:$I$19,6,FALSE),0)))</f>
        <v>0</v>
      </c>
      <c r="Z204" s="65">
        <f>IF(OR(U204=6,U204=7),0,IF(NOT(X204),IF(T204&lt;=$T$1,VLOOKUP(U204,ouderschapsverlof!$D$15:$I$19,6,FALSE),0),0))</f>
        <v>0</v>
      </c>
      <c r="AB204" s="64">
        <f t="shared" si="80"/>
        <v>202</v>
      </c>
      <c r="AC204" s="65">
        <f t="shared" si="73"/>
        <v>5</v>
      </c>
      <c r="AD204" s="66">
        <f t="shared" si="74"/>
        <v>0</v>
      </c>
      <c r="AE204" s="66">
        <f t="shared" si="75"/>
        <v>0</v>
      </c>
      <c r="AF204" s="65" t="b">
        <f t="shared" si="76"/>
        <v>1</v>
      </c>
      <c r="AG204" s="65">
        <f>IF(OR(AC204=6,AC204=7),0,IF(NOT(AF204),0,IF(AB204&lt;=$AB$1,VLOOKUP(AC204,ouderschapsverlof!$D$15:$K$19,8,FALSE),0)))</f>
        <v>0</v>
      </c>
      <c r="AH204" s="65">
        <f>IF(OR(AC204=6,AC204=7),0,IF(NOT(AF204),IF(AB204&lt;=$AB$1,VLOOKUP(AC204,ouderschapsverlof!$D$15:$K$19,8,FALSE),0),0))</f>
        <v>0</v>
      </c>
    </row>
    <row r="205" spans="1:34" x14ac:dyDescent="0.25">
      <c r="A205" s="64">
        <f t="shared" si="77"/>
        <v>203</v>
      </c>
      <c r="B205" s="65">
        <f t="shared" si="61"/>
        <v>6</v>
      </c>
      <c r="C205" s="66">
        <f t="shared" si="62"/>
        <v>0</v>
      </c>
      <c r="D205" s="66">
        <f t="shared" si="63"/>
        <v>0</v>
      </c>
      <c r="E205" s="65" t="b">
        <f t="shared" si="64"/>
        <v>1</v>
      </c>
      <c r="F205" s="65">
        <f>IF(OR(B205=6,B205=7),0,IF(NOT(E205),0,IF(A205&lt;=$A$1,VLOOKUP(B205,ouderschapsverlof!$D$15:$E$19,2,FALSE),0)))</f>
        <v>0</v>
      </c>
      <c r="G205" s="65">
        <f>IF(OR(B205=6,B205=7),0,IF(NOT(E205),IF(A205&lt;=$A$1,VLOOKUP(B205,ouderschapsverlof!$D$15:$E$19,2,FALSE),0),0))</f>
        <v>0</v>
      </c>
      <c r="L205" s="64">
        <f t="shared" si="78"/>
        <v>203</v>
      </c>
      <c r="M205" s="65">
        <f t="shared" si="65"/>
        <v>6</v>
      </c>
      <c r="N205" s="66">
        <f t="shared" si="66"/>
        <v>0</v>
      </c>
      <c r="O205" s="66">
        <f t="shared" si="67"/>
        <v>0</v>
      </c>
      <c r="P205" s="65" t="b">
        <f t="shared" si="68"/>
        <v>1</v>
      </c>
      <c r="Q205" s="65">
        <f>IF(OR(M205=6,M205=7),0,IF(NOT(P205),0,IF(L205&lt;=$L$1,VLOOKUP(M205,ouderschapsverlof!$D$15:$G$19,4,FALSE),0)))</f>
        <v>0</v>
      </c>
      <c r="R205" s="65">
        <f>IF(OR(M205=6,M205=7),0,IF(NOT(P205),IF(L205&lt;=$L$1,VLOOKUP(M205,ouderschapsverlof!$D$15:$G$19,4,FALSE),0),0))</f>
        <v>0</v>
      </c>
      <c r="T205" s="64">
        <f t="shared" si="79"/>
        <v>203</v>
      </c>
      <c r="U205" s="65">
        <f t="shared" si="69"/>
        <v>6</v>
      </c>
      <c r="V205" s="66">
        <f t="shared" si="70"/>
        <v>0</v>
      </c>
      <c r="W205" s="66">
        <f t="shared" si="71"/>
        <v>0</v>
      </c>
      <c r="X205" s="65" t="b">
        <f t="shared" si="72"/>
        <v>1</v>
      </c>
      <c r="Y205" s="65">
        <f>IF(OR(U205=6,U205=7),0,IF(NOT(X205),0,IF(T205&lt;=$T$1,VLOOKUP(U205,ouderschapsverlof!$D$15:$I$19,6,FALSE),0)))</f>
        <v>0</v>
      </c>
      <c r="Z205" s="65">
        <f>IF(OR(U205=6,U205=7),0,IF(NOT(X205),IF(T205&lt;=$T$1,VLOOKUP(U205,ouderschapsverlof!$D$15:$I$19,6,FALSE),0),0))</f>
        <v>0</v>
      </c>
      <c r="AB205" s="64">
        <f t="shared" si="80"/>
        <v>203</v>
      </c>
      <c r="AC205" s="65">
        <f t="shared" si="73"/>
        <v>6</v>
      </c>
      <c r="AD205" s="66">
        <f t="shared" si="74"/>
        <v>0</v>
      </c>
      <c r="AE205" s="66">
        <f t="shared" si="75"/>
        <v>0</v>
      </c>
      <c r="AF205" s="65" t="b">
        <f t="shared" si="76"/>
        <v>1</v>
      </c>
      <c r="AG205" s="65">
        <f>IF(OR(AC205=6,AC205=7),0,IF(NOT(AF205),0,IF(AB205&lt;=$AB$1,VLOOKUP(AC205,ouderschapsverlof!$D$15:$K$19,8,FALSE),0)))</f>
        <v>0</v>
      </c>
      <c r="AH205" s="65">
        <f>IF(OR(AC205=6,AC205=7),0,IF(NOT(AF205),IF(AB205&lt;=$AB$1,VLOOKUP(AC205,ouderschapsverlof!$D$15:$K$19,8,FALSE),0),0))</f>
        <v>0</v>
      </c>
    </row>
    <row r="206" spans="1:34" x14ac:dyDescent="0.25">
      <c r="A206" s="64">
        <f t="shared" si="77"/>
        <v>204</v>
      </c>
      <c r="B206" s="65">
        <f t="shared" si="61"/>
        <v>7</v>
      </c>
      <c r="C206" s="66">
        <f t="shared" si="62"/>
        <v>0</v>
      </c>
      <c r="D206" s="66">
        <f t="shared" si="63"/>
        <v>0</v>
      </c>
      <c r="E206" s="65" t="b">
        <f t="shared" si="64"/>
        <v>1</v>
      </c>
      <c r="F206" s="65">
        <f>IF(OR(B206=6,B206=7),0,IF(NOT(E206),0,IF(A206&lt;=$A$1,VLOOKUP(B206,ouderschapsverlof!$D$15:$E$19,2,FALSE),0)))</f>
        <v>0</v>
      </c>
      <c r="G206" s="65">
        <f>IF(OR(B206=6,B206=7),0,IF(NOT(E206),IF(A206&lt;=$A$1,VLOOKUP(B206,ouderschapsverlof!$D$15:$E$19,2,FALSE),0),0))</f>
        <v>0</v>
      </c>
      <c r="L206" s="64">
        <f t="shared" si="78"/>
        <v>204</v>
      </c>
      <c r="M206" s="65">
        <f t="shared" si="65"/>
        <v>7</v>
      </c>
      <c r="N206" s="66">
        <f t="shared" si="66"/>
        <v>0</v>
      </c>
      <c r="O206" s="66">
        <f t="shared" si="67"/>
        <v>0</v>
      </c>
      <c r="P206" s="65" t="b">
        <f t="shared" si="68"/>
        <v>1</v>
      </c>
      <c r="Q206" s="65">
        <f>IF(OR(M206=6,M206=7),0,IF(NOT(P206),0,IF(L206&lt;=$L$1,VLOOKUP(M206,ouderschapsverlof!$D$15:$G$19,4,FALSE),0)))</f>
        <v>0</v>
      </c>
      <c r="R206" s="65">
        <f>IF(OR(M206=6,M206=7),0,IF(NOT(P206),IF(L206&lt;=$L$1,VLOOKUP(M206,ouderschapsverlof!$D$15:$G$19,4,FALSE),0),0))</f>
        <v>0</v>
      </c>
      <c r="T206" s="64">
        <f t="shared" si="79"/>
        <v>204</v>
      </c>
      <c r="U206" s="65">
        <f t="shared" si="69"/>
        <v>7</v>
      </c>
      <c r="V206" s="66">
        <f t="shared" si="70"/>
        <v>0</v>
      </c>
      <c r="W206" s="66">
        <f t="shared" si="71"/>
        <v>0</v>
      </c>
      <c r="X206" s="65" t="b">
        <f t="shared" si="72"/>
        <v>1</v>
      </c>
      <c r="Y206" s="65">
        <f>IF(OR(U206=6,U206=7),0,IF(NOT(X206),0,IF(T206&lt;=$T$1,VLOOKUP(U206,ouderschapsverlof!$D$15:$I$19,6,FALSE),0)))</f>
        <v>0</v>
      </c>
      <c r="Z206" s="65">
        <f>IF(OR(U206=6,U206=7),0,IF(NOT(X206),IF(T206&lt;=$T$1,VLOOKUP(U206,ouderschapsverlof!$D$15:$I$19,6,FALSE),0),0))</f>
        <v>0</v>
      </c>
      <c r="AB206" s="64">
        <f t="shared" si="80"/>
        <v>204</v>
      </c>
      <c r="AC206" s="65">
        <f t="shared" si="73"/>
        <v>7</v>
      </c>
      <c r="AD206" s="66">
        <f t="shared" si="74"/>
        <v>0</v>
      </c>
      <c r="AE206" s="66">
        <f t="shared" si="75"/>
        <v>0</v>
      </c>
      <c r="AF206" s="65" t="b">
        <f t="shared" si="76"/>
        <v>1</v>
      </c>
      <c r="AG206" s="65">
        <f>IF(OR(AC206=6,AC206=7),0,IF(NOT(AF206),0,IF(AB206&lt;=$AB$1,VLOOKUP(AC206,ouderschapsverlof!$D$15:$K$19,8,FALSE),0)))</f>
        <v>0</v>
      </c>
      <c r="AH206" s="65">
        <f>IF(OR(AC206=6,AC206=7),0,IF(NOT(AF206),IF(AB206&lt;=$AB$1,VLOOKUP(AC206,ouderschapsverlof!$D$15:$K$19,8,FALSE),0),0))</f>
        <v>0</v>
      </c>
    </row>
    <row r="207" spans="1:34" x14ac:dyDescent="0.25">
      <c r="A207" s="64">
        <f t="shared" si="77"/>
        <v>205</v>
      </c>
      <c r="B207" s="65">
        <f t="shared" si="61"/>
        <v>1</v>
      </c>
      <c r="C207" s="66">
        <f t="shared" si="62"/>
        <v>0</v>
      </c>
      <c r="D207" s="66">
        <f t="shared" si="63"/>
        <v>0</v>
      </c>
      <c r="E207" s="65" t="b">
        <f t="shared" si="64"/>
        <v>1</v>
      </c>
      <c r="F207" s="65">
        <f>IF(OR(B207=6,B207=7),0,IF(NOT(E207),0,IF(A207&lt;=$A$1,VLOOKUP(B207,ouderschapsverlof!$D$15:$E$19,2,FALSE),0)))</f>
        <v>0</v>
      </c>
      <c r="G207" s="65">
        <f>IF(OR(B207=6,B207=7),0,IF(NOT(E207),IF(A207&lt;=$A$1,VLOOKUP(B207,ouderschapsverlof!$D$15:$E$19,2,FALSE),0),0))</f>
        <v>0</v>
      </c>
      <c r="L207" s="64">
        <f t="shared" si="78"/>
        <v>205</v>
      </c>
      <c r="M207" s="65">
        <f t="shared" si="65"/>
        <v>1</v>
      </c>
      <c r="N207" s="66">
        <f t="shared" si="66"/>
        <v>0</v>
      </c>
      <c r="O207" s="66">
        <f t="shared" si="67"/>
        <v>0</v>
      </c>
      <c r="P207" s="65" t="b">
        <f t="shared" si="68"/>
        <v>1</v>
      </c>
      <c r="Q207" s="65">
        <f>IF(OR(M207=6,M207=7),0,IF(NOT(P207),0,IF(L207&lt;=$L$1,VLOOKUP(M207,ouderschapsverlof!$D$15:$G$19,4,FALSE),0)))</f>
        <v>0</v>
      </c>
      <c r="R207" s="65">
        <f>IF(OR(M207=6,M207=7),0,IF(NOT(P207),IF(L207&lt;=$L$1,VLOOKUP(M207,ouderschapsverlof!$D$15:$G$19,4,FALSE),0),0))</f>
        <v>0</v>
      </c>
      <c r="T207" s="64">
        <f t="shared" si="79"/>
        <v>205</v>
      </c>
      <c r="U207" s="65">
        <f t="shared" si="69"/>
        <v>1</v>
      </c>
      <c r="V207" s="66">
        <f t="shared" si="70"/>
        <v>0</v>
      </c>
      <c r="W207" s="66">
        <f t="shared" si="71"/>
        <v>0</v>
      </c>
      <c r="X207" s="65" t="b">
        <f t="shared" si="72"/>
        <v>1</v>
      </c>
      <c r="Y207" s="65">
        <f>IF(OR(U207=6,U207=7),0,IF(NOT(X207),0,IF(T207&lt;=$T$1,VLOOKUP(U207,ouderschapsverlof!$D$15:$I$19,6,FALSE),0)))</f>
        <v>0</v>
      </c>
      <c r="Z207" s="65">
        <f>IF(OR(U207=6,U207=7),0,IF(NOT(X207),IF(T207&lt;=$T$1,VLOOKUP(U207,ouderschapsverlof!$D$15:$I$19,6,FALSE),0),0))</f>
        <v>0</v>
      </c>
      <c r="AB207" s="64">
        <f t="shared" si="80"/>
        <v>205</v>
      </c>
      <c r="AC207" s="65">
        <f t="shared" si="73"/>
        <v>1</v>
      </c>
      <c r="AD207" s="66">
        <f t="shared" si="74"/>
        <v>0</v>
      </c>
      <c r="AE207" s="66">
        <f t="shared" si="75"/>
        <v>0</v>
      </c>
      <c r="AF207" s="65" t="b">
        <f t="shared" si="76"/>
        <v>1</v>
      </c>
      <c r="AG207" s="65">
        <f>IF(OR(AC207=6,AC207=7),0,IF(NOT(AF207),0,IF(AB207&lt;=$AB$1,VLOOKUP(AC207,ouderschapsverlof!$D$15:$K$19,8,FALSE),0)))</f>
        <v>0</v>
      </c>
      <c r="AH207" s="65">
        <f>IF(OR(AC207=6,AC207=7),0,IF(NOT(AF207),IF(AB207&lt;=$AB$1,VLOOKUP(AC207,ouderschapsverlof!$D$15:$K$19,8,FALSE),0),0))</f>
        <v>0</v>
      </c>
    </row>
    <row r="208" spans="1:34" x14ac:dyDescent="0.25">
      <c r="A208" s="64">
        <f t="shared" si="77"/>
        <v>206</v>
      </c>
      <c r="B208" s="65">
        <f t="shared" si="61"/>
        <v>2</v>
      </c>
      <c r="C208" s="66">
        <f t="shared" si="62"/>
        <v>0</v>
      </c>
      <c r="D208" s="66">
        <f t="shared" si="63"/>
        <v>0</v>
      </c>
      <c r="E208" s="65" t="b">
        <f t="shared" si="64"/>
        <v>1</v>
      </c>
      <c r="F208" s="65">
        <f>IF(OR(B208=6,B208=7),0,IF(NOT(E208),0,IF(A208&lt;=$A$1,VLOOKUP(B208,ouderschapsverlof!$D$15:$E$19,2,FALSE),0)))</f>
        <v>0</v>
      </c>
      <c r="G208" s="65">
        <f>IF(OR(B208=6,B208=7),0,IF(NOT(E208),IF(A208&lt;=$A$1,VLOOKUP(B208,ouderschapsverlof!$D$15:$E$19,2,FALSE),0),0))</f>
        <v>0</v>
      </c>
      <c r="L208" s="64">
        <f t="shared" si="78"/>
        <v>206</v>
      </c>
      <c r="M208" s="65">
        <f t="shared" si="65"/>
        <v>2</v>
      </c>
      <c r="N208" s="66">
        <f t="shared" si="66"/>
        <v>0</v>
      </c>
      <c r="O208" s="66">
        <f t="shared" si="67"/>
        <v>0</v>
      </c>
      <c r="P208" s="65" t="b">
        <f t="shared" si="68"/>
        <v>1</v>
      </c>
      <c r="Q208" s="65">
        <f>IF(OR(M208=6,M208=7),0,IF(NOT(P208),0,IF(L208&lt;=$L$1,VLOOKUP(M208,ouderschapsverlof!$D$15:$G$19,4,FALSE),0)))</f>
        <v>0</v>
      </c>
      <c r="R208" s="65">
        <f>IF(OR(M208=6,M208=7),0,IF(NOT(P208),IF(L208&lt;=$L$1,VLOOKUP(M208,ouderschapsverlof!$D$15:$G$19,4,FALSE),0),0))</f>
        <v>0</v>
      </c>
      <c r="T208" s="64">
        <f t="shared" si="79"/>
        <v>206</v>
      </c>
      <c r="U208" s="65">
        <f t="shared" si="69"/>
        <v>2</v>
      </c>
      <c r="V208" s="66">
        <f t="shared" si="70"/>
        <v>0</v>
      </c>
      <c r="W208" s="66">
        <f t="shared" si="71"/>
        <v>0</v>
      </c>
      <c r="X208" s="65" t="b">
        <f t="shared" si="72"/>
        <v>1</v>
      </c>
      <c r="Y208" s="65">
        <f>IF(OR(U208=6,U208=7),0,IF(NOT(X208),0,IF(T208&lt;=$T$1,VLOOKUP(U208,ouderschapsverlof!$D$15:$I$19,6,FALSE),0)))</f>
        <v>0</v>
      </c>
      <c r="Z208" s="65">
        <f>IF(OR(U208=6,U208=7),0,IF(NOT(X208),IF(T208&lt;=$T$1,VLOOKUP(U208,ouderschapsverlof!$D$15:$I$19,6,FALSE),0),0))</f>
        <v>0</v>
      </c>
      <c r="AB208" s="64">
        <f t="shared" si="80"/>
        <v>206</v>
      </c>
      <c r="AC208" s="65">
        <f t="shared" si="73"/>
        <v>2</v>
      </c>
      <c r="AD208" s="66">
        <f t="shared" si="74"/>
        <v>0</v>
      </c>
      <c r="AE208" s="66">
        <f t="shared" si="75"/>
        <v>0</v>
      </c>
      <c r="AF208" s="65" t="b">
        <f t="shared" si="76"/>
        <v>1</v>
      </c>
      <c r="AG208" s="65">
        <f>IF(OR(AC208=6,AC208=7),0,IF(NOT(AF208),0,IF(AB208&lt;=$AB$1,VLOOKUP(AC208,ouderschapsverlof!$D$15:$K$19,8,FALSE),0)))</f>
        <v>0</v>
      </c>
      <c r="AH208" s="65">
        <f>IF(OR(AC208=6,AC208=7),0,IF(NOT(AF208),IF(AB208&lt;=$AB$1,VLOOKUP(AC208,ouderschapsverlof!$D$15:$K$19,8,FALSE),0),0))</f>
        <v>0</v>
      </c>
    </row>
    <row r="209" spans="1:34" x14ac:dyDescent="0.25">
      <c r="A209" s="64">
        <f t="shared" si="77"/>
        <v>207</v>
      </c>
      <c r="B209" s="65">
        <f t="shared" si="61"/>
        <v>3</v>
      </c>
      <c r="C209" s="66">
        <f t="shared" si="62"/>
        <v>0</v>
      </c>
      <c r="D209" s="66">
        <f t="shared" si="63"/>
        <v>0</v>
      </c>
      <c r="E209" s="65" t="b">
        <f t="shared" si="64"/>
        <v>1</v>
      </c>
      <c r="F209" s="65">
        <f>IF(OR(B209=6,B209=7),0,IF(NOT(E209),0,IF(A209&lt;=$A$1,VLOOKUP(B209,ouderschapsverlof!$D$15:$E$19,2,FALSE),0)))</f>
        <v>0</v>
      </c>
      <c r="G209" s="65">
        <f>IF(OR(B209=6,B209=7),0,IF(NOT(E209),IF(A209&lt;=$A$1,VLOOKUP(B209,ouderschapsverlof!$D$15:$E$19,2,FALSE),0),0))</f>
        <v>0</v>
      </c>
      <c r="L209" s="64">
        <f t="shared" si="78"/>
        <v>207</v>
      </c>
      <c r="M209" s="65">
        <f t="shared" si="65"/>
        <v>3</v>
      </c>
      <c r="N209" s="66">
        <f t="shared" si="66"/>
        <v>0</v>
      </c>
      <c r="O209" s="66">
        <f t="shared" si="67"/>
        <v>0</v>
      </c>
      <c r="P209" s="65" t="b">
        <f t="shared" si="68"/>
        <v>1</v>
      </c>
      <c r="Q209" s="65">
        <f>IF(OR(M209=6,M209=7),0,IF(NOT(P209),0,IF(L209&lt;=$L$1,VLOOKUP(M209,ouderschapsverlof!$D$15:$G$19,4,FALSE),0)))</f>
        <v>0</v>
      </c>
      <c r="R209" s="65">
        <f>IF(OR(M209=6,M209=7),0,IF(NOT(P209),IF(L209&lt;=$L$1,VLOOKUP(M209,ouderschapsverlof!$D$15:$G$19,4,FALSE),0),0))</f>
        <v>0</v>
      </c>
      <c r="T209" s="64">
        <f t="shared" si="79"/>
        <v>207</v>
      </c>
      <c r="U209" s="65">
        <f t="shared" si="69"/>
        <v>3</v>
      </c>
      <c r="V209" s="66">
        <f t="shared" si="70"/>
        <v>0</v>
      </c>
      <c r="W209" s="66">
        <f t="shared" si="71"/>
        <v>0</v>
      </c>
      <c r="X209" s="65" t="b">
        <f t="shared" si="72"/>
        <v>1</v>
      </c>
      <c r="Y209" s="65">
        <f>IF(OR(U209=6,U209=7),0,IF(NOT(X209),0,IF(T209&lt;=$T$1,VLOOKUP(U209,ouderschapsverlof!$D$15:$I$19,6,FALSE),0)))</f>
        <v>0</v>
      </c>
      <c r="Z209" s="65">
        <f>IF(OR(U209=6,U209=7),0,IF(NOT(X209),IF(T209&lt;=$T$1,VLOOKUP(U209,ouderschapsverlof!$D$15:$I$19,6,FALSE),0),0))</f>
        <v>0</v>
      </c>
      <c r="AB209" s="64">
        <f t="shared" si="80"/>
        <v>207</v>
      </c>
      <c r="AC209" s="65">
        <f t="shared" si="73"/>
        <v>3</v>
      </c>
      <c r="AD209" s="66">
        <f t="shared" si="74"/>
        <v>0</v>
      </c>
      <c r="AE209" s="66">
        <f t="shared" si="75"/>
        <v>0</v>
      </c>
      <c r="AF209" s="65" t="b">
        <f t="shared" si="76"/>
        <v>1</v>
      </c>
      <c r="AG209" s="65">
        <f>IF(OR(AC209=6,AC209=7),0,IF(NOT(AF209),0,IF(AB209&lt;=$AB$1,VLOOKUP(AC209,ouderschapsverlof!$D$15:$K$19,8,FALSE),0)))</f>
        <v>0</v>
      </c>
      <c r="AH209" s="65">
        <f>IF(OR(AC209=6,AC209=7),0,IF(NOT(AF209),IF(AB209&lt;=$AB$1,VLOOKUP(AC209,ouderschapsverlof!$D$15:$K$19,8,FALSE),0),0))</f>
        <v>0</v>
      </c>
    </row>
    <row r="210" spans="1:34" x14ac:dyDescent="0.25">
      <c r="A210" s="64">
        <f t="shared" si="77"/>
        <v>208</v>
      </c>
      <c r="B210" s="65">
        <f t="shared" si="61"/>
        <v>4</v>
      </c>
      <c r="C210" s="66">
        <f t="shared" si="62"/>
        <v>0</v>
      </c>
      <c r="D210" s="66">
        <f t="shared" si="63"/>
        <v>0</v>
      </c>
      <c r="E210" s="65" t="b">
        <f t="shared" si="64"/>
        <v>1</v>
      </c>
      <c r="F210" s="65">
        <f>IF(OR(B210=6,B210=7),0,IF(NOT(E210),0,IF(A210&lt;=$A$1,VLOOKUP(B210,ouderschapsverlof!$D$15:$E$19,2,FALSE),0)))</f>
        <v>0</v>
      </c>
      <c r="G210" s="65">
        <f>IF(OR(B210=6,B210=7),0,IF(NOT(E210),IF(A210&lt;=$A$1,VLOOKUP(B210,ouderschapsverlof!$D$15:$E$19,2,FALSE),0),0))</f>
        <v>0</v>
      </c>
      <c r="L210" s="64">
        <f t="shared" si="78"/>
        <v>208</v>
      </c>
      <c r="M210" s="65">
        <f t="shared" si="65"/>
        <v>4</v>
      </c>
      <c r="N210" s="66">
        <f t="shared" si="66"/>
        <v>0</v>
      </c>
      <c r="O210" s="66">
        <f t="shared" si="67"/>
        <v>0</v>
      </c>
      <c r="P210" s="65" t="b">
        <f t="shared" si="68"/>
        <v>1</v>
      </c>
      <c r="Q210" s="65">
        <f>IF(OR(M210=6,M210=7),0,IF(NOT(P210),0,IF(L210&lt;=$L$1,VLOOKUP(M210,ouderschapsverlof!$D$15:$G$19,4,FALSE),0)))</f>
        <v>0</v>
      </c>
      <c r="R210" s="65">
        <f>IF(OR(M210=6,M210=7),0,IF(NOT(P210),IF(L210&lt;=$L$1,VLOOKUP(M210,ouderschapsverlof!$D$15:$G$19,4,FALSE),0),0))</f>
        <v>0</v>
      </c>
      <c r="T210" s="64">
        <f t="shared" si="79"/>
        <v>208</v>
      </c>
      <c r="U210" s="65">
        <f t="shared" si="69"/>
        <v>4</v>
      </c>
      <c r="V210" s="66">
        <f t="shared" si="70"/>
        <v>0</v>
      </c>
      <c r="W210" s="66">
        <f t="shared" si="71"/>
        <v>0</v>
      </c>
      <c r="X210" s="65" t="b">
        <f t="shared" si="72"/>
        <v>1</v>
      </c>
      <c r="Y210" s="65">
        <f>IF(OR(U210=6,U210=7),0,IF(NOT(X210),0,IF(T210&lt;=$T$1,VLOOKUP(U210,ouderschapsverlof!$D$15:$I$19,6,FALSE),0)))</f>
        <v>0</v>
      </c>
      <c r="Z210" s="65">
        <f>IF(OR(U210=6,U210=7),0,IF(NOT(X210),IF(T210&lt;=$T$1,VLOOKUP(U210,ouderschapsverlof!$D$15:$I$19,6,FALSE),0),0))</f>
        <v>0</v>
      </c>
      <c r="AB210" s="64">
        <f t="shared" si="80"/>
        <v>208</v>
      </c>
      <c r="AC210" s="65">
        <f t="shared" si="73"/>
        <v>4</v>
      </c>
      <c r="AD210" s="66">
        <f t="shared" si="74"/>
        <v>0</v>
      </c>
      <c r="AE210" s="66">
        <f t="shared" si="75"/>
        <v>0</v>
      </c>
      <c r="AF210" s="65" t="b">
        <f t="shared" si="76"/>
        <v>1</v>
      </c>
      <c r="AG210" s="65">
        <f>IF(OR(AC210=6,AC210=7),0,IF(NOT(AF210),0,IF(AB210&lt;=$AB$1,VLOOKUP(AC210,ouderschapsverlof!$D$15:$K$19,8,FALSE),0)))</f>
        <v>0</v>
      </c>
      <c r="AH210" s="65">
        <f>IF(OR(AC210=6,AC210=7),0,IF(NOT(AF210),IF(AB210&lt;=$AB$1,VLOOKUP(AC210,ouderschapsverlof!$D$15:$K$19,8,FALSE),0),0))</f>
        <v>0</v>
      </c>
    </row>
    <row r="211" spans="1:34" x14ac:dyDescent="0.25">
      <c r="A211" s="64">
        <f t="shared" si="77"/>
        <v>209</v>
      </c>
      <c r="B211" s="65">
        <f t="shared" si="61"/>
        <v>5</v>
      </c>
      <c r="C211" s="66">
        <f t="shared" si="62"/>
        <v>0</v>
      </c>
      <c r="D211" s="66">
        <f t="shared" si="63"/>
        <v>0</v>
      </c>
      <c r="E211" s="65" t="b">
        <f t="shared" si="64"/>
        <v>1</v>
      </c>
      <c r="F211" s="65">
        <f>IF(OR(B211=6,B211=7),0,IF(NOT(E211),0,IF(A211&lt;=$A$1,VLOOKUP(B211,ouderschapsverlof!$D$15:$E$19,2,FALSE),0)))</f>
        <v>0</v>
      </c>
      <c r="G211" s="65">
        <f>IF(OR(B211=6,B211=7),0,IF(NOT(E211),IF(A211&lt;=$A$1,VLOOKUP(B211,ouderschapsverlof!$D$15:$E$19,2,FALSE),0),0))</f>
        <v>0</v>
      </c>
      <c r="L211" s="64">
        <f t="shared" si="78"/>
        <v>209</v>
      </c>
      <c r="M211" s="65">
        <f t="shared" si="65"/>
        <v>5</v>
      </c>
      <c r="N211" s="66">
        <f t="shared" si="66"/>
        <v>0</v>
      </c>
      <c r="O211" s="66">
        <f t="shared" si="67"/>
        <v>0</v>
      </c>
      <c r="P211" s="65" t="b">
        <f t="shared" si="68"/>
        <v>1</v>
      </c>
      <c r="Q211" s="65">
        <f>IF(OR(M211=6,M211=7),0,IF(NOT(P211),0,IF(L211&lt;=$L$1,VLOOKUP(M211,ouderschapsverlof!$D$15:$G$19,4,FALSE),0)))</f>
        <v>0</v>
      </c>
      <c r="R211" s="65">
        <f>IF(OR(M211=6,M211=7),0,IF(NOT(P211),IF(L211&lt;=$L$1,VLOOKUP(M211,ouderschapsverlof!$D$15:$G$19,4,FALSE),0),0))</f>
        <v>0</v>
      </c>
      <c r="T211" s="64">
        <f t="shared" si="79"/>
        <v>209</v>
      </c>
      <c r="U211" s="65">
        <f t="shared" si="69"/>
        <v>5</v>
      </c>
      <c r="V211" s="66">
        <f t="shared" si="70"/>
        <v>0</v>
      </c>
      <c r="W211" s="66">
        <f t="shared" si="71"/>
        <v>0</v>
      </c>
      <c r="X211" s="65" t="b">
        <f t="shared" si="72"/>
        <v>1</v>
      </c>
      <c r="Y211" s="65">
        <f>IF(OR(U211=6,U211=7),0,IF(NOT(X211),0,IF(T211&lt;=$T$1,VLOOKUP(U211,ouderschapsverlof!$D$15:$I$19,6,FALSE),0)))</f>
        <v>0</v>
      </c>
      <c r="Z211" s="65">
        <f>IF(OR(U211=6,U211=7),0,IF(NOT(X211),IF(T211&lt;=$T$1,VLOOKUP(U211,ouderschapsverlof!$D$15:$I$19,6,FALSE),0),0))</f>
        <v>0</v>
      </c>
      <c r="AB211" s="64">
        <f t="shared" si="80"/>
        <v>209</v>
      </c>
      <c r="AC211" s="65">
        <f t="shared" si="73"/>
        <v>5</v>
      </c>
      <c r="AD211" s="66">
        <f t="shared" si="74"/>
        <v>0</v>
      </c>
      <c r="AE211" s="66">
        <f t="shared" si="75"/>
        <v>0</v>
      </c>
      <c r="AF211" s="65" t="b">
        <f t="shared" si="76"/>
        <v>1</v>
      </c>
      <c r="AG211" s="65">
        <f>IF(OR(AC211=6,AC211=7),0,IF(NOT(AF211),0,IF(AB211&lt;=$AB$1,VLOOKUP(AC211,ouderschapsverlof!$D$15:$K$19,8,FALSE),0)))</f>
        <v>0</v>
      </c>
      <c r="AH211" s="65">
        <f>IF(OR(AC211=6,AC211=7),0,IF(NOT(AF211),IF(AB211&lt;=$AB$1,VLOOKUP(AC211,ouderschapsverlof!$D$15:$K$19,8,FALSE),0),0))</f>
        <v>0</v>
      </c>
    </row>
    <row r="212" spans="1:34" x14ac:dyDescent="0.25">
      <c r="A212" s="64">
        <f t="shared" si="77"/>
        <v>210</v>
      </c>
      <c r="B212" s="65">
        <f t="shared" si="61"/>
        <v>6</v>
      </c>
      <c r="C212" s="66">
        <f t="shared" si="62"/>
        <v>0</v>
      </c>
      <c r="D212" s="66">
        <f t="shared" si="63"/>
        <v>0</v>
      </c>
      <c r="E212" s="65" t="b">
        <f t="shared" si="64"/>
        <v>1</v>
      </c>
      <c r="F212" s="65">
        <f>IF(OR(B212=6,B212=7),0,IF(NOT(E212),0,IF(A212&lt;=$A$1,VLOOKUP(B212,ouderschapsverlof!$D$15:$E$19,2,FALSE),0)))</f>
        <v>0</v>
      </c>
      <c r="G212" s="65">
        <f>IF(OR(B212=6,B212=7),0,IF(NOT(E212),IF(A212&lt;=$A$1,VLOOKUP(B212,ouderschapsverlof!$D$15:$E$19,2,FALSE),0),0))</f>
        <v>0</v>
      </c>
      <c r="L212" s="64">
        <f t="shared" si="78"/>
        <v>210</v>
      </c>
      <c r="M212" s="65">
        <f t="shared" si="65"/>
        <v>6</v>
      </c>
      <c r="N212" s="66">
        <f t="shared" si="66"/>
        <v>0</v>
      </c>
      <c r="O212" s="66">
        <f t="shared" si="67"/>
        <v>0</v>
      </c>
      <c r="P212" s="65" t="b">
        <f t="shared" si="68"/>
        <v>1</v>
      </c>
      <c r="Q212" s="65">
        <f>IF(OR(M212=6,M212=7),0,IF(NOT(P212),0,IF(L212&lt;=$L$1,VLOOKUP(M212,ouderschapsverlof!$D$15:$G$19,4,FALSE),0)))</f>
        <v>0</v>
      </c>
      <c r="R212" s="65">
        <f>IF(OR(M212=6,M212=7),0,IF(NOT(P212),IF(L212&lt;=$L$1,VLOOKUP(M212,ouderschapsverlof!$D$15:$G$19,4,FALSE),0),0))</f>
        <v>0</v>
      </c>
      <c r="T212" s="64">
        <f t="shared" si="79"/>
        <v>210</v>
      </c>
      <c r="U212" s="65">
        <f t="shared" si="69"/>
        <v>6</v>
      </c>
      <c r="V212" s="66">
        <f t="shared" si="70"/>
        <v>0</v>
      </c>
      <c r="W212" s="66">
        <f t="shared" si="71"/>
        <v>0</v>
      </c>
      <c r="X212" s="65" t="b">
        <f t="shared" si="72"/>
        <v>1</v>
      </c>
      <c r="Y212" s="65">
        <f>IF(OR(U212=6,U212=7),0,IF(NOT(X212),0,IF(T212&lt;=$T$1,VLOOKUP(U212,ouderschapsverlof!$D$15:$I$19,6,FALSE),0)))</f>
        <v>0</v>
      </c>
      <c r="Z212" s="65">
        <f>IF(OR(U212=6,U212=7),0,IF(NOT(X212),IF(T212&lt;=$T$1,VLOOKUP(U212,ouderschapsverlof!$D$15:$I$19,6,FALSE),0),0))</f>
        <v>0</v>
      </c>
      <c r="AB212" s="64">
        <f t="shared" si="80"/>
        <v>210</v>
      </c>
      <c r="AC212" s="65">
        <f t="shared" si="73"/>
        <v>6</v>
      </c>
      <c r="AD212" s="66">
        <f t="shared" si="74"/>
        <v>0</v>
      </c>
      <c r="AE212" s="66">
        <f t="shared" si="75"/>
        <v>0</v>
      </c>
      <c r="AF212" s="65" t="b">
        <f t="shared" si="76"/>
        <v>1</v>
      </c>
      <c r="AG212" s="65">
        <f>IF(OR(AC212=6,AC212=7),0,IF(NOT(AF212),0,IF(AB212&lt;=$AB$1,VLOOKUP(AC212,ouderschapsverlof!$D$15:$K$19,8,FALSE),0)))</f>
        <v>0</v>
      </c>
      <c r="AH212" s="65">
        <f>IF(OR(AC212=6,AC212=7),0,IF(NOT(AF212),IF(AB212&lt;=$AB$1,VLOOKUP(AC212,ouderschapsverlof!$D$15:$K$19,8,FALSE),0),0))</f>
        <v>0</v>
      </c>
    </row>
    <row r="213" spans="1:34" x14ac:dyDescent="0.25">
      <c r="A213" s="64">
        <f t="shared" si="77"/>
        <v>211</v>
      </c>
      <c r="B213" s="65">
        <f t="shared" si="61"/>
        <v>7</v>
      </c>
      <c r="C213" s="66">
        <f t="shared" si="62"/>
        <v>0</v>
      </c>
      <c r="D213" s="66">
        <f t="shared" si="63"/>
        <v>0</v>
      </c>
      <c r="E213" s="65" t="b">
        <f t="shared" si="64"/>
        <v>1</v>
      </c>
      <c r="F213" s="65">
        <f>IF(OR(B213=6,B213=7),0,IF(NOT(E213),0,IF(A213&lt;=$A$1,VLOOKUP(B213,ouderschapsverlof!$D$15:$E$19,2,FALSE),0)))</f>
        <v>0</v>
      </c>
      <c r="G213" s="65">
        <f>IF(OR(B213=6,B213=7),0,IF(NOT(E213),IF(A213&lt;=$A$1,VLOOKUP(B213,ouderschapsverlof!$D$15:$E$19,2,FALSE),0),0))</f>
        <v>0</v>
      </c>
      <c r="L213" s="64">
        <f t="shared" si="78"/>
        <v>211</v>
      </c>
      <c r="M213" s="65">
        <f t="shared" si="65"/>
        <v>7</v>
      </c>
      <c r="N213" s="66">
        <f t="shared" si="66"/>
        <v>0</v>
      </c>
      <c r="O213" s="66">
        <f t="shared" si="67"/>
        <v>0</v>
      </c>
      <c r="P213" s="65" t="b">
        <f t="shared" si="68"/>
        <v>1</v>
      </c>
      <c r="Q213" s="65">
        <f>IF(OR(M213=6,M213=7),0,IF(NOT(P213),0,IF(L213&lt;=$L$1,VLOOKUP(M213,ouderschapsverlof!$D$15:$G$19,4,FALSE),0)))</f>
        <v>0</v>
      </c>
      <c r="R213" s="65">
        <f>IF(OR(M213=6,M213=7),0,IF(NOT(P213),IF(L213&lt;=$L$1,VLOOKUP(M213,ouderschapsverlof!$D$15:$G$19,4,FALSE),0),0))</f>
        <v>0</v>
      </c>
      <c r="T213" s="64">
        <f t="shared" si="79"/>
        <v>211</v>
      </c>
      <c r="U213" s="65">
        <f t="shared" si="69"/>
        <v>7</v>
      </c>
      <c r="V213" s="66">
        <f t="shared" si="70"/>
        <v>0</v>
      </c>
      <c r="W213" s="66">
        <f t="shared" si="71"/>
        <v>0</v>
      </c>
      <c r="X213" s="65" t="b">
        <f t="shared" si="72"/>
        <v>1</v>
      </c>
      <c r="Y213" s="65">
        <f>IF(OR(U213=6,U213=7),0,IF(NOT(X213),0,IF(T213&lt;=$T$1,VLOOKUP(U213,ouderschapsverlof!$D$15:$I$19,6,FALSE),0)))</f>
        <v>0</v>
      </c>
      <c r="Z213" s="65">
        <f>IF(OR(U213=6,U213=7),0,IF(NOT(X213),IF(T213&lt;=$T$1,VLOOKUP(U213,ouderschapsverlof!$D$15:$I$19,6,FALSE),0),0))</f>
        <v>0</v>
      </c>
      <c r="AB213" s="64">
        <f t="shared" si="80"/>
        <v>211</v>
      </c>
      <c r="AC213" s="65">
        <f t="shared" si="73"/>
        <v>7</v>
      </c>
      <c r="AD213" s="66">
        <f t="shared" si="74"/>
        <v>0</v>
      </c>
      <c r="AE213" s="66">
        <f t="shared" si="75"/>
        <v>0</v>
      </c>
      <c r="AF213" s="65" t="b">
        <f t="shared" si="76"/>
        <v>1</v>
      </c>
      <c r="AG213" s="65">
        <f>IF(OR(AC213=6,AC213=7),0,IF(NOT(AF213),0,IF(AB213&lt;=$AB$1,VLOOKUP(AC213,ouderschapsverlof!$D$15:$K$19,8,FALSE),0)))</f>
        <v>0</v>
      </c>
      <c r="AH213" s="65">
        <f>IF(OR(AC213=6,AC213=7),0,IF(NOT(AF213),IF(AB213&lt;=$AB$1,VLOOKUP(AC213,ouderschapsverlof!$D$15:$K$19,8,FALSE),0),0))</f>
        <v>0</v>
      </c>
    </row>
    <row r="214" spans="1:34" x14ac:dyDescent="0.25">
      <c r="A214" s="64">
        <f t="shared" si="77"/>
        <v>212</v>
      </c>
      <c r="B214" s="65">
        <f t="shared" si="61"/>
        <v>1</v>
      </c>
      <c r="C214" s="66">
        <f t="shared" si="62"/>
        <v>0</v>
      </c>
      <c r="D214" s="66">
        <f t="shared" si="63"/>
        <v>0</v>
      </c>
      <c r="E214" s="65" t="b">
        <f t="shared" si="64"/>
        <v>1</v>
      </c>
      <c r="F214" s="65">
        <f>IF(OR(B214=6,B214=7),0,IF(NOT(E214),0,IF(A214&lt;=$A$1,VLOOKUP(B214,ouderschapsverlof!$D$15:$E$19,2,FALSE),0)))</f>
        <v>0</v>
      </c>
      <c r="G214" s="65">
        <f>IF(OR(B214=6,B214=7),0,IF(NOT(E214),IF(A214&lt;=$A$1,VLOOKUP(B214,ouderschapsverlof!$D$15:$E$19,2,FALSE),0),0))</f>
        <v>0</v>
      </c>
      <c r="L214" s="64">
        <f t="shared" si="78"/>
        <v>212</v>
      </c>
      <c r="M214" s="65">
        <f t="shared" si="65"/>
        <v>1</v>
      </c>
      <c r="N214" s="66">
        <f t="shared" si="66"/>
        <v>0</v>
      </c>
      <c r="O214" s="66">
        <f t="shared" si="67"/>
        <v>0</v>
      </c>
      <c r="P214" s="65" t="b">
        <f t="shared" si="68"/>
        <v>1</v>
      </c>
      <c r="Q214" s="65">
        <f>IF(OR(M214=6,M214=7),0,IF(NOT(P214),0,IF(L214&lt;=$L$1,VLOOKUP(M214,ouderschapsverlof!$D$15:$G$19,4,FALSE),0)))</f>
        <v>0</v>
      </c>
      <c r="R214" s="65">
        <f>IF(OR(M214=6,M214=7),0,IF(NOT(P214),IF(L214&lt;=$L$1,VLOOKUP(M214,ouderschapsverlof!$D$15:$G$19,4,FALSE),0),0))</f>
        <v>0</v>
      </c>
      <c r="T214" s="64">
        <f t="shared" si="79"/>
        <v>212</v>
      </c>
      <c r="U214" s="65">
        <f t="shared" si="69"/>
        <v>1</v>
      </c>
      <c r="V214" s="66">
        <f t="shared" si="70"/>
        <v>0</v>
      </c>
      <c r="W214" s="66">
        <f t="shared" si="71"/>
        <v>0</v>
      </c>
      <c r="X214" s="65" t="b">
        <f t="shared" si="72"/>
        <v>1</v>
      </c>
      <c r="Y214" s="65">
        <f>IF(OR(U214=6,U214=7),0,IF(NOT(X214),0,IF(T214&lt;=$T$1,VLOOKUP(U214,ouderschapsverlof!$D$15:$I$19,6,FALSE),0)))</f>
        <v>0</v>
      </c>
      <c r="Z214" s="65">
        <f>IF(OR(U214=6,U214=7),0,IF(NOT(X214),IF(T214&lt;=$T$1,VLOOKUP(U214,ouderschapsverlof!$D$15:$I$19,6,FALSE),0),0))</f>
        <v>0</v>
      </c>
      <c r="AB214" s="64">
        <f t="shared" si="80"/>
        <v>212</v>
      </c>
      <c r="AC214" s="65">
        <f t="shared" si="73"/>
        <v>1</v>
      </c>
      <c r="AD214" s="66">
        <f t="shared" si="74"/>
        <v>0</v>
      </c>
      <c r="AE214" s="66">
        <f t="shared" si="75"/>
        <v>0</v>
      </c>
      <c r="AF214" s="65" t="b">
        <f t="shared" si="76"/>
        <v>1</v>
      </c>
      <c r="AG214" s="65">
        <f>IF(OR(AC214=6,AC214=7),0,IF(NOT(AF214),0,IF(AB214&lt;=$AB$1,VLOOKUP(AC214,ouderschapsverlof!$D$15:$K$19,8,FALSE),0)))</f>
        <v>0</v>
      </c>
      <c r="AH214" s="65">
        <f>IF(OR(AC214=6,AC214=7),0,IF(NOT(AF214),IF(AB214&lt;=$AB$1,VLOOKUP(AC214,ouderschapsverlof!$D$15:$K$19,8,FALSE),0),0))</f>
        <v>0</v>
      </c>
    </row>
    <row r="215" spans="1:34" x14ac:dyDescent="0.25">
      <c r="A215" s="64">
        <f t="shared" si="77"/>
        <v>213</v>
      </c>
      <c r="B215" s="65">
        <f t="shared" si="61"/>
        <v>2</v>
      </c>
      <c r="C215" s="66">
        <f t="shared" si="62"/>
        <v>0</v>
      </c>
      <c r="D215" s="66">
        <f t="shared" si="63"/>
        <v>0</v>
      </c>
      <c r="E215" s="65" t="b">
        <f t="shared" si="64"/>
        <v>1</v>
      </c>
      <c r="F215" s="65">
        <f>IF(OR(B215=6,B215=7),0,IF(NOT(E215),0,IF(A215&lt;=$A$1,VLOOKUP(B215,ouderschapsverlof!$D$15:$E$19,2,FALSE),0)))</f>
        <v>0</v>
      </c>
      <c r="G215" s="65">
        <f>IF(OR(B215=6,B215=7),0,IF(NOT(E215),IF(A215&lt;=$A$1,VLOOKUP(B215,ouderschapsverlof!$D$15:$E$19,2,FALSE),0),0))</f>
        <v>0</v>
      </c>
      <c r="L215" s="64">
        <f t="shared" si="78"/>
        <v>213</v>
      </c>
      <c r="M215" s="65">
        <f t="shared" si="65"/>
        <v>2</v>
      </c>
      <c r="N215" s="66">
        <f t="shared" si="66"/>
        <v>0</v>
      </c>
      <c r="O215" s="66">
        <f t="shared" si="67"/>
        <v>0</v>
      </c>
      <c r="P215" s="65" t="b">
        <f t="shared" si="68"/>
        <v>1</v>
      </c>
      <c r="Q215" s="65">
        <f>IF(OR(M215=6,M215=7),0,IF(NOT(P215),0,IF(L215&lt;=$L$1,VLOOKUP(M215,ouderschapsverlof!$D$15:$G$19,4,FALSE),0)))</f>
        <v>0</v>
      </c>
      <c r="R215" s="65">
        <f>IF(OR(M215=6,M215=7),0,IF(NOT(P215),IF(L215&lt;=$L$1,VLOOKUP(M215,ouderschapsverlof!$D$15:$G$19,4,FALSE),0),0))</f>
        <v>0</v>
      </c>
      <c r="T215" s="64">
        <f t="shared" si="79"/>
        <v>213</v>
      </c>
      <c r="U215" s="65">
        <f t="shared" si="69"/>
        <v>2</v>
      </c>
      <c r="V215" s="66">
        <f t="shared" si="70"/>
        <v>0</v>
      </c>
      <c r="W215" s="66">
        <f t="shared" si="71"/>
        <v>0</v>
      </c>
      <c r="X215" s="65" t="b">
        <f t="shared" si="72"/>
        <v>1</v>
      </c>
      <c r="Y215" s="65">
        <f>IF(OR(U215=6,U215=7),0,IF(NOT(X215),0,IF(T215&lt;=$T$1,VLOOKUP(U215,ouderschapsverlof!$D$15:$I$19,6,FALSE),0)))</f>
        <v>0</v>
      </c>
      <c r="Z215" s="65">
        <f>IF(OR(U215=6,U215=7),0,IF(NOT(X215),IF(T215&lt;=$T$1,VLOOKUP(U215,ouderschapsverlof!$D$15:$I$19,6,FALSE),0),0))</f>
        <v>0</v>
      </c>
      <c r="AB215" s="64">
        <f t="shared" si="80"/>
        <v>213</v>
      </c>
      <c r="AC215" s="65">
        <f t="shared" si="73"/>
        <v>2</v>
      </c>
      <c r="AD215" s="66">
        <f t="shared" si="74"/>
        <v>0</v>
      </c>
      <c r="AE215" s="66">
        <f t="shared" si="75"/>
        <v>0</v>
      </c>
      <c r="AF215" s="65" t="b">
        <f t="shared" si="76"/>
        <v>1</v>
      </c>
      <c r="AG215" s="65">
        <f>IF(OR(AC215=6,AC215=7),0,IF(NOT(AF215),0,IF(AB215&lt;=$AB$1,VLOOKUP(AC215,ouderschapsverlof!$D$15:$K$19,8,FALSE),0)))</f>
        <v>0</v>
      </c>
      <c r="AH215" s="65">
        <f>IF(OR(AC215=6,AC215=7),0,IF(NOT(AF215),IF(AB215&lt;=$AB$1,VLOOKUP(AC215,ouderschapsverlof!$D$15:$K$19,8,FALSE),0),0))</f>
        <v>0</v>
      </c>
    </row>
    <row r="216" spans="1:34" x14ac:dyDescent="0.25">
      <c r="A216" s="64">
        <f t="shared" si="77"/>
        <v>214</v>
      </c>
      <c r="B216" s="65">
        <f t="shared" si="61"/>
        <v>3</v>
      </c>
      <c r="C216" s="66">
        <f t="shared" si="62"/>
        <v>0</v>
      </c>
      <c r="D216" s="66">
        <f t="shared" si="63"/>
        <v>0</v>
      </c>
      <c r="E216" s="65" t="b">
        <f t="shared" si="64"/>
        <v>1</v>
      </c>
      <c r="F216" s="65">
        <f>IF(OR(B216=6,B216=7),0,IF(NOT(E216),0,IF(A216&lt;=$A$1,VLOOKUP(B216,ouderschapsverlof!$D$15:$E$19,2,FALSE),0)))</f>
        <v>0</v>
      </c>
      <c r="G216" s="65">
        <f>IF(OR(B216=6,B216=7),0,IF(NOT(E216),IF(A216&lt;=$A$1,VLOOKUP(B216,ouderschapsverlof!$D$15:$E$19,2,FALSE),0),0))</f>
        <v>0</v>
      </c>
      <c r="L216" s="64">
        <f t="shared" si="78"/>
        <v>214</v>
      </c>
      <c r="M216" s="65">
        <f t="shared" si="65"/>
        <v>3</v>
      </c>
      <c r="N216" s="66">
        <f t="shared" si="66"/>
        <v>0</v>
      </c>
      <c r="O216" s="66">
        <f t="shared" si="67"/>
        <v>0</v>
      </c>
      <c r="P216" s="65" t="b">
        <f t="shared" si="68"/>
        <v>1</v>
      </c>
      <c r="Q216" s="65">
        <f>IF(OR(M216=6,M216=7),0,IF(NOT(P216),0,IF(L216&lt;=$L$1,VLOOKUP(M216,ouderschapsverlof!$D$15:$G$19,4,FALSE),0)))</f>
        <v>0</v>
      </c>
      <c r="R216" s="65">
        <f>IF(OR(M216=6,M216=7),0,IF(NOT(P216),IF(L216&lt;=$L$1,VLOOKUP(M216,ouderschapsverlof!$D$15:$G$19,4,FALSE),0),0))</f>
        <v>0</v>
      </c>
      <c r="T216" s="64">
        <f t="shared" si="79"/>
        <v>214</v>
      </c>
      <c r="U216" s="65">
        <f t="shared" si="69"/>
        <v>3</v>
      </c>
      <c r="V216" s="66">
        <f t="shared" si="70"/>
        <v>0</v>
      </c>
      <c r="W216" s="66">
        <f t="shared" si="71"/>
        <v>0</v>
      </c>
      <c r="X216" s="65" t="b">
        <f t="shared" si="72"/>
        <v>1</v>
      </c>
      <c r="Y216" s="65">
        <f>IF(OR(U216=6,U216=7),0,IF(NOT(X216),0,IF(T216&lt;=$T$1,VLOOKUP(U216,ouderschapsverlof!$D$15:$I$19,6,FALSE),0)))</f>
        <v>0</v>
      </c>
      <c r="Z216" s="65">
        <f>IF(OR(U216=6,U216=7),0,IF(NOT(X216),IF(T216&lt;=$T$1,VLOOKUP(U216,ouderschapsverlof!$D$15:$I$19,6,FALSE),0),0))</f>
        <v>0</v>
      </c>
      <c r="AB216" s="64">
        <f t="shared" si="80"/>
        <v>214</v>
      </c>
      <c r="AC216" s="65">
        <f t="shared" si="73"/>
        <v>3</v>
      </c>
      <c r="AD216" s="66">
        <f t="shared" si="74"/>
        <v>0</v>
      </c>
      <c r="AE216" s="66">
        <f t="shared" si="75"/>
        <v>0</v>
      </c>
      <c r="AF216" s="65" t="b">
        <f t="shared" si="76"/>
        <v>1</v>
      </c>
      <c r="AG216" s="65">
        <f>IF(OR(AC216=6,AC216=7),0,IF(NOT(AF216),0,IF(AB216&lt;=$AB$1,VLOOKUP(AC216,ouderschapsverlof!$D$15:$K$19,8,FALSE),0)))</f>
        <v>0</v>
      </c>
      <c r="AH216" s="65">
        <f>IF(OR(AC216=6,AC216=7),0,IF(NOT(AF216),IF(AB216&lt;=$AB$1,VLOOKUP(AC216,ouderschapsverlof!$D$15:$K$19,8,FALSE),0),0))</f>
        <v>0</v>
      </c>
    </row>
    <row r="217" spans="1:34" x14ac:dyDescent="0.25">
      <c r="A217" s="64">
        <f t="shared" si="77"/>
        <v>215</v>
      </c>
      <c r="B217" s="65">
        <f t="shared" si="61"/>
        <v>4</v>
      </c>
      <c r="C217" s="66">
        <f t="shared" si="62"/>
        <v>0</v>
      </c>
      <c r="D217" s="66">
        <f t="shared" si="63"/>
        <v>0</v>
      </c>
      <c r="E217" s="65" t="b">
        <f t="shared" si="64"/>
        <v>1</v>
      </c>
      <c r="F217" s="65">
        <f>IF(OR(B217=6,B217=7),0,IF(NOT(E217),0,IF(A217&lt;=$A$1,VLOOKUP(B217,ouderschapsverlof!$D$15:$E$19,2,FALSE),0)))</f>
        <v>0</v>
      </c>
      <c r="G217" s="65">
        <f>IF(OR(B217=6,B217=7),0,IF(NOT(E217),IF(A217&lt;=$A$1,VLOOKUP(B217,ouderschapsverlof!$D$15:$E$19,2,FALSE),0),0))</f>
        <v>0</v>
      </c>
      <c r="L217" s="64">
        <f t="shared" si="78"/>
        <v>215</v>
      </c>
      <c r="M217" s="65">
        <f t="shared" si="65"/>
        <v>4</v>
      </c>
      <c r="N217" s="66">
        <f t="shared" si="66"/>
        <v>0</v>
      </c>
      <c r="O217" s="66">
        <f t="shared" si="67"/>
        <v>0</v>
      </c>
      <c r="P217" s="65" t="b">
        <f t="shared" si="68"/>
        <v>1</v>
      </c>
      <c r="Q217" s="65">
        <f>IF(OR(M217=6,M217=7),0,IF(NOT(P217),0,IF(L217&lt;=$L$1,VLOOKUP(M217,ouderschapsverlof!$D$15:$G$19,4,FALSE),0)))</f>
        <v>0</v>
      </c>
      <c r="R217" s="65">
        <f>IF(OR(M217=6,M217=7),0,IF(NOT(P217),IF(L217&lt;=$L$1,VLOOKUP(M217,ouderschapsverlof!$D$15:$G$19,4,FALSE),0),0))</f>
        <v>0</v>
      </c>
      <c r="T217" s="64">
        <f t="shared" si="79"/>
        <v>215</v>
      </c>
      <c r="U217" s="65">
        <f t="shared" si="69"/>
        <v>4</v>
      </c>
      <c r="V217" s="66">
        <f t="shared" si="70"/>
        <v>0</v>
      </c>
      <c r="W217" s="66">
        <f t="shared" si="71"/>
        <v>0</v>
      </c>
      <c r="X217" s="65" t="b">
        <f t="shared" si="72"/>
        <v>1</v>
      </c>
      <c r="Y217" s="65">
        <f>IF(OR(U217=6,U217=7),0,IF(NOT(X217),0,IF(T217&lt;=$T$1,VLOOKUP(U217,ouderschapsverlof!$D$15:$I$19,6,FALSE),0)))</f>
        <v>0</v>
      </c>
      <c r="Z217" s="65">
        <f>IF(OR(U217=6,U217=7),0,IF(NOT(X217),IF(T217&lt;=$T$1,VLOOKUP(U217,ouderschapsverlof!$D$15:$I$19,6,FALSE),0),0))</f>
        <v>0</v>
      </c>
      <c r="AB217" s="64">
        <f t="shared" si="80"/>
        <v>215</v>
      </c>
      <c r="AC217" s="65">
        <f t="shared" si="73"/>
        <v>4</v>
      </c>
      <c r="AD217" s="66">
        <f t="shared" si="74"/>
        <v>0</v>
      </c>
      <c r="AE217" s="66">
        <f t="shared" si="75"/>
        <v>0</v>
      </c>
      <c r="AF217" s="65" t="b">
        <f t="shared" si="76"/>
        <v>1</v>
      </c>
      <c r="AG217" s="65">
        <f>IF(OR(AC217=6,AC217=7),0,IF(NOT(AF217),0,IF(AB217&lt;=$AB$1,VLOOKUP(AC217,ouderschapsverlof!$D$15:$K$19,8,FALSE),0)))</f>
        <v>0</v>
      </c>
      <c r="AH217" s="65">
        <f>IF(OR(AC217=6,AC217=7),0,IF(NOT(AF217),IF(AB217&lt;=$AB$1,VLOOKUP(AC217,ouderschapsverlof!$D$15:$K$19,8,FALSE),0),0))</f>
        <v>0</v>
      </c>
    </row>
    <row r="218" spans="1:34" x14ac:dyDescent="0.25">
      <c r="A218" s="64">
        <f t="shared" si="77"/>
        <v>216</v>
      </c>
      <c r="B218" s="65">
        <f t="shared" si="61"/>
        <v>5</v>
      </c>
      <c r="C218" s="66">
        <f t="shared" si="62"/>
        <v>0</v>
      </c>
      <c r="D218" s="66">
        <f t="shared" si="63"/>
        <v>0</v>
      </c>
      <c r="E218" s="65" t="b">
        <f t="shared" si="64"/>
        <v>1</v>
      </c>
      <c r="F218" s="65">
        <f>IF(OR(B218=6,B218=7),0,IF(NOT(E218),0,IF(A218&lt;=$A$1,VLOOKUP(B218,ouderschapsverlof!$D$15:$E$19,2,FALSE),0)))</f>
        <v>0</v>
      </c>
      <c r="G218" s="65">
        <f>IF(OR(B218=6,B218=7),0,IF(NOT(E218),IF(A218&lt;=$A$1,VLOOKUP(B218,ouderschapsverlof!$D$15:$E$19,2,FALSE),0),0))</f>
        <v>0</v>
      </c>
      <c r="L218" s="64">
        <f t="shared" si="78"/>
        <v>216</v>
      </c>
      <c r="M218" s="65">
        <f t="shared" si="65"/>
        <v>5</v>
      </c>
      <c r="N218" s="66">
        <f t="shared" si="66"/>
        <v>0</v>
      </c>
      <c r="O218" s="66">
        <f t="shared" si="67"/>
        <v>0</v>
      </c>
      <c r="P218" s="65" t="b">
        <f t="shared" si="68"/>
        <v>1</v>
      </c>
      <c r="Q218" s="65">
        <f>IF(OR(M218=6,M218=7),0,IF(NOT(P218),0,IF(L218&lt;=$L$1,VLOOKUP(M218,ouderschapsverlof!$D$15:$G$19,4,FALSE),0)))</f>
        <v>0</v>
      </c>
      <c r="R218" s="65">
        <f>IF(OR(M218=6,M218=7),0,IF(NOT(P218),IF(L218&lt;=$L$1,VLOOKUP(M218,ouderschapsverlof!$D$15:$G$19,4,FALSE),0),0))</f>
        <v>0</v>
      </c>
      <c r="T218" s="64">
        <f t="shared" si="79"/>
        <v>216</v>
      </c>
      <c r="U218" s="65">
        <f t="shared" si="69"/>
        <v>5</v>
      </c>
      <c r="V218" s="66">
        <f t="shared" si="70"/>
        <v>0</v>
      </c>
      <c r="W218" s="66">
        <f t="shared" si="71"/>
        <v>0</v>
      </c>
      <c r="X218" s="65" t="b">
        <f t="shared" si="72"/>
        <v>1</v>
      </c>
      <c r="Y218" s="65">
        <f>IF(OR(U218=6,U218=7),0,IF(NOT(X218),0,IF(T218&lt;=$T$1,VLOOKUP(U218,ouderschapsverlof!$D$15:$I$19,6,FALSE),0)))</f>
        <v>0</v>
      </c>
      <c r="Z218" s="65">
        <f>IF(OR(U218=6,U218=7),0,IF(NOT(X218),IF(T218&lt;=$T$1,VLOOKUP(U218,ouderschapsverlof!$D$15:$I$19,6,FALSE),0),0))</f>
        <v>0</v>
      </c>
      <c r="AB218" s="64">
        <f t="shared" si="80"/>
        <v>216</v>
      </c>
      <c r="AC218" s="65">
        <f t="shared" si="73"/>
        <v>5</v>
      </c>
      <c r="AD218" s="66">
        <f t="shared" si="74"/>
        <v>0</v>
      </c>
      <c r="AE218" s="66">
        <f t="shared" si="75"/>
        <v>0</v>
      </c>
      <c r="AF218" s="65" t="b">
        <f t="shared" si="76"/>
        <v>1</v>
      </c>
      <c r="AG218" s="65">
        <f>IF(OR(AC218=6,AC218=7),0,IF(NOT(AF218),0,IF(AB218&lt;=$AB$1,VLOOKUP(AC218,ouderschapsverlof!$D$15:$K$19,8,FALSE),0)))</f>
        <v>0</v>
      </c>
      <c r="AH218" s="65">
        <f>IF(OR(AC218=6,AC218=7),0,IF(NOT(AF218),IF(AB218&lt;=$AB$1,VLOOKUP(AC218,ouderschapsverlof!$D$15:$K$19,8,FALSE),0),0))</f>
        <v>0</v>
      </c>
    </row>
    <row r="219" spans="1:34" x14ac:dyDescent="0.25">
      <c r="A219" s="64">
        <f t="shared" si="77"/>
        <v>217</v>
      </c>
      <c r="B219" s="65">
        <f t="shared" si="61"/>
        <v>6</v>
      </c>
      <c r="C219" s="66">
        <f t="shared" si="62"/>
        <v>0</v>
      </c>
      <c r="D219" s="66">
        <f t="shared" si="63"/>
        <v>0</v>
      </c>
      <c r="E219" s="65" t="b">
        <f t="shared" si="64"/>
        <v>1</v>
      </c>
      <c r="F219" s="65">
        <f>IF(OR(B219=6,B219=7),0,IF(NOT(E219),0,IF(A219&lt;=$A$1,VLOOKUP(B219,ouderschapsverlof!$D$15:$E$19,2,FALSE),0)))</f>
        <v>0</v>
      </c>
      <c r="G219" s="65">
        <f>IF(OR(B219=6,B219=7),0,IF(NOT(E219),IF(A219&lt;=$A$1,VLOOKUP(B219,ouderschapsverlof!$D$15:$E$19,2,FALSE),0),0))</f>
        <v>0</v>
      </c>
      <c r="L219" s="64">
        <f t="shared" si="78"/>
        <v>217</v>
      </c>
      <c r="M219" s="65">
        <f t="shared" si="65"/>
        <v>6</v>
      </c>
      <c r="N219" s="66">
        <f t="shared" si="66"/>
        <v>0</v>
      </c>
      <c r="O219" s="66">
        <f t="shared" si="67"/>
        <v>0</v>
      </c>
      <c r="P219" s="65" t="b">
        <f t="shared" si="68"/>
        <v>1</v>
      </c>
      <c r="Q219" s="65">
        <f>IF(OR(M219=6,M219=7),0,IF(NOT(P219),0,IF(L219&lt;=$L$1,VLOOKUP(M219,ouderschapsverlof!$D$15:$G$19,4,FALSE),0)))</f>
        <v>0</v>
      </c>
      <c r="R219" s="65">
        <f>IF(OR(M219=6,M219=7),0,IF(NOT(P219),IF(L219&lt;=$L$1,VLOOKUP(M219,ouderschapsverlof!$D$15:$G$19,4,FALSE),0),0))</f>
        <v>0</v>
      </c>
      <c r="T219" s="64">
        <f t="shared" si="79"/>
        <v>217</v>
      </c>
      <c r="U219" s="65">
        <f t="shared" si="69"/>
        <v>6</v>
      </c>
      <c r="V219" s="66">
        <f t="shared" si="70"/>
        <v>0</v>
      </c>
      <c r="W219" s="66">
        <f t="shared" si="71"/>
        <v>0</v>
      </c>
      <c r="X219" s="65" t="b">
        <f t="shared" si="72"/>
        <v>1</v>
      </c>
      <c r="Y219" s="65">
        <f>IF(OR(U219=6,U219=7),0,IF(NOT(X219),0,IF(T219&lt;=$T$1,VLOOKUP(U219,ouderschapsverlof!$D$15:$I$19,6,FALSE),0)))</f>
        <v>0</v>
      </c>
      <c r="Z219" s="65">
        <f>IF(OR(U219=6,U219=7),0,IF(NOT(X219),IF(T219&lt;=$T$1,VLOOKUP(U219,ouderschapsverlof!$D$15:$I$19,6,FALSE),0),0))</f>
        <v>0</v>
      </c>
      <c r="AB219" s="64">
        <f t="shared" si="80"/>
        <v>217</v>
      </c>
      <c r="AC219" s="65">
        <f t="shared" si="73"/>
        <v>6</v>
      </c>
      <c r="AD219" s="66">
        <f t="shared" si="74"/>
        <v>0</v>
      </c>
      <c r="AE219" s="66">
        <f t="shared" si="75"/>
        <v>0</v>
      </c>
      <c r="AF219" s="65" t="b">
        <f t="shared" si="76"/>
        <v>1</v>
      </c>
      <c r="AG219" s="65">
        <f>IF(OR(AC219=6,AC219=7),0,IF(NOT(AF219),0,IF(AB219&lt;=$AB$1,VLOOKUP(AC219,ouderschapsverlof!$D$15:$K$19,8,FALSE),0)))</f>
        <v>0</v>
      </c>
      <c r="AH219" s="65">
        <f>IF(OR(AC219=6,AC219=7),0,IF(NOT(AF219),IF(AB219&lt;=$AB$1,VLOOKUP(AC219,ouderschapsverlof!$D$15:$K$19,8,FALSE),0),0))</f>
        <v>0</v>
      </c>
    </row>
    <row r="220" spans="1:34" x14ac:dyDescent="0.25">
      <c r="A220" s="64">
        <f t="shared" si="77"/>
        <v>218</v>
      </c>
      <c r="B220" s="65">
        <f t="shared" si="61"/>
        <v>7</v>
      </c>
      <c r="C220" s="66">
        <f t="shared" si="62"/>
        <v>0</v>
      </c>
      <c r="D220" s="66">
        <f t="shared" si="63"/>
        <v>0</v>
      </c>
      <c r="E220" s="65" t="b">
        <f t="shared" si="64"/>
        <v>1</v>
      </c>
      <c r="F220" s="65">
        <f>IF(OR(B220=6,B220=7),0,IF(NOT(E220),0,IF(A220&lt;=$A$1,VLOOKUP(B220,ouderschapsverlof!$D$15:$E$19,2,FALSE),0)))</f>
        <v>0</v>
      </c>
      <c r="G220" s="65">
        <f>IF(OR(B220=6,B220=7),0,IF(NOT(E220),IF(A220&lt;=$A$1,VLOOKUP(B220,ouderschapsverlof!$D$15:$E$19,2,FALSE),0),0))</f>
        <v>0</v>
      </c>
      <c r="L220" s="64">
        <f t="shared" si="78"/>
        <v>218</v>
      </c>
      <c r="M220" s="65">
        <f t="shared" si="65"/>
        <v>7</v>
      </c>
      <c r="N220" s="66">
        <f t="shared" si="66"/>
        <v>0</v>
      </c>
      <c r="O220" s="66">
        <f t="shared" si="67"/>
        <v>0</v>
      </c>
      <c r="P220" s="65" t="b">
        <f t="shared" si="68"/>
        <v>1</v>
      </c>
      <c r="Q220" s="65">
        <f>IF(OR(M220=6,M220=7),0,IF(NOT(P220),0,IF(L220&lt;=$L$1,VLOOKUP(M220,ouderschapsverlof!$D$15:$G$19,4,FALSE),0)))</f>
        <v>0</v>
      </c>
      <c r="R220" s="65">
        <f>IF(OR(M220=6,M220=7),0,IF(NOT(P220),IF(L220&lt;=$L$1,VLOOKUP(M220,ouderschapsverlof!$D$15:$G$19,4,FALSE),0),0))</f>
        <v>0</v>
      </c>
      <c r="T220" s="64">
        <f t="shared" si="79"/>
        <v>218</v>
      </c>
      <c r="U220" s="65">
        <f t="shared" si="69"/>
        <v>7</v>
      </c>
      <c r="V220" s="66">
        <f t="shared" si="70"/>
        <v>0</v>
      </c>
      <c r="W220" s="66">
        <f t="shared" si="71"/>
        <v>0</v>
      </c>
      <c r="X220" s="65" t="b">
        <f t="shared" si="72"/>
        <v>1</v>
      </c>
      <c r="Y220" s="65">
        <f>IF(OR(U220=6,U220=7),0,IF(NOT(X220),0,IF(T220&lt;=$T$1,VLOOKUP(U220,ouderschapsverlof!$D$15:$I$19,6,FALSE),0)))</f>
        <v>0</v>
      </c>
      <c r="Z220" s="65">
        <f>IF(OR(U220=6,U220=7),0,IF(NOT(X220),IF(T220&lt;=$T$1,VLOOKUP(U220,ouderschapsverlof!$D$15:$I$19,6,FALSE),0),0))</f>
        <v>0</v>
      </c>
      <c r="AB220" s="64">
        <f t="shared" si="80"/>
        <v>218</v>
      </c>
      <c r="AC220" s="65">
        <f t="shared" si="73"/>
        <v>7</v>
      </c>
      <c r="AD220" s="66">
        <f t="shared" si="74"/>
        <v>0</v>
      </c>
      <c r="AE220" s="66">
        <f t="shared" si="75"/>
        <v>0</v>
      </c>
      <c r="AF220" s="65" t="b">
        <f t="shared" si="76"/>
        <v>1</v>
      </c>
      <c r="AG220" s="65">
        <f>IF(OR(AC220=6,AC220=7),0,IF(NOT(AF220),0,IF(AB220&lt;=$AB$1,VLOOKUP(AC220,ouderschapsverlof!$D$15:$K$19,8,FALSE),0)))</f>
        <v>0</v>
      </c>
      <c r="AH220" s="65">
        <f>IF(OR(AC220=6,AC220=7),0,IF(NOT(AF220),IF(AB220&lt;=$AB$1,VLOOKUP(AC220,ouderschapsverlof!$D$15:$K$19,8,FALSE),0),0))</f>
        <v>0</v>
      </c>
    </row>
    <row r="221" spans="1:34" x14ac:dyDescent="0.25">
      <c r="A221" s="64">
        <f t="shared" si="77"/>
        <v>219</v>
      </c>
      <c r="B221" s="65">
        <f t="shared" si="61"/>
        <v>1</v>
      </c>
      <c r="C221" s="66">
        <f t="shared" si="62"/>
        <v>0</v>
      </c>
      <c r="D221" s="66">
        <f t="shared" si="63"/>
        <v>0</v>
      </c>
      <c r="E221" s="65" t="b">
        <f t="shared" si="64"/>
        <v>1</v>
      </c>
      <c r="F221" s="65">
        <f>IF(OR(B221=6,B221=7),0,IF(NOT(E221),0,IF(A221&lt;=$A$1,VLOOKUP(B221,ouderschapsverlof!$D$15:$E$19,2,FALSE),0)))</f>
        <v>0</v>
      </c>
      <c r="G221" s="65">
        <f>IF(OR(B221=6,B221=7),0,IF(NOT(E221),IF(A221&lt;=$A$1,VLOOKUP(B221,ouderschapsverlof!$D$15:$E$19,2,FALSE),0),0))</f>
        <v>0</v>
      </c>
      <c r="L221" s="64">
        <f t="shared" si="78"/>
        <v>219</v>
      </c>
      <c r="M221" s="65">
        <f t="shared" si="65"/>
        <v>1</v>
      </c>
      <c r="N221" s="66">
        <f t="shared" si="66"/>
        <v>0</v>
      </c>
      <c r="O221" s="66">
        <f t="shared" si="67"/>
        <v>0</v>
      </c>
      <c r="P221" s="65" t="b">
        <f t="shared" si="68"/>
        <v>1</v>
      </c>
      <c r="Q221" s="65">
        <f>IF(OR(M221=6,M221=7),0,IF(NOT(P221),0,IF(L221&lt;=$L$1,VLOOKUP(M221,ouderschapsverlof!$D$15:$G$19,4,FALSE),0)))</f>
        <v>0</v>
      </c>
      <c r="R221" s="65">
        <f>IF(OR(M221=6,M221=7),0,IF(NOT(P221),IF(L221&lt;=$L$1,VLOOKUP(M221,ouderschapsverlof!$D$15:$G$19,4,FALSE),0),0))</f>
        <v>0</v>
      </c>
      <c r="T221" s="64">
        <f t="shared" si="79"/>
        <v>219</v>
      </c>
      <c r="U221" s="65">
        <f t="shared" si="69"/>
        <v>1</v>
      </c>
      <c r="V221" s="66">
        <f t="shared" si="70"/>
        <v>0</v>
      </c>
      <c r="W221" s="66">
        <f t="shared" si="71"/>
        <v>0</v>
      </c>
      <c r="X221" s="65" t="b">
        <f t="shared" si="72"/>
        <v>1</v>
      </c>
      <c r="Y221" s="65">
        <f>IF(OR(U221=6,U221=7),0,IF(NOT(X221),0,IF(T221&lt;=$T$1,VLOOKUP(U221,ouderschapsverlof!$D$15:$I$19,6,FALSE),0)))</f>
        <v>0</v>
      </c>
      <c r="Z221" s="65">
        <f>IF(OR(U221=6,U221=7),0,IF(NOT(X221),IF(T221&lt;=$T$1,VLOOKUP(U221,ouderschapsverlof!$D$15:$I$19,6,FALSE),0),0))</f>
        <v>0</v>
      </c>
      <c r="AB221" s="64">
        <f t="shared" si="80"/>
        <v>219</v>
      </c>
      <c r="AC221" s="65">
        <f t="shared" si="73"/>
        <v>1</v>
      </c>
      <c r="AD221" s="66">
        <f t="shared" si="74"/>
        <v>0</v>
      </c>
      <c r="AE221" s="66">
        <f t="shared" si="75"/>
        <v>0</v>
      </c>
      <c r="AF221" s="65" t="b">
        <f t="shared" si="76"/>
        <v>1</v>
      </c>
      <c r="AG221" s="65">
        <f>IF(OR(AC221=6,AC221=7),0,IF(NOT(AF221),0,IF(AB221&lt;=$AB$1,VLOOKUP(AC221,ouderschapsverlof!$D$15:$K$19,8,FALSE),0)))</f>
        <v>0</v>
      </c>
      <c r="AH221" s="65">
        <f>IF(OR(AC221=6,AC221=7),0,IF(NOT(AF221),IF(AB221&lt;=$AB$1,VLOOKUP(AC221,ouderschapsverlof!$D$15:$K$19,8,FALSE),0),0))</f>
        <v>0</v>
      </c>
    </row>
    <row r="222" spans="1:34" x14ac:dyDescent="0.25">
      <c r="A222" s="64">
        <f t="shared" si="77"/>
        <v>220</v>
      </c>
      <c r="B222" s="65">
        <f t="shared" si="61"/>
        <v>2</v>
      </c>
      <c r="C222" s="66">
        <f t="shared" si="62"/>
        <v>0</v>
      </c>
      <c r="D222" s="66">
        <f t="shared" si="63"/>
        <v>0</v>
      </c>
      <c r="E222" s="65" t="b">
        <f t="shared" si="64"/>
        <v>1</v>
      </c>
      <c r="F222" s="65">
        <f>IF(OR(B222=6,B222=7),0,IF(NOT(E222),0,IF(A222&lt;=$A$1,VLOOKUP(B222,ouderschapsverlof!$D$15:$E$19,2,FALSE),0)))</f>
        <v>0</v>
      </c>
      <c r="G222" s="65">
        <f>IF(OR(B222=6,B222=7),0,IF(NOT(E222),IF(A222&lt;=$A$1,VLOOKUP(B222,ouderschapsverlof!$D$15:$E$19,2,FALSE),0),0))</f>
        <v>0</v>
      </c>
      <c r="L222" s="64">
        <f t="shared" si="78"/>
        <v>220</v>
      </c>
      <c r="M222" s="65">
        <f t="shared" si="65"/>
        <v>2</v>
      </c>
      <c r="N222" s="66">
        <f t="shared" si="66"/>
        <v>0</v>
      </c>
      <c r="O222" s="66">
        <f t="shared" si="67"/>
        <v>0</v>
      </c>
      <c r="P222" s="65" t="b">
        <f t="shared" si="68"/>
        <v>1</v>
      </c>
      <c r="Q222" s="65">
        <f>IF(OR(M222=6,M222=7),0,IF(NOT(P222),0,IF(L222&lt;=$L$1,VLOOKUP(M222,ouderschapsverlof!$D$15:$G$19,4,FALSE),0)))</f>
        <v>0</v>
      </c>
      <c r="R222" s="65">
        <f>IF(OR(M222=6,M222=7),0,IF(NOT(P222),IF(L222&lt;=$L$1,VLOOKUP(M222,ouderschapsverlof!$D$15:$G$19,4,FALSE),0),0))</f>
        <v>0</v>
      </c>
      <c r="T222" s="64">
        <f t="shared" si="79"/>
        <v>220</v>
      </c>
      <c r="U222" s="65">
        <f t="shared" si="69"/>
        <v>2</v>
      </c>
      <c r="V222" s="66">
        <f t="shared" si="70"/>
        <v>0</v>
      </c>
      <c r="W222" s="66">
        <f t="shared" si="71"/>
        <v>0</v>
      </c>
      <c r="X222" s="65" t="b">
        <f t="shared" si="72"/>
        <v>1</v>
      </c>
      <c r="Y222" s="65">
        <f>IF(OR(U222=6,U222=7),0,IF(NOT(X222),0,IF(T222&lt;=$T$1,VLOOKUP(U222,ouderschapsverlof!$D$15:$I$19,6,FALSE),0)))</f>
        <v>0</v>
      </c>
      <c r="Z222" s="65">
        <f>IF(OR(U222=6,U222=7),0,IF(NOT(X222),IF(T222&lt;=$T$1,VLOOKUP(U222,ouderschapsverlof!$D$15:$I$19,6,FALSE),0),0))</f>
        <v>0</v>
      </c>
      <c r="AB222" s="64">
        <f t="shared" si="80"/>
        <v>220</v>
      </c>
      <c r="AC222" s="65">
        <f t="shared" si="73"/>
        <v>2</v>
      </c>
      <c r="AD222" s="66">
        <f t="shared" si="74"/>
        <v>0</v>
      </c>
      <c r="AE222" s="66">
        <f t="shared" si="75"/>
        <v>0</v>
      </c>
      <c r="AF222" s="65" t="b">
        <f t="shared" si="76"/>
        <v>1</v>
      </c>
      <c r="AG222" s="65">
        <f>IF(OR(AC222=6,AC222=7),0,IF(NOT(AF222),0,IF(AB222&lt;=$AB$1,VLOOKUP(AC222,ouderschapsverlof!$D$15:$K$19,8,FALSE),0)))</f>
        <v>0</v>
      </c>
      <c r="AH222" s="65">
        <f>IF(OR(AC222=6,AC222=7),0,IF(NOT(AF222),IF(AB222&lt;=$AB$1,VLOOKUP(AC222,ouderschapsverlof!$D$15:$K$19,8,FALSE),0),0))</f>
        <v>0</v>
      </c>
    </row>
    <row r="223" spans="1:34" x14ac:dyDescent="0.25">
      <c r="A223" s="64">
        <f t="shared" si="77"/>
        <v>221</v>
      </c>
      <c r="B223" s="65">
        <f t="shared" si="61"/>
        <v>3</v>
      </c>
      <c r="C223" s="66">
        <f t="shared" si="62"/>
        <v>0</v>
      </c>
      <c r="D223" s="66">
        <f t="shared" si="63"/>
        <v>0</v>
      </c>
      <c r="E223" s="65" t="b">
        <f t="shared" si="64"/>
        <v>1</v>
      </c>
      <c r="F223" s="65">
        <f>IF(OR(B223=6,B223=7),0,IF(NOT(E223),0,IF(A223&lt;=$A$1,VLOOKUP(B223,ouderschapsverlof!$D$15:$E$19,2,FALSE),0)))</f>
        <v>0</v>
      </c>
      <c r="G223" s="65">
        <f>IF(OR(B223=6,B223=7),0,IF(NOT(E223),IF(A223&lt;=$A$1,VLOOKUP(B223,ouderschapsverlof!$D$15:$E$19,2,FALSE),0),0))</f>
        <v>0</v>
      </c>
      <c r="L223" s="64">
        <f t="shared" si="78"/>
        <v>221</v>
      </c>
      <c r="M223" s="65">
        <f t="shared" si="65"/>
        <v>3</v>
      </c>
      <c r="N223" s="66">
        <f t="shared" si="66"/>
        <v>0</v>
      </c>
      <c r="O223" s="66">
        <f t="shared" si="67"/>
        <v>0</v>
      </c>
      <c r="P223" s="65" t="b">
        <f t="shared" si="68"/>
        <v>1</v>
      </c>
      <c r="Q223" s="65">
        <f>IF(OR(M223=6,M223=7),0,IF(NOT(P223),0,IF(L223&lt;=$L$1,VLOOKUP(M223,ouderschapsverlof!$D$15:$G$19,4,FALSE),0)))</f>
        <v>0</v>
      </c>
      <c r="R223" s="65">
        <f>IF(OR(M223=6,M223=7),0,IF(NOT(P223),IF(L223&lt;=$L$1,VLOOKUP(M223,ouderschapsverlof!$D$15:$G$19,4,FALSE),0),0))</f>
        <v>0</v>
      </c>
      <c r="T223" s="64">
        <f t="shared" si="79"/>
        <v>221</v>
      </c>
      <c r="U223" s="65">
        <f t="shared" si="69"/>
        <v>3</v>
      </c>
      <c r="V223" s="66">
        <f t="shared" si="70"/>
        <v>0</v>
      </c>
      <c r="W223" s="66">
        <f t="shared" si="71"/>
        <v>0</v>
      </c>
      <c r="X223" s="65" t="b">
        <f t="shared" si="72"/>
        <v>1</v>
      </c>
      <c r="Y223" s="65">
        <f>IF(OR(U223=6,U223=7),0,IF(NOT(X223),0,IF(T223&lt;=$T$1,VLOOKUP(U223,ouderschapsverlof!$D$15:$I$19,6,FALSE),0)))</f>
        <v>0</v>
      </c>
      <c r="Z223" s="65">
        <f>IF(OR(U223=6,U223=7),0,IF(NOT(X223),IF(T223&lt;=$T$1,VLOOKUP(U223,ouderschapsverlof!$D$15:$I$19,6,FALSE),0),0))</f>
        <v>0</v>
      </c>
      <c r="AB223" s="64">
        <f t="shared" si="80"/>
        <v>221</v>
      </c>
      <c r="AC223" s="65">
        <f t="shared" si="73"/>
        <v>3</v>
      </c>
      <c r="AD223" s="66">
        <f t="shared" si="74"/>
        <v>0</v>
      </c>
      <c r="AE223" s="66">
        <f t="shared" si="75"/>
        <v>0</v>
      </c>
      <c r="AF223" s="65" t="b">
        <f t="shared" si="76"/>
        <v>1</v>
      </c>
      <c r="AG223" s="65">
        <f>IF(OR(AC223=6,AC223=7),0,IF(NOT(AF223),0,IF(AB223&lt;=$AB$1,VLOOKUP(AC223,ouderschapsverlof!$D$15:$K$19,8,FALSE),0)))</f>
        <v>0</v>
      </c>
      <c r="AH223" s="65">
        <f>IF(OR(AC223=6,AC223=7),0,IF(NOT(AF223),IF(AB223&lt;=$AB$1,VLOOKUP(AC223,ouderschapsverlof!$D$15:$K$19,8,FALSE),0),0))</f>
        <v>0</v>
      </c>
    </row>
    <row r="224" spans="1:34" x14ac:dyDescent="0.25">
      <c r="A224" s="64">
        <f t="shared" si="77"/>
        <v>222</v>
      </c>
      <c r="B224" s="65">
        <f t="shared" si="61"/>
        <v>4</v>
      </c>
      <c r="C224" s="66">
        <f t="shared" si="62"/>
        <v>0</v>
      </c>
      <c r="D224" s="66">
        <f t="shared" si="63"/>
        <v>0</v>
      </c>
      <c r="E224" s="65" t="b">
        <f t="shared" si="64"/>
        <v>1</v>
      </c>
      <c r="F224" s="65">
        <f>IF(OR(B224=6,B224=7),0,IF(NOT(E224),0,IF(A224&lt;=$A$1,VLOOKUP(B224,ouderschapsverlof!$D$15:$E$19,2,FALSE),0)))</f>
        <v>0</v>
      </c>
      <c r="G224" s="65">
        <f>IF(OR(B224=6,B224=7),0,IF(NOT(E224),IF(A224&lt;=$A$1,VLOOKUP(B224,ouderschapsverlof!$D$15:$E$19,2,FALSE),0),0))</f>
        <v>0</v>
      </c>
      <c r="L224" s="64">
        <f t="shared" si="78"/>
        <v>222</v>
      </c>
      <c r="M224" s="65">
        <f t="shared" si="65"/>
        <v>4</v>
      </c>
      <c r="N224" s="66">
        <f t="shared" si="66"/>
        <v>0</v>
      </c>
      <c r="O224" s="66">
        <f t="shared" si="67"/>
        <v>0</v>
      </c>
      <c r="P224" s="65" t="b">
        <f t="shared" si="68"/>
        <v>1</v>
      </c>
      <c r="Q224" s="65">
        <f>IF(OR(M224=6,M224=7),0,IF(NOT(P224),0,IF(L224&lt;=$L$1,VLOOKUP(M224,ouderschapsverlof!$D$15:$G$19,4,FALSE),0)))</f>
        <v>0</v>
      </c>
      <c r="R224" s="65">
        <f>IF(OR(M224=6,M224=7),0,IF(NOT(P224),IF(L224&lt;=$L$1,VLOOKUP(M224,ouderschapsverlof!$D$15:$G$19,4,FALSE),0),0))</f>
        <v>0</v>
      </c>
      <c r="T224" s="64">
        <f t="shared" si="79"/>
        <v>222</v>
      </c>
      <c r="U224" s="65">
        <f t="shared" si="69"/>
        <v>4</v>
      </c>
      <c r="V224" s="66">
        <f t="shared" si="70"/>
        <v>0</v>
      </c>
      <c r="W224" s="66">
        <f t="shared" si="71"/>
        <v>0</v>
      </c>
      <c r="X224" s="65" t="b">
        <f t="shared" si="72"/>
        <v>1</v>
      </c>
      <c r="Y224" s="65">
        <f>IF(OR(U224=6,U224=7),0,IF(NOT(X224),0,IF(T224&lt;=$T$1,VLOOKUP(U224,ouderschapsverlof!$D$15:$I$19,6,FALSE),0)))</f>
        <v>0</v>
      </c>
      <c r="Z224" s="65">
        <f>IF(OR(U224=6,U224=7),0,IF(NOT(X224),IF(T224&lt;=$T$1,VLOOKUP(U224,ouderschapsverlof!$D$15:$I$19,6,FALSE),0),0))</f>
        <v>0</v>
      </c>
      <c r="AB224" s="64">
        <f t="shared" si="80"/>
        <v>222</v>
      </c>
      <c r="AC224" s="65">
        <f t="shared" si="73"/>
        <v>4</v>
      </c>
      <c r="AD224" s="66">
        <f t="shared" si="74"/>
        <v>0</v>
      </c>
      <c r="AE224" s="66">
        <f t="shared" si="75"/>
        <v>0</v>
      </c>
      <c r="AF224" s="65" t="b">
        <f t="shared" si="76"/>
        <v>1</v>
      </c>
      <c r="AG224" s="65">
        <f>IF(OR(AC224=6,AC224=7),0,IF(NOT(AF224),0,IF(AB224&lt;=$AB$1,VLOOKUP(AC224,ouderschapsverlof!$D$15:$K$19,8,FALSE),0)))</f>
        <v>0</v>
      </c>
      <c r="AH224" s="65">
        <f>IF(OR(AC224=6,AC224=7),0,IF(NOT(AF224),IF(AB224&lt;=$AB$1,VLOOKUP(AC224,ouderschapsverlof!$D$15:$K$19,8,FALSE),0),0))</f>
        <v>0</v>
      </c>
    </row>
    <row r="225" spans="1:34" x14ac:dyDescent="0.25">
      <c r="A225" s="64">
        <f t="shared" si="77"/>
        <v>223</v>
      </c>
      <c r="B225" s="65">
        <f t="shared" si="61"/>
        <v>5</v>
      </c>
      <c r="C225" s="66">
        <f t="shared" si="62"/>
        <v>0</v>
      </c>
      <c r="D225" s="66">
        <f t="shared" si="63"/>
        <v>0</v>
      </c>
      <c r="E225" s="65" t="b">
        <f t="shared" si="64"/>
        <v>1</v>
      </c>
      <c r="F225" s="65">
        <f>IF(OR(B225=6,B225=7),0,IF(NOT(E225),0,IF(A225&lt;=$A$1,VLOOKUP(B225,ouderschapsverlof!$D$15:$E$19,2,FALSE),0)))</f>
        <v>0</v>
      </c>
      <c r="G225" s="65">
        <f>IF(OR(B225=6,B225=7),0,IF(NOT(E225),IF(A225&lt;=$A$1,VLOOKUP(B225,ouderschapsverlof!$D$15:$E$19,2,FALSE),0),0))</f>
        <v>0</v>
      </c>
      <c r="L225" s="64">
        <f t="shared" si="78"/>
        <v>223</v>
      </c>
      <c r="M225" s="65">
        <f t="shared" si="65"/>
        <v>5</v>
      </c>
      <c r="N225" s="66">
        <f t="shared" si="66"/>
        <v>0</v>
      </c>
      <c r="O225" s="66">
        <f t="shared" si="67"/>
        <v>0</v>
      </c>
      <c r="P225" s="65" t="b">
        <f t="shared" si="68"/>
        <v>1</v>
      </c>
      <c r="Q225" s="65">
        <f>IF(OR(M225=6,M225=7),0,IF(NOT(P225),0,IF(L225&lt;=$L$1,VLOOKUP(M225,ouderschapsverlof!$D$15:$G$19,4,FALSE),0)))</f>
        <v>0</v>
      </c>
      <c r="R225" s="65">
        <f>IF(OR(M225=6,M225=7),0,IF(NOT(P225),IF(L225&lt;=$L$1,VLOOKUP(M225,ouderschapsverlof!$D$15:$G$19,4,FALSE),0),0))</f>
        <v>0</v>
      </c>
      <c r="T225" s="64">
        <f t="shared" si="79"/>
        <v>223</v>
      </c>
      <c r="U225" s="65">
        <f t="shared" si="69"/>
        <v>5</v>
      </c>
      <c r="V225" s="66">
        <f t="shared" si="70"/>
        <v>0</v>
      </c>
      <c r="W225" s="66">
        <f t="shared" si="71"/>
        <v>0</v>
      </c>
      <c r="X225" s="65" t="b">
        <f t="shared" si="72"/>
        <v>1</v>
      </c>
      <c r="Y225" s="65">
        <f>IF(OR(U225=6,U225=7),0,IF(NOT(X225),0,IF(T225&lt;=$T$1,VLOOKUP(U225,ouderschapsverlof!$D$15:$I$19,6,FALSE),0)))</f>
        <v>0</v>
      </c>
      <c r="Z225" s="65">
        <f>IF(OR(U225=6,U225=7),0,IF(NOT(X225),IF(T225&lt;=$T$1,VLOOKUP(U225,ouderschapsverlof!$D$15:$I$19,6,FALSE),0),0))</f>
        <v>0</v>
      </c>
      <c r="AB225" s="64">
        <f t="shared" si="80"/>
        <v>223</v>
      </c>
      <c r="AC225" s="65">
        <f t="shared" si="73"/>
        <v>5</v>
      </c>
      <c r="AD225" s="66">
        <f t="shared" si="74"/>
        <v>0</v>
      </c>
      <c r="AE225" s="66">
        <f t="shared" si="75"/>
        <v>0</v>
      </c>
      <c r="AF225" s="65" t="b">
        <f t="shared" si="76"/>
        <v>1</v>
      </c>
      <c r="AG225" s="65">
        <f>IF(OR(AC225=6,AC225=7),0,IF(NOT(AF225),0,IF(AB225&lt;=$AB$1,VLOOKUP(AC225,ouderschapsverlof!$D$15:$K$19,8,FALSE),0)))</f>
        <v>0</v>
      </c>
      <c r="AH225" s="65">
        <f>IF(OR(AC225=6,AC225=7),0,IF(NOT(AF225),IF(AB225&lt;=$AB$1,VLOOKUP(AC225,ouderschapsverlof!$D$15:$K$19,8,FALSE),0),0))</f>
        <v>0</v>
      </c>
    </row>
    <row r="226" spans="1:34" x14ac:dyDescent="0.25">
      <c r="A226" s="64">
        <f t="shared" si="77"/>
        <v>224</v>
      </c>
      <c r="B226" s="65">
        <f t="shared" si="61"/>
        <v>6</v>
      </c>
      <c r="C226" s="66">
        <f t="shared" si="62"/>
        <v>0</v>
      </c>
      <c r="D226" s="66">
        <f t="shared" si="63"/>
        <v>0</v>
      </c>
      <c r="E226" s="65" t="b">
        <f t="shared" si="64"/>
        <v>1</v>
      </c>
      <c r="F226" s="65">
        <f>IF(OR(B226=6,B226=7),0,IF(NOT(E226),0,IF(A226&lt;=$A$1,VLOOKUP(B226,ouderschapsverlof!$D$15:$E$19,2,FALSE),0)))</f>
        <v>0</v>
      </c>
      <c r="G226" s="65">
        <f>IF(OR(B226=6,B226=7),0,IF(NOT(E226),IF(A226&lt;=$A$1,VLOOKUP(B226,ouderschapsverlof!$D$15:$E$19,2,FALSE),0),0))</f>
        <v>0</v>
      </c>
      <c r="L226" s="64">
        <f t="shared" si="78"/>
        <v>224</v>
      </c>
      <c r="M226" s="65">
        <f t="shared" si="65"/>
        <v>6</v>
      </c>
      <c r="N226" s="66">
        <f t="shared" si="66"/>
        <v>0</v>
      </c>
      <c r="O226" s="66">
        <f t="shared" si="67"/>
        <v>0</v>
      </c>
      <c r="P226" s="65" t="b">
        <f t="shared" si="68"/>
        <v>1</v>
      </c>
      <c r="Q226" s="65">
        <f>IF(OR(M226=6,M226=7),0,IF(NOT(P226),0,IF(L226&lt;=$L$1,VLOOKUP(M226,ouderschapsverlof!$D$15:$G$19,4,FALSE),0)))</f>
        <v>0</v>
      </c>
      <c r="R226" s="65">
        <f>IF(OR(M226=6,M226=7),0,IF(NOT(P226),IF(L226&lt;=$L$1,VLOOKUP(M226,ouderschapsverlof!$D$15:$G$19,4,FALSE),0),0))</f>
        <v>0</v>
      </c>
      <c r="T226" s="64">
        <f t="shared" si="79"/>
        <v>224</v>
      </c>
      <c r="U226" s="65">
        <f t="shared" si="69"/>
        <v>6</v>
      </c>
      <c r="V226" s="66">
        <f t="shared" si="70"/>
        <v>0</v>
      </c>
      <c r="W226" s="66">
        <f t="shared" si="71"/>
        <v>0</v>
      </c>
      <c r="X226" s="65" t="b">
        <f t="shared" si="72"/>
        <v>1</v>
      </c>
      <c r="Y226" s="65">
        <f>IF(OR(U226=6,U226=7),0,IF(NOT(X226),0,IF(T226&lt;=$T$1,VLOOKUP(U226,ouderschapsverlof!$D$15:$I$19,6,FALSE),0)))</f>
        <v>0</v>
      </c>
      <c r="Z226" s="65">
        <f>IF(OR(U226=6,U226=7),0,IF(NOT(X226),IF(T226&lt;=$T$1,VLOOKUP(U226,ouderschapsverlof!$D$15:$I$19,6,FALSE),0),0))</f>
        <v>0</v>
      </c>
      <c r="AB226" s="64">
        <f t="shared" si="80"/>
        <v>224</v>
      </c>
      <c r="AC226" s="65">
        <f t="shared" si="73"/>
        <v>6</v>
      </c>
      <c r="AD226" s="66">
        <f t="shared" si="74"/>
        <v>0</v>
      </c>
      <c r="AE226" s="66">
        <f t="shared" si="75"/>
        <v>0</v>
      </c>
      <c r="AF226" s="65" t="b">
        <f t="shared" si="76"/>
        <v>1</v>
      </c>
      <c r="AG226" s="65">
        <f>IF(OR(AC226=6,AC226=7),0,IF(NOT(AF226),0,IF(AB226&lt;=$AB$1,VLOOKUP(AC226,ouderschapsverlof!$D$15:$K$19,8,FALSE),0)))</f>
        <v>0</v>
      </c>
      <c r="AH226" s="65">
        <f>IF(OR(AC226=6,AC226=7),0,IF(NOT(AF226),IF(AB226&lt;=$AB$1,VLOOKUP(AC226,ouderschapsverlof!$D$15:$K$19,8,FALSE),0),0))</f>
        <v>0</v>
      </c>
    </row>
    <row r="227" spans="1:34" x14ac:dyDescent="0.25">
      <c r="A227" s="64">
        <f t="shared" si="77"/>
        <v>225</v>
      </c>
      <c r="B227" s="65">
        <f t="shared" si="61"/>
        <v>7</v>
      </c>
      <c r="C227" s="66">
        <f t="shared" si="62"/>
        <v>0</v>
      </c>
      <c r="D227" s="66">
        <f t="shared" si="63"/>
        <v>0</v>
      </c>
      <c r="E227" s="65" t="b">
        <f t="shared" si="64"/>
        <v>1</v>
      </c>
      <c r="F227" s="65">
        <f>IF(OR(B227=6,B227=7),0,IF(NOT(E227),0,IF(A227&lt;=$A$1,VLOOKUP(B227,ouderschapsverlof!$D$15:$E$19,2,FALSE),0)))</f>
        <v>0</v>
      </c>
      <c r="G227" s="65">
        <f>IF(OR(B227=6,B227=7),0,IF(NOT(E227),IF(A227&lt;=$A$1,VLOOKUP(B227,ouderschapsverlof!$D$15:$E$19,2,FALSE),0),0))</f>
        <v>0</v>
      </c>
      <c r="L227" s="64">
        <f t="shared" si="78"/>
        <v>225</v>
      </c>
      <c r="M227" s="65">
        <f t="shared" si="65"/>
        <v>7</v>
      </c>
      <c r="N227" s="66">
        <f t="shared" si="66"/>
        <v>0</v>
      </c>
      <c r="O227" s="66">
        <f t="shared" si="67"/>
        <v>0</v>
      </c>
      <c r="P227" s="65" t="b">
        <f t="shared" si="68"/>
        <v>1</v>
      </c>
      <c r="Q227" s="65">
        <f>IF(OR(M227=6,M227=7),0,IF(NOT(P227),0,IF(L227&lt;=$L$1,VLOOKUP(M227,ouderschapsverlof!$D$15:$G$19,4,FALSE),0)))</f>
        <v>0</v>
      </c>
      <c r="R227" s="65">
        <f>IF(OR(M227=6,M227=7),0,IF(NOT(P227),IF(L227&lt;=$L$1,VLOOKUP(M227,ouderschapsverlof!$D$15:$G$19,4,FALSE),0),0))</f>
        <v>0</v>
      </c>
      <c r="T227" s="64">
        <f t="shared" si="79"/>
        <v>225</v>
      </c>
      <c r="U227" s="65">
        <f t="shared" si="69"/>
        <v>7</v>
      </c>
      <c r="V227" s="66">
        <f t="shared" si="70"/>
        <v>0</v>
      </c>
      <c r="W227" s="66">
        <f t="shared" si="71"/>
        <v>0</v>
      </c>
      <c r="X227" s="65" t="b">
        <f t="shared" si="72"/>
        <v>1</v>
      </c>
      <c r="Y227" s="65">
        <f>IF(OR(U227=6,U227=7),0,IF(NOT(X227),0,IF(T227&lt;=$T$1,VLOOKUP(U227,ouderschapsverlof!$D$15:$I$19,6,FALSE),0)))</f>
        <v>0</v>
      </c>
      <c r="Z227" s="65">
        <f>IF(OR(U227=6,U227=7),0,IF(NOT(X227),IF(T227&lt;=$T$1,VLOOKUP(U227,ouderschapsverlof!$D$15:$I$19,6,FALSE),0),0))</f>
        <v>0</v>
      </c>
      <c r="AB227" s="64">
        <f t="shared" si="80"/>
        <v>225</v>
      </c>
      <c r="AC227" s="65">
        <f t="shared" si="73"/>
        <v>7</v>
      </c>
      <c r="AD227" s="66">
        <f t="shared" si="74"/>
        <v>0</v>
      </c>
      <c r="AE227" s="66">
        <f t="shared" si="75"/>
        <v>0</v>
      </c>
      <c r="AF227" s="65" t="b">
        <f t="shared" si="76"/>
        <v>1</v>
      </c>
      <c r="AG227" s="65">
        <f>IF(OR(AC227=6,AC227=7),0,IF(NOT(AF227),0,IF(AB227&lt;=$AB$1,VLOOKUP(AC227,ouderschapsverlof!$D$15:$K$19,8,FALSE),0)))</f>
        <v>0</v>
      </c>
      <c r="AH227" s="65">
        <f>IF(OR(AC227=6,AC227=7),0,IF(NOT(AF227),IF(AB227&lt;=$AB$1,VLOOKUP(AC227,ouderschapsverlof!$D$15:$K$19,8,FALSE),0),0))</f>
        <v>0</v>
      </c>
    </row>
    <row r="228" spans="1:34" x14ac:dyDescent="0.25">
      <c r="A228" s="64">
        <f t="shared" si="77"/>
        <v>226</v>
      </c>
      <c r="B228" s="65">
        <f t="shared" si="61"/>
        <v>1</v>
      </c>
      <c r="C228" s="66">
        <f t="shared" si="62"/>
        <v>0</v>
      </c>
      <c r="D228" s="66">
        <f t="shared" si="63"/>
        <v>0</v>
      </c>
      <c r="E228" s="65" t="b">
        <f t="shared" si="64"/>
        <v>1</v>
      </c>
      <c r="F228" s="65">
        <f>IF(OR(B228=6,B228=7),0,IF(NOT(E228),0,IF(A228&lt;=$A$1,VLOOKUP(B228,ouderschapsverlof!$D$15:$E$19,2,FALSE),0)))</f>
        <v>0</v>
      </c>
      <c r="G228" s="65">
        <f>IF(OR(B228=6,B228=7),0,IF(NOT(E228),IF(A228&lt;=$A$1,VLOOKUP(B228,ouderschapsverlof!$D$15:$E$19,2,FALSE),0),0))</f>
        <v>0</v>
      </c>
      <c r="L228" s="64">
        <f t="shared" si="78"/>
        <v>226</v>
      </c>
      <c r="M228" s="65">
        <f t="shared" si="65"/>
        <v>1</v>
      </c>
      <c r="N228" s="66">
        <f t="shared" si="66"/>
        <v>0</v>
      </c>
      <c r="O228" s="66">
        <f t="shared" si="67"/>
        <v>0</v>
      </c>
      <c r="P228" s="65" t="b">
        <f t="shared" si="68"/>
        <v>1</v>
      </c>
      <c r="Q228" s="65">
        <f>IF(OR(M228=6,M228=7),0,IF(NOT(P228),0,IF(L228&lt;=$L$1,VLOOKUP(M228,ouderschapsverlof!$D$15:$G$19,4,FALSE),0)))</f>
        <v>0</v>
      </c>
      <c r="R228" s="65">
        <f>IF(OR(M228=6,M228=7),0,IF(NOT(P228),IF(L228&lt;=$L$1,VLOOKUP(M228,ouderschapsverlof!$D$15:$G$19,4,FALSE),0),0))</f>
        <v>0</v>
      </c>
      <c r="T228" s="64">
        <f t="shared" si="79"/>
        <v>226</v>
      </c>
      <c r="U228" s="65">
        <f t="shared" si="69"/>
        <v>1</v>
      </c>
      <c r="V228" s="66">
        <f t="shared" si="70"/>
        <v>0</v>
      </c>
      <c r="W228" s="66">
        <f t="shared" si="71"/>
        <v>0</v>
      </c>
      <c r="X228" s="65" t="b">
        <f t="shared" si="72"/>
        <v>1</v>
      </c>
      <c r="Y228" s="65">
        <f>IF(OR(U228=6,U228=7),0,IF(NOT(X228),0,IF(T228&lt;=$T$1,VLOOKUP(U228,ouderschapsverlof!$D$15:$I$19,6,FALSE),0)))</f>
        <v>0</v>
      </c>
      <c r="Z228" s="65">
        <f>IF(OR(U228=6,U228=7),0,IF(NOT(X228),IF(T228&lt;=$T$1,VLOOKUP(U228,ouderschapsverlof!$D$15:$I$19,6,FALSE),0),0))</f>
        <v>0</v>
      </c>
      <c r="AB228" s="64">
        <f t="shared" si="80"/>
        <v>226</v>
      </c>
      <c r="AC228" s="65">
        <f t="shared" si="73"/>
        <v>1</v>
      </c>
      <c r="AD228" s="66">
        <f t="shared" si="74"/>
        <v>0</v>
      </c>
      <c r="AE228" s="66">
        <f t="shared" si="75"/>
        <v>0</v>
      </c>
      <c r="AF228" s="65" t="b">
        <f t="shared" si="76"/>
        <v>1</v>
      </c>
      <c r="AG228" s="65">
        <f>IF(OR(AC228=6,AC228=7),0,IF(NOT(AF228),0,IF(AB228&lt;=$AB$1,VLOOKUP(AC228,ouderschapsverlof!$D$15:$K$19,8,FALSE),0)))</f>
        <v>0</v>
      </c>
      <c r="AH228" s="65">
        <f>IF(OR(AC228=6,AC228=7),0,IF(NOT(AF228),IF(AB228&lt;=$AB$1,VLOOKUP(AC228,ouderschapsverlof!$D$15:$K$19,8,FALSE),0),0))</f>
        <v>0</v>
      </c>
    </row>
    <row r="229" spans="1:34" x14ac:dyDescent="0.25">
      <c r="A229" s="64">
        <f t="shared" si="77"/>
        <v>227</v>
      </c>
      <c r="B229" s="65">
        <f t="shared" si="61"/>
        <v>2</v>
      </c>
      <c r="C229" s="66">
        <f t="shared" si="62"/>
        <v>0</v>
      </c>
      <c r="D229" s="66">
        <f t="shared" si="63"/>
        <v>0</v>
      </c>
      <c r="E229" s="65" t="b">
        <f t="shared" si="64"/>
        <v>1</v>
      </c>
      <c r="F229" s="65">
        <f>IF(OR(B229=6,B229=7),0,IF(NOT(E229),0,IF(A229&lt;=$A$1,VLOOKUP(B229,ouderschapsverlof!$D$15:$E$19,2,FALSE),0)))</f>
        <v>0</v>
      </c>
      <c r="G229" s="65">
        <f>IF(OR(B229=6,B229=7),0,IF(NOT(E229),IF(A229&lt;=$A$1,VLOOKUP(B229,ouderschapsverlof!$D$15:$E$19,2,FALSE),0),0))</f>
        <v>0</v>
      </c>
      <c r="L229" s="64">
        <f t="shared" si="78"/>
        <v>227</v>
      </c>
      <c r="M229" s="65">
        <f t="shared" si="65"/>
        <v>2</v>
      </c>
      <c r="N229" s="66">
        <f t="shared" si="66"/>
        <v>0</v>
      </c>
      <c r="O229" s="66">
        <f t="shared" si="67"/>
        <v>0</v>
      </c>
      <c r="P229" s="65" t="b">
        <f t="shared" si="68"/>
        <v>1</v>
      </c>
      <c r="Q229" s="65">
        <f>IF(OR(M229=6,M229=7),0,IF(NOT(P229),0,IF(L229&lt;=$L$1,VLOOKUP(M229,ouderschapsverlof!$D$15:$G$19,4,FALSE),0)))</f>
        <v>0</v>
      </c>
      <c r="R229" s="65">
        <f>IF(OR(M229=6,M229=7),0,IF(NOT(P229),IF(L229&lt;=$L$1,VLOOKUP(M229,ouderschapsverlof!$D$15:$G$19,4,FALSE),0),0))</f>
        <v>0</v>
      </c>
      <c r="T229" s="64">
        <f t="shared" si="79"/>
        <v>227</v>
      </c>
      <c r="U229" s="65">
        <f t="shared" si="69"/>
        <v>2</v>
      </c>
      <c r="V229" s="66">
        <f t="shared" si="70"/>
        <v>0</v>
      </c>
      <c r="W229" s="66">
        <f t="shared" si="71"/>
        <v>0</v>
      </c>
      <c r="X229" s="65" t="b">
        <f t="shared" si="72"/>
        <v>1</v>
      </c>
      <c r="Y229" s="65">
        <f>IF(OR(U229=6,U229=7),0,IF(NOT(X229),0,IF(T229&lt;=$T$1,VLOOKUP(U229,ouderschapsverlof!$D$15:$I$19,6,FALSE),0)))</f>
        <v>0</v>
      </c>
      <c r="Z229" s="65">
        <f>IF(OR(U229=6,U229=7),0,IF(NOT(X229),IF(T229&lt;=$T$1,VLOOKUP(U229,ouderschapsverlof!$D$15:$I$19,6,FALSE),0),0))</f>
        <v>0</v>
      </c>
      <c r="AB229" s="64">
        <f t="shared" si="80"/>
        <v>227</v>
      </c>
      <c r="AC229" s="65">
        <f t="shared" si="73"/>
        <v>2</v>
      </c>
      <c r="AD229" s="66">
        <f t="shared" si="74"/>
        <v>0</v>
      </c>
      <c r="AE229" s="66">
        <f t="shared" si="75"/>
        <v>0</v>
      </c>
      <c r="AF229" s="65" t="b">
        <f t="shared" si="76"/>
        <v>1</v>
      </c>
      <c r="AG229" s="65">
        <f>IF(OR(AC229=6,AC229=7),0,IF(NOT(AF229),0,IF(AB229&lt;=$AB$1,VLOOKUP(AC229,ouderschapsverlof!$D$15:$K$19,8,FALSE),0)))</f>
        <v>0</v>
      </c>
      <c r="AH229" s="65">
        <f>IF(OR(AC229=6,AC229=7),0,IF(NOT(AF229),IF(AB229&lt;=$AB$1,VLOOKUP(AC229,ouderschapsverlof!$D$15:$K$19,8,FALSE),0),0))</f>
        <v>0</v>
      </c>
    </row>
    <row r="230" spans="1:34" x14ac:dyDescent="0.25">
      <c r="A230" s="64">
        <f t="shared" si="77"/>
        <v>228</v>
      </c>
      <c r="B230" s="65">
        <f t="shared" si="61"/>
        <v>3</v>
      </c>
      <c r="C230" s="66">
        <f t="shared" si="62"/>
        <v>0</v>
      </c>
      <c r="D230" s="66">
        <f t="shared" si="63"/>
        <v>0</v>
      </c>
      <c r="E230" s="65" t="b">
        <f t="shared" si="64"/>
        <v>1</v>
      </c>
      <c r="F230" s="65">
        <f>IF(OR(B230=6,B230=7),0,IF(NOT(E230),0,IF(A230&lt;=$A$1,VLOOKUP(B230,ouderschapsverlof!$D$15:$E$19,2,FALSE),0)))</f>
        <v>0</v>
      </c>
      <c r="G230" s="65">
        <f>IF(OR(B230=6,B230=7),0,IF(NOT(E230),IF(A230&lt;=$A$1,VLOOKUP(B230,ouderschapsverlof!$D$15:$E$19,2,FALSE),0),0))</f>
        <v>0</v>
      </c>
      <c r="L230" s="64">
        <f t="shared" si="78"/>
        <v>228</v>
      </c>
      <c r="M230" s="65">
        <f t="shared" si="65"/>
        <v>3</v>
      </c>
      <c r="N230" s="66">
        <f t="shared" si="66"/>
        <v>0</v>
      </c>
      <c r="O230" s="66">
        <f t="shared" si="67"/>
        <v>0</v>
      </c>
      <c r="P230" s="65" t="b">
        <f t="shared" si="68"/>
        <v>1</v>
      </c>
      <c r="Q230" s="65">
        <f>IF(OR(M230=6,M230=7),0,IF(NOT(P230),0,IF(L230&lt;=$L$1,VLOOKUP(M230,ouderschapsverlof!$D$15:$G$19,4,FALSE),0)))</f>
        <v>0</v>
      </c>
      <c r="R230" s="65">
        <f>IF(OR(M230=6,M230=7),0,IF(NOT(P230),IF(L230&lt;=$L$1,VLOOKUP(M230,ouderschapsverlof!$D$15:$G$19,4,FALSE),0),0))</f>
        <v>0</v>
      </c>
      <c r="T230" s="64">
        <f t="shared" si="79"/>
        <v>228</v>
      </c>
      <c r="U230" s="65">
        <f t="shared" si="69"/>
        <v>3</v>
      </c>
      <c r="V230" s="66">
        <f t="shared" si="70"/>
        <v>0</v>
      </c>
      <c r="W230" s="66">
        <f t="shared" si="71"/>
        <v>0</v>
      </c>
      <c r="X230" s="65" t="b">
        <f t="shared" si="72"/>
        <v>1</v>
      </c>
      <c r="Y230" s="65">
        <f>IF(OR(U230=6,U230=7),0,IF(NOT(X230),0,IF(T230&lt;=$T$1,VLOOKUP(U230,ouderschapsverlof!$D$15:$I$19,6,FALSE),0)))</f>
        <v>0</v>
      </c>
      <c r="Z230" s="65">
        <f>IF(OR(U230=6,U230=7),0,IF(NOT(X230),IF(T230&lt;=$T$1,VLOOKUP(U230,ouderschapsverlof!$D$15:$I$19,6,FALSE),0),0))</f>
        <v>0</v>
      </c>
      <c r="AB230" s="64">
        <f t="shared" si="80"/>
        <v>228</v>
      </c>
      <c r="AC230" s="65">
        <f t="shared" si="73"/>
        <v>3</v>
      </c>
      <c r="AD230" s="66">
        <f t="shared" si="74"/>
        <v>0</v>
      </c>
      <c r="AE230" s="66">
        <f t="shared" si="75"/>
        <v>0</v>
      </c>
      <c r="AF230" s="65" t="b">
        <f t="shared" si="76"/>
        <v>1</v>
      </c>
      <c r="AG230" s="65">
        <f>IF(OR(AC230=6,AC230=7),0,IF(NOT(AF230),0,IF(AB230&lt;=$AB$1,VLOOKUP(AC230,ouderschapsverlof!$D$15:$K$19,8,FALSE),0)))</f>
        <v>0</v>
      </c>
      <c r="AH230" s="65">
        <f>IF(OR(AC230=6,AC230=7),0,IF(NOT(AF230),IF(AB230&lt;=$AB$1,VLOOKUP(AC230,ouderschapsverlof!$D$15:$K$19,8,FALSE),0),0))</f>
        <v>0</v>
      </c>
    </row>
    <row r="231" spans="1:34" x14ac:dyDescent="0.25">
      <c r="A231" s="64">
        <f t="shared" si="77"/>
        <v>229</v>
      </c>
      <c r="B231" s="65">
        <f t="shared" si="61"/>
        <v>4</v>
      </c>
      <c r="C231" s="66">
        <f t="shared" si="62"/>
        <v>0</v>
      </c>
      <c r="D231" s="66">
        <f t="shared" si="63"/>
        <v>0</v>
      </c>
      <c r="E231" s="65" t="b">
        <f t="shared" si="64"/>
        <v>1</v>
      </c>
      <c r="F231" s="65">
        <f>IF(OR(B231=6,B231=7),0,IF(NOT(E231),0,IF(A231&lt;=$A$1,VLOOKUP(B231,ouderschapsverlof!$D$15:$E$19,2,FALSE),0)))</f>
        <v>0</v>
      </c>
      <c r="G231" s="65">
        <f>IF(OR(B231=6,B231=7),0,IF(NOT(E231),IF(A231&lt;=$A$1,VLOOKUP(B231,ouderschapsverlof!$D$15:$E$19,2,FALSE),0),0))</f>
        <v>0</v>
      </c>
      <c r="L231" s="64">
        <f t="shared" si="78"/>
        <v>229</v>
      </c>
      <c r="M231" s="65">
        <f t="shared" si="65"/>
        <v>4</v>
      </c>
      <c r="N231" s="66">
        <f t="shared" si="66"/>
        <v>0</v>
      </c>
      <c r="O231" s="66">
        <f t="shared" si="67"/>
        <v>0</v>
      </c>
      <c r="P231" s="65" t="b">
        <f t="shared" si="68"/>
        <v>1</v>
      </c>
      <c r="Q231" s="65">
        <f>IF(OR(M231=6,M231=7),0,IF(NOT(P231),0,IF(L231&lt;=$L$1,VLOOKUP(M231,ouderschapsverlof!$D$15:$G$19,4,FALSE),0)))</f>
        <v>0</v>
      </c>
      <c r="R231" s="65">
        <f>IF(OR(M231=6,M231=7),0,IF(NOT(P231),IF(L231&lt;=$L$1,VLOOKUP(M231,ouderschapsverlof!$D$15:$G$19,4,FALSE),0),0))</f>
        <v>0</v>
      </c>
      <c r="T231" s="64">
        <f t="shared" si="79"/>
        <v>229</v>
      </c>
      <c r="U231" s="65">
        <f t="shared" si="69"/>
        <v>4</v>
      </c>
      <c r="V231" s="66">
        <f t="shared" si="70"/>
        <v>0</v>
      </c>
      <c r="W231" s="66">
        <f t="shared" si="71"/>
        <v>0</v>
      </c>
      <c r="X231" s="65" t="b">
        <f t="shared" si="72"/>
        <v>1</v>
      </c>
      <c r="Y231" s="65">
        <f>IF(OR(U231=6,U231=7),0,IF(NOT(X231),0,IF(T231&lt;=$T$1,VLOOKUP(U231,ouderschapsverlof!$D$15:$I$19,6,FALSE),0)))</f>
        <v>0</v>
      </c>
      <c r="Z231" s="65">
        <f>IF(OR(U231=6,U231=7),0,IF(NOT(X231),IF(T231&lt;=$T$1,VLOOKUP(U231,ouderschapsverlof!$D$15:$I$19,6,FALSE),0),0))</f>
        <v>0</v>
      </c>
      <c r="AB231" s="64">
        <f t="shared" si="80"/>
        <v>229</v>
      </c>
      <c r="AC231" s="65">
        <f t="shared" si="73"/>
        <v>4</v>
      </c>
      <c r="AD231" s="66">
        <f t="shared" si="74"/>
        <v>0</v>
      </c>
      <c r="AE231" s="66">
        <f t="shared" si="75"/>
        <v>0</v>
      </c>
      <c r="AF231" s="65" t="b">
        <f t="shared" si="76"/>
        <v>1</v>
      </c>
      <c r="AG231" s="65">
        <f>IF(OR(AC231=6,AC231=7),0,IF(NOT(AF231),0,IF(AB231&lt;=$AB$1,VLOOKUP(AC231,ouderschapsverlof!$D$15:$K$19,8,FALSE),0)))</f>
        <v>0</v>
      </c>
      <c r="AH231" s="65">
        <f>IF(OR(AC231=6,AC231=7),0,IF(NOT(AF231),IF(AB231&lt;=$AB$1,VLOOKUP(AC231,ouderschapsverlof!$D$15:$K$19,8,FALSE),0),0))</f>
        <v>0</v>
      </c>
    </row>
    <row r="232" spans="1:34" x14ac:dyDescent="0.25">
      <c r="A232" s="64">
        <f t="shared" si="77"/>
        <v>230</v>
      </c>
      <c r="B232" s="65">
        <f t="shared" si="61"/>
        <v>5</v>
      </c>
      <c r="C232" s="66">
        <f t="shared" si="62"/>
        <v>0</v>
      </c>
      <c r="D232" s="66">
        <f t="shared" si="63"/>
        <v>0</v>
      </c>
      <c r="E232" s="65" t="b">
        <f t="shared" si="64"/>
        <v>1</v>
      </c>
      <c r="F232" s="65">
        <f>IF(OR(B232=6,B232=7),0,IF(NOT(E232),0,IF(A232&lt;=$A$1,VLOOKUP(B232,ouderschapsverlof!$D$15:$E$19,2,FALSE),0)))</f>
        <v>0</v>
      </c>
      <c r="G232" s="65">
        <f>IF(OR(B232=6,B232=7),0,IF(NOT(E232),IF(A232&lt;=$A$1,VLOOKUP(B232,ouderschapsverlof!$D$15:$E$19,2,FALSE),0),0))</f>
        <v>0</v>
      </c>
      <c r="L232" s="64">
        <f t="shared" si="78"/>
        <v>230</v>
      </c>
      <c r="M232" s="65">
        <f t="shared" si="65"/>
        <v>5</v>
      </c>
      <c r="N232" s="66">
        <f t="shared" si="66"/>
        <v>0</v>
      </c>
      <c r="O232" s="66">
        <f t="shared" si="67"/>
        <v>0</v>
      </c>
      <c r="P232" s="65" t="b">
        <f t="shared" si="68"/>
        <v>1</v>
      </c>
      <c r="Q232" s="65">
        <f>IF(OR(M232=6,M232=7),0,IF(NOT(P232),0,IF(L232&lt;=$L$1,VLOOKUP(M232,ouderschapsverlof!$D$15:$G$19,4,FALSE),0)))</f>
        <v>0</v>
      </c>
      <c r="R232" s="65">
        <f>IF(OR(M232=6,M232=7),0,IF(NOT(P232),IF(L232&lt;=$L$1,VLOOKUP(M232,ouderschapsverlof!$D$15:$G$19,4,FALSE),0),0))</f>
        <v>0</v>
      </c>
      <c r="T232" s="64">
        <f t="shared" si="79"/>
        <v>230</v>
      </c>
      <c r="U232" s="65">
        <f t="shared" si="69"/>
        <v>5</v>
      </c>
      <c r="V232" s="66">
        <f t="shared" si="70"/>
        <v>0</v>
      </c>
      <c r="W232" s="66">
        <f t="shared" si="71"/>
        <v>0</v>
      </c>
      <c r="X232" s="65" t="b">
        <f t="shared" si="72"/>
        <v>1</v>
      </c>
      <c r="Y232" s="65">
        <f>IF(OR(U232=6,U232=7),0,IF(NOT(X232),0,IF(T232&lt;=$T$1,VLOOKUP(U232,ouderschapsverlof!$D$15:$I$19,6,FALSE),0)))</f>
        <v>0</v>
      </c>
      <c r="Z232" s="65">
        <f>IF(OR(U232=6,U232=7),0,IF(NOT(X232),IF(T232&lt;=$T$1,VLOOKUP(U232,ouderschapsverlof!$D$15:$I$19,6,FALSE),0),0))</f>
        <v>0</v>
      </c>
      <c r="AB232" s="64">
        <f t="shared" si="80"/>
        <v>230</v>
      </c>
      <c r="AC232" s="65">
        <f t="shared" si="73"/>
        <v>5</v>
      </c>
      <c r="AD232" s="66">
        <f t="shared" si="74"/>
        <v>0</v>
      </c>
      <c r="AE232" s="66">
        <f t="shared" si="75"/>
        <v>0</v>
      </c>
      <c r="AF232" s="65" t="b">
        <f t="shared" si="76"/>
        <v>1</v>
      </c>
      <c r="AG232" s="65">
        <f>IF(OR(AC232=6,AC232=7),0,IF(NOT(AF232),0,IF(AB232&lt;=$AB$1,VLOOKUP(AC232,ouderschapsverlof!$D$15:$K$19,8,FALSE),0)))</f>
        <v>0</v>
      </c>
      <c r="AH232" s="65">
        <f>IF(OR(AC232=6,AC232=7),0,IF(NOT(AF232),IF(AB232&lt;=$AB$1,VLOOKUP(AC232,ouderschapsverlof!$D$15:$K$19,8,FALSE),0),0))</f>
        <v>0</v>
      </c>
    </row>
    <row r="233" spans="1:34" x14ac:dyDescent="0.25">
      <c r="A233" s="64">
        <f t="shared" si="77"/>
        <v>231</v>
      </c>
      <c r="B233" s="65">
        <f t="shared" si="61"/>
        <v>6</v>
      </c>
      <c r="C233" s="66">
        <f t="shared" si="62"/>
        <v>0</v>
      </c>
      <c r="D233" s="66">
        <f t="shared" si="63"/>
        <v>0</v>
      </c>
      <c r="E233" s="65" t="b">
        <f t="shared" si="64"/>
        <v>1</v>
      </c>
      <c r="F233" s="65">
        <f>IF(OR(B233=6,B233=7),0,IF(NOT(E233),0,IF(A233&lt;=$A$1,VLOOKUP(B233,ouderschapsverlof!$D$15:$E$19,2,FALSE),0)))</f>
        <v>0</v>
      </c>
      <c r="G233" s="65">
        <f>IF(OR(B233=6,B233=7),0,IF(NOT(E233),IF(A233&lt;=$A$1,VLOOKUP(B233,ouderschapsverlof!$D$15:$E$19,2,FALSE),0),0))</f>
        <v>0</v>
      </c>
      <c r="L233" s="64">
        <f t="shared" si="78"/>
        <v>231</v>
      </c>
      <c r="M233" s="65">
        <f t="shared" si="65"/>
        <v>6</v>
      </c>
      <c r="N233" s="66">
        <f t="shared" si="66"/>
        <v>0</v>
      </c>
      <c r="O233" s="66">
        <f t="shared" si="67"/>
        <v>0</v>
      </c>
      <c r="P233" s="65" t="b">
        <f t="shared" si="68"/>
        <v>1</v>
      </c>
      <c r="Q233" s="65">
        <f>IF(OR(M233=6,M233=7),0,IF(NOT(P233),0,IF(L233&lt;=$L$1,VLOOKUP(M233,ouderschapsverlof!$D$15:$G$19,4,FALSE),0)))</f>
        <v>0</v>
      </c>
      <c r="R233" s="65">
        <f>IF(OR(M233=6,M233=7),0,IF(NOT(P233),IF(L233&lt;=$L$1,VLOOKUP(M233,ouderschapsverlof!$D$15:$G$19,4,FALSE),0),0))</f>
        <v>0</v>
      </c>
      <c r="T233" s="64">
        <f t="shared" si="79"/>
        <v>231</v>
      </c>
      <c r="U233" s="65">
        <f t="shared" si="69"/>
        <v>6</v>
      </c>
      <c r="V233" s="66">
        <f t="shared" si="70"/>
        <v>0</v>
      </c>
      <c r="W233" s="66">
        <f t="shared" si="71"/>
        <v>0</v>
      </c>
      <c r="X233" s="65" t="b">
        <f t="shared" si="72"/>
        <v>1</v>
      </c>
      <c r="Y233" s="65">
        <f>IF(OR(U233=6,U233=7),0,IF(NOT(X233),0,IF(T233&lt;=$T$1,VLOOKUP(U233,ouderschapsverlof!$D$15:$I$19,6,FALSE),0)))</f>
        <v>0</v>
      </c>
      <c r="Z233" s="65">
        <f>IF(OR(U233=6,U233=7),0,IF(NOT(X233),IF(T233&lt;=$T$1,VLOOKUP(U233,ouderschapsverlof!$D$15:$I$19,6,FALSE),0),0))</f>
        <v>0</v>
      </c>
      <c r="AB233" s="64">
        <f t="shared" si="80"/>
        <v>231</v>
      </c>
      <c r="AC233" s="65">
        <f t="shared" si="73"/>
        <v>6</v>
      </c>
      <c r="AD233" s="66">
        <f t="shared" si="74"/>
        <v>0</v>
      </c>
      <c r="AE233" s="66">
        <f t="shared" si="75"/>
        <v>0</v>
      </c>
      <c r="AF233" s="65" t="b">
        <f t="shared" si="76"/>
        <v>1</v>
      </c>
      <c r="AG233" s="65">
        <f>IF(OR(AC233=6,AC233=7),0,IF(NOT(AF233),0,IF(AB233&lt;=$AB$1,VLOOKUP(AC233,ouderschapsverlof!$D$15:$K$19,8,FALSE),0)))</f>
        <v>0</v>
      </c>
      <c r="AH233" s="65">
        <f>IF(OR(AC233=6,AC233=7),0,IF(NOT(AF233),IF(AB233&lt;=$AB$1,VLOOKUP(AC233,ouderschapsverlof!$D$15:$K$19,8,FALSE),0),0))</f>
        <v>0</v>
      </c>
    </row>
    <row r="234" spans="1:34" x14ac:dyDescent="0.25">
      <c r="A234" s="64">
        <f t="shared" si="77"/>
        <v>232</v>
      </c>
      <c r="B234" s="65">
        <f t="shared" si="61"/>
        <v>7</v>
      </c>
      <c r="C234" s="66">
        <f t="shared" si="62"/>
        <v>0</v>
      </c>
      <c r="D234" s="66">
        <f t="shared" si="63"/>
        <v>0</v>
      </c>
      <c r="E234" s="65" t="b">
        <f t="shared" si="64"/>
        <v>1</v>
      </c>
      <c r="F234" s="65">
        <f>IF(OR(B234=6,B234=7),0,IF(NOT(E234),0,IF(A234&lt;=$A$1,VLOOKUP(B234,ouderschapsverlof!$D$15:$E$19,2,FALSE),0)))</f>
        <v>0</v>
      </c>
      <c r="G234" s="65">
        <f>IF(OR(B234=6,B234=7),0,IF(NOT(E234),IF(A234&lt;=$A$1,VLOOKUP(B234,ouderschapsverlof!$D$15:$E$19,2,FALSE),0),0))</f>
        <v>0</v>
      </c>
      <c r="L234" s="64">
        <f t="shared" si="78"/>
        <v>232</v>
      </c>
      <c r="M234" s="65">
        <f t="shared" si="65"/>
        <v>7</v>
      </c>
      <c r="N234" s="66">
        <f t="shared" si="66"/>
        <v>0</v>
      </c>
      <c r="O234" s="66">
        <f t="shared" si="67"/>
        <v>0</v>
      </c>
      <c r="P234" s="65" t="b">
        <f t="shared" si="68"/>
        <v>1</v>
      </c>
      <c r="Q234" s="65">
        <f>IF(OR(M234=6,M234=7),0,IF(NOT(P234),0,IF(L234&lt;=$L$1,VLOOKUP(M234,ouderschapsverlof!$D$15:$G$19,4,FALSE),0)))</f>
        <v>0</v>
      </c>
      <c r="R234" s="65">
        <f>IF(OR(M234=6,M234=7),0,IF(NOT(P234),IF(L234&lt;=$L$1,VLOOKUP(M234,ouderschapsverlof!$D$15:$G$19,4,FALSE),0),0))</f>
        <v>0</v>
      </c>
      <c r="T234" s="64">
        <f t="shared" si="79"/>
        <v>232</v>
      </c>
      <c r="U234" s="65">
        <f t="shared" si="69"/>
        <v>7</v>
      </c>
      <c r="V234" s="66">
        <f t="shared" si="70"/>
        <v>0</v>
      </c>
      <c r="W234" s="66">
        <f t="shared" si="71"/>
        <v>0</v>
      </c>
      <c r="X234" s="65" t="b">
        <f t="shared" si="72"/>
        <v>1</v>
      </c>
      <c r="Y234" s="65">
        <f>IF(OR(U234=6,U234=7),0,IF(NOT(X234),0,IF(T234&lt;=$T$1,VLOOKUP(U234,ouderschapsverlof!$D$15:$I$19,6,FALSE),0)))</f>
        <v>0</v>
      </c>
      <c r="Z234" s="65">
        <f>IF(OR(U234=6,U234=7),0,IF(NOT(X234),IF(T234&lt;=$T$1,VLOOKUP(U234,ouderschapsverlof!$D$15:$I$19,6,FALSE),0),0))</f>
        <v>0</v>
      </c>
      <c r="AB234" s="64">
        <f t="shared" si="80"/>
        <v>232</v>
      </c>
      <c r="AC234" s="65">
        <f t="shared" si="73"/>
        <v>7</v>
      </c>
      <c r="AD234" s="66">
        <f t="shared" si="74"/>
        <v>0</v>
      </c>
      <c r="AE234" s="66">
        <f t="shared" si="75"/>
        <v>0</v>
      </c>
      <c r="AF234" s="65" t="b">
        <f t="shared" si="76"/>
        <v>1</v>
      </c>
      <c r="AG234" s="65">
        <f>IF(OR(AC234=6,AC234=7),0,IF(NOT(AF234),0,IF(AB234&lt;=$AB$1,VLOOKUP(AC234,ouderschapsverlof!$D$15:$K$19,8,FALSE),0)))</f>
        <v>0</v>
      </c>
      <c r="AH234" s="65">
        <f>IF(OR(AC234=6,AC234=7),0,IF(NOT(AF234),IF(AB234&lt;=$AB$1,VLOOKUP(AC234,ouderschapsverlof!$D$15:$K$19,8,FALSE),0),0))</f>
        <v>0</v>
      </c>
    </row>
    <row r="235" spans="1:34" x14ac:dyDescent="0.25">
      <c r="A235" s="64">
        <f t="shared" si="77"/>
        <v>233</v>
      </c>
      <c r="B235" s="65">
        <f t="shared" si="61"/>
        <v>1</v>
      </c>
      <c r="C235" s="66">
        <f t="shared" si="62"/>
        <v>0</v>
      </c>
      <c r="D235" s="66">
        <f t="shared" si="63"/>
        <v>0</v>
      </c>
      <c r="E235" s="65" t="b">
        <f t="shared" si="64"/>
        <v>1</v>
      </c>
      <c r="F235" s="65">
        <f>IF(OR(B235=6,B235=7),0,IF(NOT(E235),0,IF(A235&lt;=$A$1,VLOOKUP(B235,ouderschapsverlof!$D$15:$E$19,2,FALSE),0)))</f>
        <v>0</v>
      </c>
      <c r="G235" s="65">
        <f>IF(OR(B235=6,B235=7),0,IF(NOT(E235),IF(A235&lt;=$A$1,VLOOKUP(B235,ouderschapsverlof!$D$15:$E$19,2,FALSE),0),0))</f>
        <v>0</v>
      </c>
      <c r="L235" s="64">
        <f t="shared" si="78"/>
        <v>233</v>
      </c>
      <c r="M235" s="65">
        <f t="shared" si="65"/>
        <v>1</v>
      </c>
      <c r="N235" s="66">
        <f t="shared" si="66"/>
        <v>0</v>
      </c>
      <c r="O235" s="66">
        <f t="shared" si="67"/>
        <v>0</v>
      </c>
      <c r="P235" s="65" t="b">
        <f t="shared" si="68"/>
        <v>1</v>
      </c>
      <c r="Q235" s="65">
        <f>IF(OR(M235=6,M235=7),0,IF(NOT(P235),0,IF(L235&lt;=$L$1,VLOOKUP(M235,ouderschapsverlof!$D$15:$G$19,4,FALSE),0)))</f>
        <v>0</v>
      </c>
      <c r="R235" s="65">
        <f>IF(OR(M235=6,M235=7),0,IF(NOT(P235),IF(L235&lt;=$L$1,VLOOKUP(M235,ouderschapsverlof!$D$15:$G$19,4,FALSE),0),0))</f>
        <v>0</v>
      </c>
      <c r="T235" s="64">
        <f t="shared" si="79"/>
        <v>233</v>
      </c>
      <c r="U235" s="65">
        <f t="shared" si="69"/>
        <v>1</v>
      </c>
      <c r="V235" s="66">
        <f t="shared" si="70"/>
        <v>0</v>
      </c>
      <c r="W235" s="66">
        <f t="shared" si="71"/>
        <v>0</v>
      </c>
      <c r="X235" s="65" t="b">
        <f t="shared" si="72"/>
        <v>1</v>
      </c>
      <c r="Y235" s="65">
        <f>IF(OR(U235=6,U235=7),0,IF(NOT(X235),0,IF(T235&lt;=$T$1,VLOOKUP(U235,ouderschapsverlof!$D$15:$I$19,6,FALSE),0)))</f>
        <v>0</v>
      </c>
      <c r="Z235" s="65">
        <f>IF(OR(U235=6,U235=7),0,IF(NOT(X235),IF(T235&lt;=$T$1,VLOOKUP(U235,ouderschapsverlof!$D$15:$I$19,6,FALSE),0),0))</f>
        <v>0</v>
      </c>
      <c r="AB235" s="64">
        <f t="shared" si="80"/>
        <v>233</v>
      </c>
      <c r="AC235" s="65">
        <f t="shared" si="73"/>
        <v>1</v>
      </c>
      <c r="AD235" s="66">
        <f t="shared" si="74"/>
        <v>0</v>
      </c>
      <c r="AE235" s="66">
        <f t="shared" si="75"/>
        <v>0</v>
      </c>
      <c r="AF235" s="65" t="b">
        <f t="shared" si="76"/>
        <v>1</v>
      </c>
      <c r="AG235" s="65">
        <f>IF(OR(AC235=6,AC235=7),0,IF(NOT(AF235),0,IF(AB235&lt;=$AB$1,VLOOKUP(AC235,ouderschapsverlof!$D$15:$K$19,8,FALSE),0)))</f>
        <v>0</v>
      </c>
      <c r="AH235" s="65">
        <f>IF(OR(AC235=6,AC235=7),0,IF(NOT(AF235),IF(AB235&lt;=$AB$1,VLOOKUP(AC235,ouderschapsverlof!$D$15:$K$19,8,FALSE),0),0))</f>
        <v>0</v>
      </c>
    </row>
    <row r="236" spans="1:34" x14ac:dyDescent="0.25">
      <c r="A236" s="64">
        <f t="shared" si="77"/>
        <v>234</v>
      </c>
      <c r="B236" s="65">
        <f t="shared" si="61"/>
        <v>2</v>
      </c>
      <c r="C236" s="66">
        <f t="shared" si="62"/>
        <v>0</v>
      </c>
      <c r="D236" s="66">
        <f t="shared" si="63"/>
        <v>0</v>
      </c>
      <c r="E236" s="65" t="b">
        <f t="shared" si="64"/>
        <v>1</v>
      </c>
      <c r="F236" s="65">
        <f>IF(OR(B236=6,B236=7),0,IF(NOT(E236),0,IF(A236&lt;=$A$1,VLOOKUP(B236,ouderschapsverlof!$D$15:$E$19,2,FALSE),0)))</f>
        <v>0</v>
      </c>
      <c r="G236" s="65">
        <f>IF(OR(B236=6,B236=7),0,IF(NOT(E236),IF(A236&lt;=$A$1,VLOOKUP(B236,ouderschapsverlof!$D$15:$E$19,2,FALSE),0),0))</f>
        <v>0</v>
      </c>
      <c r="L236" s="64">
        <f t="shared" si="78"/>
        <v>234</v>
      </c>
      <c r="M236" s="65">
        <f t="shared" si="65"/>
        <v>2</v>
      </c>
      <c r="N236" s="66">
        <f t="shared" si="66"/>
        <v>0</v>
      </c>
      <c r="O236" s="66">
        <f t="shared" si="67"/>
        <v>0</v>
      </c>
      <c r="P236" s="65" t="b">
        <f t="shared" si="68"/>
        <v>1</v>
      </c>
      <c r="Q236" s="65">
        <f>IF(OR(M236=6,M236=7),0,IF(NOT(P236),0,IF(L236&lt;=$L$1,VLOOKUP(M236,ouderschapsverlof!$D$15:$G$19,4,FALSE),0)))</f>
        <v>0</v>
      </c>
      <c r="R236" s="65">
        <f>IF(OR(M236=6,M236=7),0,IF(NOT(P236),IF(L236&lt;=$L$1,VLOOKUP(M236,ouderschapsverlof!$D$15:$G$19,4,FALSE),0),0))</f>
        <v>0</v>
      </c>
      <c r="T236" s="64">
        <f t="shared" si="79"/>
        <v>234</v>
      </c>
      <c r="U236" s="65">
        <f t="shared" si="69"/>
        <v>2</v>
      </c>
      <c r="V236" s="66">
        <f t="shared" si="70"/>
        <v>0</v>
      </c>
      <c r="W236" s="66">
        <f t="shared" si="71"/>
        <v>0</v>
      </c>
      <c r="X236" s="65" t="b">
        <f t="shared" si="72"/>
        <v>1</v>
      </c>
      <c r="Y236" s="65">
        <f>IF(OR(U236=6,U236=7),0,IF(NOT(X236),0,IF(T236&lt;=$T$1,VLOOKUP(U236,ouderschapsverlof!$D$15:$I$19,6,FALSE),0)))</f>
        <v>0</v>
      </c>
      <c r="Z236" s="65">
        <f>IF(OR(U236=6,U236=7),0,IF(NOT(X236),IF(T236&lt;=$T$1,VLOOKUP(U236,ouderschapsverlof!$D$15:$I$19,6,FALSE),0),0))</f>
        <v>0</v>
      </c>
      <c r="AB236" s="64">
        <f t="shared" si="80"/>
        <v>234</v>
      </c>
      <c r="AC236" s="65">
        <f t="shared" si="73"/>
        <v>2</v>
      </c>
      <c r="AD236" s="66">
        <f t="shared" si="74"/>
        <v>0</v>
      </c>
      <c r="AE236" s="66">
        <f t="shared" si="75"/>
        <v>0</v>
      </c>
      <c r="AF236" s="65" t="b">
        <f t="shared" si="76"/>
        <v>1</v>
      </c>
      <c r="AG236" s="65">
        <f>IF(OR(AC236=6,AC236=7),0,IF(NOT(AF236),0,IF(AB236&lt;=$AB$1,VLOOKUP(AC236,ouderschapsverlof!$D$15:$K$19,8,FALSE),0)))</f>
        <v>0</v>
      </c>
      <c r="AH236" s="65">
        <f>IF(OR(AC236=6,AC236=7),0,IF(NOT(AF236),IF(AB236&lt;=$AB$1,VLOOKUP(AC236,ouderschapsverlof!$D$15:$K$19,8,FALSE),0),0))</f>
        <v>0</v>
      </c>
    </row>
    <row r="237" spans="1:34" x14ac:dyDescent="0.25">
      <c r="A237" s="64">
        <f t="shared" si="77"/>
        <v>235</v>
      </c>
      <c r="B237" s="65">
        <f t="shared" si="61"/>
        <v>3</v>
      </c>
      <c r="C237" s="66">
        <f t="shared" si="62"/>
        <v>0</v>
      </c>
      <c r="D237" s="66">
        <f t="shared" si="63"/>
        <v>0</v>
      </c>
      <c r="E237" s="65" t="b">
        <f t="shared" si="64"/>
        <v>1</v>
      </c>
      <c r="F237" s="65">
        <f>IF(OR(B237=6,B237=7),0,IF(NOT(E237),0,IF(A237&lt;=$A$1,VLOOKUP(B237,ouderschapsverlof!$D$15:$E$19,2,FALSE),0)))</f>
        <v>0</v>
      </c>
      <c r="G237" s="65">
        <f>IF(OR(B237=6,B237=7),0,IF(NOT(E237),IF(A237&lt;=$A$1,VLOOKUP(B237,ouderschapsverlof!$D$15:$E$19,2,FALSE),0),0))</f>
        <v>0</v>
      </c>
      <c r="L237" s="64">
        <f t="shared" si="78"/>
        <v>235</v>
      </c>
      <c r="M237" s="65">
        <f t="shared" si="65"/>
        <v>3</v>
      </c>
      <c r="N237" s="66">
        <f t="shared" si="66"/>
        <v>0</v>
      </c>
      <c r="O237" s="66">
        <f t="shared" si="67"/>
        <v>0</v>
      </c>
      <c r="P237" s="65" t="b">
        <f t="shared" si="68"/>
        <v>1</v>
      </c>
      <c r="Q237" s="65">
        <f>IF(OR(M237=6,M237=7),0,IF(NOT(P237),0,IF(L237&lt;=$L$1,VLOOKUP(M237,ouderschapsverlof!$D$15:$G$19,4,FALSE),0)))</f>
        <v>0</v>
      </c>
      <c r="R237" s="65">
        <f>IF(OR(M237=6,M237=7),0,IF(NOT(P237),IF(L237&lt;=$L$1,VLOOKUP(M237,ouderschapsverlof!$D$15:$G$19,4,FALSE),0),0))</f>
        <v>0</v>
      </c>
      <c r="T237" s="64">
        <f t="shared" si="79"/>
        <v>235</v>
      </c>
      <c r="U237" s="65">
        <f t="shared" si="69"/>
        <v>3</v>
      </c>
      <c r="V237" s="66">
        <f t="shared" si="70"/>
        <v>0</v>
      </c>
      <c r="W237" s="66">
        <f t="shared" si="71"/>
        <v>0</v>
      </c>
      <c r="X237" s="65" t="b">
        <f t="shared" si="72"/>
        <v>1</v>
      </c>
      <c r="Y237" s="65">
        <f>IF(OR(U237=6,U237=7),0,IF(NOT(X237),0,IF(T237&lt;=$T$1,VLOOKUP(U237,ouderschapsverlof!$D$15:$I$19,6,FALSE),0)))</f>
        <v>0</v>
      </c>
      <c r="Z237" s="65">
        <f>IF(OR(U237=6,U237=7),0,IF(NOT(X237),IF(T237&lt;=$T$1,VLOOKUP(U237,ouderschapsverlof!$D$15:$I$19,6,FALSE),0),0))</f>
        <v>0</v>
      </c>
      <c r="AB237" s="64">
        <f t="shared" si="80"/>
        <v>235</v>
      </c>
      <c r="AC237" s="65">
        <f t="shared" si="73"/>
        <v>3</v>
      </c>
      <c r="AD237" s="66">
        <f t="shared" si="74"/>
        <v>0</v>
      </c>
      <c r="AE237" s="66">
        <f t="shared" si="75"/>
        <v>0</v>
      </c>
      <c r="AF237" s="65" t="b">
        <f t="shared" si="76"/>
        <v>1</v>
      </c>
      <c r="AG237" s="65">
        <f>IF(OR(AC237=6,AC237=7),0,IF(NOT(AF237),0,IF(AB237&lt;=$AB$1,VLOOKUP(AC237,ouderschapsverlof!$D$15:$K$19,8,FALSE),0)))</f>
        <v>0</v>
      </c>
      <c r="AH237" s="65">
        <f>IF(OR(AC237=6,AC237=7),0,IF(NOT(AF237),IF(AB237&lt;=$AB$1,VLOOKUP(AC237,ouderschapsverlof!$D$15:$K$19,8,FALSE),0),0))</f>
        <v>0</v>
      </c>
    </row>
    <row r="238" spans="1:34" x14ac:dyDescent="0.25">
      <c r="A238" s="64">
        <f t="shared" si="77"/>
        <v>236</v>
      </c>
      <c r="B238" s="65">
        <f t="shared" si="61"/>
        <v>4</v>
      </c>
      <c r="C238" s="66">
        <f t="shared" si="62"/>
        <v>0</v>
      </c>
      <c r="D238" s="66">
        <f t="shared" si="63"/>
        <v>0</v>
      </c>
      <c r="E238" s="65" t="b">
        <f t="shared" si="64"/>
        <v>1</v>
      </c>
      <c r="F238" s="65">
        <f>IF(OR(B238=6,B238=7),0,IF(NOT(E238),0,IF(A238&lt;=$A$1,VLOOKUP(B238,ouderschapsverlof!$D$15:$E$19,2,FALSE),0)))</f>
        <v>0</v>
      </c>
      <c r="G238" s="65">
        <f>IF(OR(B238=6,B238=7),0,IF(NOT(E238),IF(A238&lt;=$A$1,VLOOKUP(B238,ouderschapsverlof!$D$15:$E$19,2,FALSE),0),0))</f>
        <v>0</v>
      </c>
      <c r="L238" s="64">
        <f t="shared" si="78"/>
        <v>236</v>
      </c>
      <c r="M238" s="65">
        <f t="shared" si="65"/>
        <v>4</v>
      </c>
      <c r="N238" s="66">
        <f t="shared" si="66"/>
        <v>0</v>
      </c>
      <c r="O238" s="66">
        <f t="shared" si="67"/>
        <v>0</v>
      </c>
      <c r="P238" s="65" t="b">
        <f t="shared" si="68"/>
        <v>1</v>
      </c>
      <c r="Q238" s="65">
        <f>IF(OR(M238=6,M238=7),0,IF(NOT(P238),0,IF(L238&lt;=$L$1,VLOOKUP(M238,ouderschapsverlof!$D$15:$G$19,4,FALSE),0)))</f>
        <v>0</v>
      </c>
      <c r="R238" s="65">
        <f>IF(OR(M238=6,M238=7),0,IF(NOT(P238),IF(L238&lt;=$L$1,VLOOKUP(M238,ouderschapsverlof!$D$15:$G$19,4,FALSE),0),0))</f>
        <v>0</v>
      </c>
      <c r="T238" s="64">
        <f t="shared" si="79"/>
        <v>236</v>
      </c>
      <c r="U238" s="65">
        <f t="shared" si="69"/>
        <v>4</v>
      </c>
      <c r="V238" s="66">
        <f t="shared" si="70"/>
        <v>0</v>
      </c>
      <c r="W238" s="66">
        <f t="shared" si="71"/>
        <v>0</v>
      </c>
      <c r="X238" s="65" t="b">
        <f t="shared" si="72"/>
        <v>1</v>
      </c>
      <c r="Y238" s="65">
        <f>IF(OR(U238=6,U238=7),0,IF(NOT(X238),0,IF(T238&lt;=$T$1,VLOOKUP(U238,ouderschapsverlof!$D$15:$I$19,6,FALSE),0)))</f>
        <v>0</v>
      </c>
      <c r="Z238" s="65">
        <f>IF(OR(U238=6,U238=7),0,IF(NOT(X238),IF(T238&lt;=$T$1,VLOOKUP(U238,ouderschapsverlof!$D$15:$I$19,6,FALSE),0),0))</f>
        <v>0</v>
      </c>
      <c r="AB238" s="64">
        <f t="shared" si="80"/>
        <v>236</v>
      </c>
      <c r="AC238" s="65">
        <f t="shared" si="73"/>
        <v>4</v>
      </c>
      <c r="AD238" s="66">
        <f t="shared" si="74"/>
        <v>0</v>
      </c>
      <c r="AE238" s="66">
        <f t="shared" si="75"/>
        <v>0</v>
      </c>
      <c r="AF238" s="65" t="b">
        <f t="shared" si="76"/>
        <v>1</v>
      </c>
      <c r="AG238" s="65">
        <f>IF(OR(AC238=6,AC238=7),0,IF(NOT(AF238),0,IF(AB238&lt;=$AB$1,VLOOKUP(AC238,ouderschapsverlof!$D$15:$K$19,8,FALSE),0)))</f>
        <v>0</v>
      </c>
      <c r="AH238" s="65">
        <f>IF(OR(AC238=6,AC238=7),0,IF(NOT(AF238),IF(AB238&lt;=$AB$1,VLOOKUP(AC238,ouderschapsverlof!$D$15:$K$19,8,FALSE),0),0))</f>
        <v>0</v>
      </c>
    </row>
    <row r="239" spans="1:34" x14ac:dyDescent="0.25">
      <c r="A239" s="64">
        <f t="shared" si="77"/>
        <v>237</v>
      </c>
      <c r="B239" s="65">
        <f t="shared" si="61"/>
        <v>5</v>
      </c>
      <c r="C239" s="66">
        <f t="shared" si="62"/>
        <v>0</v>
      </c>
      <c r="D239" s="66">
        <f t="shared" si="63"/>
        <v>0</v>
      </c>
      <c r="E239" s="65" t="b">
        <f t="shared" si="64"/>
        <v>1</v>
      </c>
      <c r="F239" s="65">
        <f>IF(OR(B239=6,B239=7),0,IF(NOT(E239),0,IF(A239&lt;=$A$1,VLOOKUP(B239,ouderschapsverlof!$D$15:$E$19,2,FALSE),0)))</f>
        <v>0</v>
      </c>
      <c r="G239" s="65">
        <f>IF(OR(B239=6,B239=7),0,IF(NOT(E239),IF(A239&lt;=$A$1,VLOOKUP(B239,ouderschapsverlof!$D$15:$E$19,2,FALSE),0),0))</f>
        <v>0</v>
      </c>
      <c r="L239" s="64">
        <f t="shared" si="78"/>
        <v>237</v>
      </c>
      <c r="M239" s="65">
        <f t="shared" si="65"/>
        <v>5</v>
      </c>
      <c r="N239" s="66">
        <f t="shared" si="66"/>
        <v>0</v>
      </c>
      <c r="O239" s="66">
        <f t="shared" si="67"/>
        <v>0</v>
      </c>
      <c r="P239" s="65" t="b">
        <f t="shared" si="68"/>
        <v>1</v>
      </c>
      <c r="Q239" s="65">
        <f>IF(OR(M239=6,M239=7),0,IF(NOT(P239),0,IF(L239&lt;=$L$1,VLOOKUP(M239,ouderschapsverlof!$D$15:$G$19,4,FALSE),0)))</f>
        <v>0</v>
      </c>
      <c r="R239" s="65">
        <f>IF(OR(M239=6,M239=7),0,IF(NOT(P239),IF(L239&lt;=$L$1,VLOOKUP(M239,ouderschapsverlof!$D$15:$G$19,4,FALSE),0),0))</f>
        <v>0</v>
      </c>
      <c r="T239" s="64">
        <f t="shared" si="79"/>
        <v>237</v>
      </c>
      <c r="U239" s="65">
        <f t="shared" si="69"/>
        <v>5</v>
      </c>
      <c r="V239" s="66">
        <f t="shared" si="70"/>
        <v>0</v>
      </c>
      <c r="W239" s="66">
        <f t="shared" si="71"/>
        <v>0</v>
      </c>
      <c r="X239" s="65" t="b">
        <f t="shared" si="72"/>
        <v>1</v>
      </c>
      <c r="Y239" s="65">
        <f>IF(OR(U239=6,U239=7),0,IF(NOT(X239),0,IF(T239&lt;=$T$1,VLOOKUP(U239,ouderschapsverlof!$D$15:$I$19,6,FALSE),0)))</f>
        <v>0</v>
      </c>
      <c r="Z239" s="65">
        <f>IF(OR(U239=6,U239=7),0,IF(NOT(X239),IF(T239&lt;=$T$1,VLOOKUP(U239,ouderschapsverlof!$D$15:$I$19,6,FALSE),0),0))</f>
        <v>0</v>
      </c>
      <c r="AB239" s="64">
        <f t="shared" si="80"/>
        <v>237</v>
      </c>
      <c r="AC239" s="65">
        <f t="shared" si="73"/>
        <v>5</v>
      </c>
      <c r="AD239" s="66">
        <f t="shared" si="74"/>
        <v>0</v>
      </c>
      <c r="AE239" s="66">
        <f t="shared" si="75"/>
        <v>0</v>
      </c>
      <c r="AF239" s="65" t="b">
        <f t="shared" si="76"/>
        <v>1</v>
      </c>
      <c r="AG239" s="65">
        <f>IF(OR(AC239=6,AC239=7),0,IF(NOT(AF239),0,IF(AB239&lt;=$AB$1,VLOOKUP(AC239,ouderschapsverlof!$D$15:$K$19,8,FALSE),0)))</f>
        <v>0</v>
      </c>
      <c r="AH239" s="65">
        <f>IF(OR(AC239=6,AC239=7),0,IF(NOT(AF239),IF(AB239&lt;=$AB$1,VLOOKUP(AC239,ouderschapsverlof!$D$15:$K$19,8,FALSE),0),0))</f>
        <v>0</v>
      </c>
    </row>
    <row r="240" spans="1:34" x14ac:dyDescent="0.25">
      <c r="A240" s="64">
        <f t="shared" si="77"/>
        <v>238</v>
      </c>
      <c r="B240" s="65">
        <f t="shared" si="61"/>
        <v>6</v>
      </c>
      <c r="C240" s="66">
        <f t="shared" si="62"/>
        <v>0</v>
      </c>
      <c r="D240" s="66">
        <f t="shared" si="63"/>
        <v>0</v>
      </c>
      <c r="E240" s="65" t="b">
        <f t="shared" si="64"/>
        <v>1</v>
      </c>
      <c r="F240" s="65">
        <f>IF(OR(B240=6,B240=7),0,IF(NOT(E240),0,IF(A240&lt;=$A$1,VLOOKUP(B240,ouderschapsverlof!$D$15:$E$19,2,FALSE),0)))</f>
        <v>0</v>
      </c>
      <c r="G240" s="65">
        <f>IF(OR(B240=6,B240=7),0,IF(NOT(E240),IF(A240&lt;=$A$1,VLOOKUP(B240,ouderschapsverlof!$D$15:$E$19,2,FALSE),0),0))</f>
        <v>0</v>
      </c>
      <c r="L240" s="64">
        <f t="shared" si="78"/>
        <v>238</v>
      </c>
      <c r="M240" s="65">
        <f t="shared" si="65"/>
        <v>6</v>
      </c>
      <c r="N240" s="66">
        <f t="shared" si="66"/>
        <v>0</v>
      </c>
      <c r="O240" s="66">
        <f t="shared" si="67"/>
        <v>0</v>
      </c>
      <c r="P240" s="65" t="b">
        <f t="shared" si="68"/>
        <v>1</v>
      </c>
      <c r="Q240" s="65">
        <f>IF(OR(M240=6,M240=7),0,IF(NOT(P240),0,IF(L240&lt;=$L$1,VLOOKUP(M240,ouderschapsverlof!$D$15:$G$19,4,FALSE),0)))</f>
        <v>0</v>
      </c>
      <c r="R240" s="65">
        <f>IF(OR(M240=6,M240=7),0,IF(NOT(P240),IF(L240&lt;=$L$1,VLOOKUP(M240,ouderschapsverlof!$D$15:$G$19,4,FALSE),0),0))</f>
        <v>0</v>
      </c>
      <c r="T240" s="64">
        <f t="shared" si="79"/>
        <v>238</v>
      </c>
      <c r="U240" s="65">
        <f t="shared" si="69"/>
        <v>6</v>
      </c>
      <c r="V240" s="66">
        <f t="shared" si="70"/>
        <v>0</v>
      </c>
      <c r="W240" s="66">
        <f t="shared" si="71"/>
        <v>0</v>
      </c>
      <c r="X240" s="65" t="b">
        <f t="shared" si="72"/>
        <v>1</v>
      </c>
      <c r="Y240" s="65">
        <f>IF(OR(U240=6,U240=7),0,IF(NOT(X240),0,IF(T240&lt;=$T$1,VLOOKUP(U240,ouderschapsverlof!$D$15:$I$19,6,FALSE),0)))</f>
        <v>0</v>
      </c>
      <c r="Z240" s="65">
        <f>IF(OR(U240=6,U240=7),0,IF(NOT(X240),IF(T240&lt;=$T$1,VLOOKUP(U240,ouderschapsverlof!$D$15:$I$19,6,FALSE),0),0))</f>
        <v>0</v>
      </c>
      <c r="AB240" s="64">
        <f t="shared" si="80"/>
        <v>238</v>
      </c>
      <c r="AC240" s="65">
        <f t="shared" si="73"/>
        <v>6</v>
      </c>
      <c r="AD240" s="66">
        <f t="shared" si="74"/>
        <v>0</v>
      </c>
      <c r="AE240" s="66">
        <f t="shared" si="75"/>
        <v>0</v>
      </c>
      <c r="AF240" s="65" t="b">
        <f t="shared" si="76"/>
        <v>1</v>
      </c>
      <c r="AG240" s="65">
        <f>IF(OR(AC240=6,AC240=7),0,IF(NOT(AF240),0,IF(AB240&lt;=$AB$1,VLOOKUP(AC240,ouderschapsverlof!$D$15:$K$19,8,FALSE),0)))</f>
        <v>0</v>
      </c>
      <c r="AH240" s="65">
        <f>IF(OR(AC240=6,AC240=7),0,IF(NOT(AF240),IF(AB240&lt;=$AB$1,VLOOKUP(AC240,ouderschapsverlof!$D$15:$K$19,8,FALSE),0),0))</f>
        <v>0</v>
      </c>
    </row>
    <row r="241" spans="1:34" x14ac:dyDescent="0.25">
      <c r="A241" s="64">
        <f t="shared" si="77"/>
        <v>239</v>
      </c>
      <c r="B241" s="65">
        <f t="shared" si="61"/>
        <v>7</v>
      </c>
      <c r="C241" s="66">
        <f t="shared" si="62"/>
        <v>0</v>
      </c>
      <c r="D241" s="66">
        <f t="shared" si="63"/>
        <v>0</v>
      </c>
      <c r="E241" s="65" t="b">
        <f t="shared" si="64"/>
        <v>1</v>
      </c>
      <c r="F241" s="65">
        <f>IF(OR(B241=6,B241=7),0,IF(NOT(E241),0,IF(A241&lt;=$A$1,VLOOKUP(B241,ouderschapsverlof!$D$15:$E$19,2,FALSE),0)))</f>
        <v>0</v>
      </c>
      <c r="G241" s="65">
        <f>IF(OR(B241=6,B241=7),0,IF(NOT(E241),IF(A241&lt;=$A$1,VLOOKUP(B241,ouderschapsverlof!$D$15:$E$19,2,FALSE),0),0))</f>
        <v>0</v>
      </c>
      <c r="L241" s="64">
        <f t="shared" si="78"/>
        <v>239</v>
      </c>
      <c r="M241" s="65">
        <f t="shared" si="65"/>
        <v>7</v>
      </c>
      <c r="N241" s="66">
        <f t="shared" si="66"/>
        <v>0</v>
      </c>
      <c r="O241" s="66">
        <f t="shared" si="67"/>
        <v>0</v>
      </c>
      <c r="P241" s="65" t="b">
        <f t="shared" si="68"/>
        <v>1</v>
      </c>
      <c r="Q241" s="65">
        <f>IF(OR(M241=6,M241=7),0,IF(NOT(P241),0,IF(L241&lt;=$L$1,VLOOKUP(M241,ouderschapsverlof!$D$15:$G$19,4,FALSE),0)))</f>
        <v>0</v>
      </c>
      <c r="R241" s="65">
        <f>IF(OR(M241=6,M241=7),0,IF(NOT(P241),IF(L241&lt;=$L$1,VLOOKUP(M241,ouderschapsverlof!$D$15:$G$19,4,FALSE),0),0))</f>
        <v>0</v>
      </c>
      <c r="T241" s="64">
        <f t="shared" si="79"/>
        <v>239</v>
      </c>
      <c r="U241" s="65">
        <f t="shared" si="69"/>
        <v>7</v>
      </c>
      <c r="V241" s="66">
        <f t="shared" si="70"/>
        <v>0</v>
      </c>
      <c r="W241" s="66">
        <f t="shared" si="71"/>
        <v>0</v>
      </c>
      <c r="X241" s="65" t="b">
        <f t="shared" si="72"/>
        <v>1</v>
      </c>
      <c r="Y241" s="65">
        <f>IF(OR(U241=6,U241=7),0,IF(NOT(X241),0,IF(T241&lt;=$T$1,VLOOKUP(U241,ouderschapsverlof!$D$15:$I$19,6,FALSE),0)))</f>
        <v>0</v>
      </c>
      <c r="Z241" s="65">
        <f>IF(OR(U241=6,U241=7),0,IF(NOT(X241),IF(T241&lt;=$T$1,VLOOKUP(U241,ouderschapsverlof!$D$15:$I$19,6,FALSE),0),0))</f>
        <v>0</v>
      </c>
      <c r="AB241" s="64">
        <f t="shared" si="80"/>
        <v>239</v>
      </c>
      <c r="AC241" s="65">
        <f t="shared" si="73"/>
        <v>7</v>
      </c>
      <c r="AD241" s="66">
        <f t="shared" si="74"/>
        <v>0</v>
      </c>
      <c r="AE241" s="66">
        <f t="shared" si="75"/>
        <v>0</v>
      </c>
      <c r="AF241" s="65" t="b">
        <f t="shared" si="76"/>
        <v>1</v>
      </c>
      <c r="AG241" s="65">
        <f>IF(OR(AC241=6,AC241=7),0,IF(NOT(AF241),0,IF(AB241&lt;=$AB$1,VLOOKUP(AC241,ouderschapsverlof!$D$15:$K$19,8,FALSE),0)))</f>
        <v>0</v>
      </c>
      <c r="AH241" s="65">
        <f>IF(OR(AC241=6,AC241=7),0,IF(NOT(AF241),IF(AB241&lt;=$AB$1,VLOOKUP(AC241,ouderschapsverlof!$D$15:$K$19,8,FALSE),0),0))</f>
        <v>0</v>
      </c>
    </row>
    <row r="242" spans="1:34" x14ac:dyDescent="0.25">
      <c r="A242" s="64">
        <f t="shared" si="77"/>
        <v>240</v>
      </c>
      <c r="B242" s="65">
        <f t="shared" si="61"/>
        <v>1</v>
      </c>
      <c r="C242" s="66">
        <f t="shared" si="62"/>
        <v>0</v>
      </c>
      <c r="D242" s="66">
        <f t="shared" si="63"/>
        <v>0</v>
      </c>
      <c r="E242" s="65" t="b">
        <f t="shared" si="64"/>
        <v>1</v>
      </c>
      <c r="F242" s="65">
        <f>IF(OR(B242=6,B242=7),0,IF(NOT(E242),0,IF(A242&lt;=$A$1,VLOOKUP(B242,ouderschapsverlof!$D$15:$E$19,2,FALSE),0)))</f>
        <v>0</v>
      </c>
      <c r="G242" s="65">
        <f>IF(OR(B242=6,B242=7),0,IF(NOT(E242),IF(A242&lt;=$A$1,VLOOKUP(B242,ouderschapsverlof!$D$15:$E$19,2,FALSE),0),0))</f>
        <v>0</v>
      </c>
      <c r="L242" s="64">
        <f t="shared" si="78"/>
        <v>240</v>
      </c>
      <c r="M242" s="65">
        <f t="shared" si="65"/>
        <v>1</v>
      </c>
      <c r="N242" s="66">
        <f t="shared" si="66"/>
        <v>0</v>
      </c>
      <c r="O242" s="66">
        <f t="shared" si="67"/>
        <v>0</v>
      </c>
      <c r="P242" s="65" t="b">
        <f t="shared" si="68"/>
        <v>1</v>
      </c>
      <c r="Q242" s="65">
        <f>IF(OR(M242=6,M242=7),0,IF(NOT(P242),0,IF(L242&lt;=$L$1,VLOOKUP(M242,ouderschapsverlof!$D$15:$G$19,4,FALSE),0)))</f>
        <v>0</v>
      </c>
      <c r="R242" s="65">
        <f>IF(OR(M242=6,M242=7),0,IF(NOT(P242),IF(L242&lt;=$L$1,VLOOKUP(M242,ouderschapsverlof!$D$15:$G$19,4,FALSE),0),0))</f>
        <v>0</v>
      </c>
      <c r="T242" s="64">
        <f t="shared" si="79"/>
        <v>240</v>
      </c>
      <c r="U242" s="65">
        <f t="shared" si="69"/>
        <v>1</v>
      </c>
      <c r="V242" s="66">
        <f t="shared" si="70"/>
        <v>0</v>
      </c>
      <c r="W242" s="66">
        <f t="shared" si="71"/>
        <v>0</v>
      </c>
      <c r="X242" s="65" t="b">
        <f t="shared" si="72"/>
        <v>1</v>
      </c>
      <c r="Y242" s="65">
        <f>IF(OR(U242=6,U242=7),0,IF(NOT(X242),0,IF(T242&lt;=$T$1,VLOOKUP(U242,ouderschapsverlof!$D$15:$I$19,6,FALSE),0)))</f>
        <v>0</v>
      </c>
      <c r="Z242" s="65">
        <f>IF(OR(U242=6,U242=7),0,IF(NOT(X242),IF(T242&lt;=$T$1,VLOOKUP(U242,ouderschapsverlof!$D$15:$I$19,6,FALSE),0),0))</f>
        <v>0</v>
      </c>
      <c r="AB242" s="64">
        <f t="shared" si="80"/>
        <v>240</v>
      </c>
      <c r="AC242" s="65">
        <f t="shared" si="73"/>
        <v>1</v>
      </c>
      <c r="AD242" s="66">
        <f t="shared" si="74"/>
        <v>0</v>
      </c>
      <c r="AE242" s="66">
        <f t="shared" si="75"/>
        <v>0</v>
      </c>
      <c r="AF242" s="65" t="b">
        <f t="shared" si="76"/>
        <v>1</v>
      </c>
      <c r="AG242" s="65">
        <f>IF(OR(AC242=6,AC242=7),0,IF(NOT(AF242),0,IF(AB242&lt;=$AB$1,VLOOKUP(AC242,ouderschapsverlof!$D$15:$K$19,8,FALSE),0)))</f>
        <v>0</v>
      </c>
      <c r="AH242" s="65">
        <f>IF(OR(AC242=6,AC242=7),0,IF(NOT(AF242),IF(AB242&lt;=$AB$1,VLOOKUP(AC242,ouderschapsverlof!$D$15:$K$19,8,FALSE),0),0))</f>
        <v>0</v>
      </c>
    </row>
    <row r="243" spans="1:34" x14ac:dyDescent="0.25">
      <c r="A243" s="64">
        <f t="shared" si="77"/>
        <v>241</v>
      </c>
      <c r="B243" s="65">
        <f t="shared" si="61"/>
        <v>2</v>
      </c>
      <c r="C243" s="66">
        <f t="shared" si="62"/>
        <v>0</v>
      </c>
      <c r="D243" s="66">
        <f t="shared" si="63"/>
        <v>0</v>
      </c>
      <c r="E243" s="65" t="b">
        <f t="shared" si="64"/>
        <v>1</v>
      </c>
      <c r="F243" s="65">
        <f>IF(OR(B243=6,B243=7),0,IF(NOT(E243),0,IF(A243&lt;=$A$1,VLOOKUP(B243,ouderschapsverlof!$D$15:$E$19,2,FALSE),0)))</f>
        <v>0</v>
      </c>
      <c r="G243" s="65">
        <f>IF(OR(B243=6,B243=7),0,IF(NOT(E243),IF(A243&lt;=$A$1,VLOOKUP(B243,ouderschapsverlof!$D$15:$E$19,2,FALSE),0),0))</f>
        <v>0</v>
      </c>
      <c r="L243" s="64">
        <f t="shared" si="78"/>
        <v>241</v>
      </c>
      <c r="M243" s="65">
        <f t="shared" si="65"/>
        <v>2</v>
      </c>
      <c r="N243" s="66">
        <f t="shared" si="66"/>
        <v>0</v>
      </c>
      <c r="O243" s="66">
        <f t="shared" si="67"/>
        <v>0</v>
      </c>
      <c r="P243" s="65" t="b">
        <f t="shared" si="68"/>
        <v>1</v>
      </c>
      <c r="Q243" s="65">
        <f>IF(OR(M243=6,M243=7),0,IF(NOT(P243),0,IF(L243&lt;=$L$1,VLOOKUP(M243,ouderschapsverlof!$D$15:$G$19,4,FALSE),0)))</f>
        <v>0</v>
      </c>
      <c r="R243" s="65">
        <f>IF(OR(M243=6,M243=7),0,IF(NOT(P243),IF(L243&lt;=$L$1,VLOOKUP(M243,ouderschapsverlof!$D$15:$G$19,4,FALSE),0),0))</f>
        <v>0</v>
      </c>
      <c r="T243" s="64">
        <f t="shared" si="79"/>
        <v>241</v>
      </c>
      <c r="U243" s="65">
        <f t="shared" si="69"/>
        <v>2</v>
      </c>
      <c r="V243" s="66">
        <f t="shared" si="70"/>
        <v>0</v>
      </c>
      <c r="W243" s="66">
        <f t="shared" si="71"/>
        <v>0</v>
      </c>
      <c r="X243" s="65" t="b">
        <f t="shared" si="72"/>
        <v>1</v>
      </c>
      <c r="Y243" s="65">
        <f>IF(OR(U243=6,U243=7),0,IF(NOT(X243),0,IF(T243&lt;=$T$1,VLOOKUP(U243,ouderschapsverlof!$D$15:$I$19,6,FALSE),0)))</f>
        <v>0</v>
      </c>
      <c r="Z243" s="65">
        <f>IF(OR(U243=6,U243=7),0,IF(NOT(X243),IF(T243&lt;=$T$1,VLOOKUP(U243,ouderschapsverlof!$D$15:$I$19,6,FALSE),0),0))</f>
        <v>0</v>
      </c>
      <c r="AB243" s="64">
        <f t="shared" si="80"/>
        <v>241</v>
      </c>
      <c r="AC243" s="65">
        <f t="shared" si="73"/>
        <v>2</v>
      </c>
      <c r="AD243" s="66">
        <f t="shared" si="74"/>
        <v>0</v>
      </c>
      <c r="AE243" s="66">
        <f t="shared" si="75"/>
        <v>0</v>
      </c>
      <c r="AF243" s="65" t="b">
        <f t="shared" si="76"/>
        <v>1</v>
      </c>
      <c r="AG243" s="65">
        <f>IF(OR(AC243=6,AC243=7),0,IF(NOT(AF243),0,IF(AB243&lt;=$AB$1,VLOOKUP(AC243,ouderschapsverlof!$D$15:$K$19,8,FALSE),0)))</f>
        <v>0</v>
      </c>
      <c r="AH243" s="65">
        <f>IF(OR(AC243=6,AC243=7),0,IF(NOT(AF243),IF(AB243&lt;=$AB$1,VLOOKUP(AC243,ouderschapsverlof!$D$15:$K$19,8,FALSE),0),0))</f>
        <v>0</v>
      </c>
    </row>
    <row r="244" spans="1:34" x14ac:dyDescent="0.25">
      <c r="A244" s="64">
        <f t="shared" si="77"/>
        <v>242</v>
      </c>
      <c r="B244" s="65">
        <f t="shared" si="61"/>
        <v>3</v>
      </c>
      <c r="C244" s="66">
        <f t="shared" si="62"/>
        <v>0</v>
      </c>
      <c r="D244" s="66">
        <f t="shared" si="63"/>
        <v>0</v>
      </c>
      <c r="E244" s="65" t="b">
        <f t="shared" si="64"/>
        <v>1</v>
      </c>
      <c r="F244" s="65">
        <f>IF(OR(B244=6,B244=7),0,IF(NOT(E244),0,IF(A244&lt;=$A$1,VLOOKUP(B244,ouderschapsverlof!$D$15:$E$19,2,FALSE),0)))</f>
        <v>0</v>
      </c>
      <c r="G244" s="65">
        <f>IF(OR(B244=6,B244=7),0,IF(NOT(E244),IF(A244&lt;=$A$1,VLOOKUP(B244,ouderschapsverlof!$D$15:$E$19,2,FALSE),0),0))</f>
        <v>0</v>
      </c>
      <c r="L244" s="64">
        <f t="shared" si="78"/>
        <v>242</v>
      </c>
      <c r="M244" s="65">
        <f t="shared" si="65"/>
        <v>3</v>
      </c>
      <c r="N244" s="66">
        <f t="shared" si="66"/>
        <v>0</v>
      </c>
      <c r="O244" s="66">
        <f t="shared" si="67"/>
        <v>0</v>
      </c>
      <c r="P244" s="65" t="b">
        <f t="shared" si="68"/>
        <v>1</v>
      </c>
      <c r="Q244" s="65">
        <f>IF(OR(M244=6,M244=7),0,IF(NOT(P244),0,IF(L244&lt;=$L$1,VLOOKUP(M244,ouderschapsverlof!$D$15:$G$19,4,FALSE),0)))</f>
        <v>0</v>
      </c>
      <c r="R244" s="65">
        <f>IF(OR(M244=6,M244=7),0,IF(NOT(P244),IF(L244&lt;=$L$1,VLOOKUP(M244,ouderschapsverlof!$D$15:$G$19,4,FALSE),0),0))</f>
        <v>0</v>
      </c>
      <c r="T244" s="64">
        <f t="shared" si="79"/>
        <v>242</v>
      </c>
      <c r="U244" s="65">
        <f t="shared" si="69"/>
        <v>3</v>
      </c>
      <c r="V244" s="66">
        <f t="shared" si="70"/>
        <v>0</v>
      </c>
      <c r="W244" s="66">
        <f t="shared" si="71"/>
        <v>0</v>
      </c>
      <c r="X244" s="65" t="b">
        <f t="shared" si="72"/>
        <v>1</v>
      </c>
      <c r="Y244" s="65">
        <f>IF(OR(U244=6,U244=7),0,IF(NOT(X244),0,IF(T244&lt;=$T$1,VLOOKUP(U244,ouderschapsverlof!$D$15:$I$19,6,FALSE),0)))</f>
        <v>0</v>
      </c>
      <c r="Z244" s="65">
        <f>IF(OR(U244=6,U244=7),0,IF(NOT(X244),IF(T244&lt;=$T$1,VLOOKUP(U244,ouderschapsverlof!$D$15:$I$19,6,FALSE),0),0))</f>
        <v>0</v>
      </c>
      <c r="AB244" s="64">
        <f t="shared" si="80"/>
        <v>242</v>
      </c>
      <c r="AC244" s="65">
        <f t="shared" si="73"/>
        <v>3</v>
      </c>
      <c r="AD244" s="66">
        <f t="shared" si="74"/>
        <v>0</v>
      </c>
      <c r="AE244" s="66">
        <f t="shared" si="75"/>
        <v>0</v>
      </c>
      <c r="AF244" s="65" t="b">
        <f t="shared" si="76"/>
        <v>1</v>
      </c>
      <c r="AG244" s="65">
        <f>IF(OR(AC244=6,AC244=7),0,IF(NOT(AF244),0,IF(AB244&lt;=$AB$1,VLOOKUP(AC244,ouderschapsverlof!$D$15:$K$19,8,FALSE),0)))</f>
        <v>0</v>
      </c>
      <c r="AH244" s="65">
        <f>IF(OR(AC244=6,AC244=7),0,IF(NOT(AF244),IF(AB244&lt;=$AB$1,VLOOKUP(AC244,ouderschapsverlof!$D$15:$K$19,8,FALSE),0),0))</f>
        <v>0</v>
      </c>
    </row>
    <row r="245" spans="1:34" x14ac:dyDescent="0.25">
      <c r="A245" s="64">
        <f t="shared" si="77"/>
        <v>243</v>
      </c>
      <c r="B245" s="65">
        <f t="shared" si="61"/>
        <v>4</v>
      </c>
      <c r="C245" s="66">
        <f t="shared" si="62"/>
        <v>0</v>
      </c>
      <c r="D245" s="66">
        <f t="shared" si="63"/>
        <v>0</v>
      </c>
      <c r="E245" s="65" t="b">
        <f t="shared" si="64"/>
        <v>1</v>
      </c>
      <c r="F245" s="65">
        <f>IF(OR(B245=6,B245=7),0,IF(NOT(E245),0,IF(A245&lt;=$A$1,VLOOKUP(B245,ouderschapsverlof!$D$15:$E$19,2,FALSE),0)))</f>
        <v>0</v>
      </c>
      <c r="G245" s="65">
        <f>IF(OR(B245=6,B245=7),0,IF(NOT(E245),IF(A245&lt;=$A$1,VLOOKUP(B245,ouderschapsverlof!$D$15:$E$19,2,FALSE),0),0))</f>
        <v>0</v>
      </c>
      <c r="L245" s="64">
        <f t="shared" si="78"/>
        <v>243</v>
      </c>
      <c r="M245" s="65">
        <f t="shared" si="65"/>
        <v>4</v>
      </c>
      <c r="N245" s="66">
        <f t="shared" si="66"/>
        <v>0</v>
      </c>
      <c r="O245" s="66">
        <f t="shared" si="67"/>
        <v>0</v>
      </c>
      <c r="P245" s="65" t="b">
        <f t="shared" si="68"/>
        <v>1</v>
      </c>
      <c r="Q245" s="65">
        <f>IF(OR(M245=6,M245=7),0,IF(NOT(P245),0,IF(L245&lt;=$L$1,VLOOKUP(M245,ouderschapsverlof!$D$15:$G$19,4,FALSE),0)))</f>
        <v>0</v>
      </c>
      <c r="R245" s="65">
        <f>IF(OR(M245=6,M245=7),0,IF(NOT(P245),IF(L245&lt;=$L$1,VLOOKUP(M245,ouderschapsverlof!$D$15:$G$19,4,FALSE),0),0))</f>
        <v>0</v>
      </c>
      <c r="T245" s="64">
        <f t="shared" si="79"/>
        <v>243</v>
      </c>
      <c r="U245" s="65">
        <f t="shared" si="69"/>
        <v>4</v>
      </c>
      <c r="V245" s="66">
        <f t="shared" si="70"/>
        <v>0</v>
      </c>
      <c r="W245" s="66">
        <f t="shared" si="71"/>
        <v>0</v>
      </c>
      <c r="X245" s="65" t="b">
        <f t="shared" si="72"/>
        <v>1</v>
      </c>
      <c r="Y245" s="65">
        <f>IF(OR(U245=6,U245=7),0,IF(NOT(X245),0,IF(T245&lt;=$T$1,VLOOKUP(U245,ouderschapsverlof!$D$15:$I$19,6,FALSE),0)))</f>
        <v>0</v>
      </c>
      <c r="Z245" s="65">
        <f>IF(OR(U245=6,U245=7),0,IF(NOT(X245),IF(T245&lt;=$T$1,VLOOKUP(U245,ouderschapsverlof!$D$15:$I$19,6,FALSE),0),0))</f>
        <v>0</v>
      </c>
      <c r="AB245" s="64">
        <f t="shared" si="80"/>
        <v>243</v>
      </c>
      <c r="AC245" s="65">
        <f t="shared" si="73"/>
        <v>4</v>
      </c>
      <c r="AD245" s="66">
        <f t="shared" si="74"/>
        <v>0</v>
      </c>
      <c r="AE245" s="66">
        <f t="shared" si="75"/>
        <v>0</v>
      </c>
      <c r="AF245" s="65" t="b">
        <f t="shared" si="76"/>
        <v>1</v>
      </c>
      <c r="AG245" s="65">
        <f>IF(OR(AC245=6,AC245=7),0,IF(NOT(AF245),0,IF(AB245&lt;=$AB$1,VLOOKUP(AC245,ouderschapsverlof!$D$15:$K$19,8,FALSE),0)))</f>
        <v>0</v>
      </c>
      <c r="AH245" s="65">
        <f>IF(OR(AC245=6,AC245=7),0,IF(NOT(AF245),IF(AB245&lt;=$AB$1,VLOOKUP(AC245,ouderschapsverlof!$D$15:$K$19,8,FALSE),0),0))</f>
        <v>0</v>
      </c>
    </row>
    <row r="246" spans="1:34" x14ac:dyDescent="0.25">
      <c r="A246" s="64">
        <f t="shared" si="77"/>
        <v>244</v>
      </c>
      <c r="B246" s="65">
        <f t="shared" si="61"/>
        <v>5</v>
      </c>
      <c r="C246" s="66">
        <f t="shared" si="62"/>
        <v>0</v>
      </c>
      <c r="D246" s="66">
        <f t="shared" si="63"/>
        <v>0</v>
      </c>
      <c r="E246" s="65" t="b">
        <f t="shared" si="64"/>
        <v>1</v>
      </c>
      <c r="F246" s="65">
        <f>IF(OR(B246=6,B246=7),0,IF(NOT(E246),0,IF(A246&lt;=$A$1,VLOOKUP(B246,ouderschapsverlof!$D$15:$E$19,2,FALSE),0)))</f>
        <v>0</v>
      </c>
      <c r="G246" s="65">
        <f>IF(OR(B246=6,B246=7),0,IF(NOT(E246),IF(A246&lt;=$A$1,VLOOKUP(B246,ouderschapsverlof!$D$15:$E$19,2,FALSE),0),0))</f>
        <v>0</v>
      </c>
      <c r="L246" s="64">
        <f t="shared" si="78"/>
        <v>244</v>
      </c>
      <c r="M246" s="65">
        <f t="shared" si="65"/>
        <v>5</v>
      </c>
      <c r="N246" s="66">
        <f t="shared" si="66"/>
        <v>0</v>
      </c>
      <c r="O246" s="66">
        <f t="shared" si="67"/>
        <v>0</v>
      </c>
      <c r="P246" s="65" t="b">
        <f t="shared" si="68"/>
        <v>1</v>
      </c>
      <c r="Q246" s="65">
        <f>IF(OR(M246=6,M246=7),0,IF(NOT(P246),0,IF(L246&lt;=$L$1,VLOOKUP(M246,ouderschapsverlof!$D$15:$G$19,4,FALSE),0)))</f>
        <v>0</v>
      </c>
      <c r="R246" s="65">
        <f>IF(OR(M246=6,M246=7),0,IF(NOT(P246),IF(L246&lt;=$L$1,VLOOKUP(M246,ouderschapsverlof!$D$15:$G$19,4,FALSE),0),0))</f>
        <v>0</v>
      </c>
      <c r="T246" s="64">
        <f t="shared" si="79"/>
        <v>244</v>
      </c>
      <c r="U246" s="65">
        <f t="shared" si="69"/>
        <v>5</v>
      </c>
      <c r="V246" s="66">
        <f t="shared" si="70"/>
        <v>0</v>
      </c>
      <c r="W246" s="66">
        <f t="shared" si="71"/>
        <v>0</v>
      </c>
      <c r="X246" s="65" t="b">
        <f t="shared" si="72"/>
        <v>1</v>
      </c>
      <c r="Y246" s="65">
        <f>IF(OR(U246=6,U246=7),0,IF(NOT(X246),0,IF(T246&lt;=$T$1,VLOOKUP(U246,ouderschapsverlof!$D$15:$I$19,6,FALSE),0)))</f>
        <v>0</v>
      </c>
      <c r="Z246" s="65">
        <f>IF(OR(U246=6,U246=7),0,IF(NOT(X246),IF(T246&lt;=$T$1,VLOOKUP(U246,ouderschapsverlof!$D$15:$I$19,6,FALSE),0),0))</f>
        <v>0</v>
      </c>
      <c r="AB246" s="64">
        <f t="shared" si="80"/>
        <v>244</v>
      </c>
      <c r="AC246" s="65">
        <f t="shared" si="73"/>
        <v>5</v>
      </c>
      <c r="AD246" s="66">
        <f t="shared" si="74"/>
        <v>0</v>
      </c>
      <c r="AE246" s="66">
        <f t="shared" si="75"/>
        <v>0</v>
      </c>
      <c r="AF246" s="65" t="b">
        <f t="shared" si="76"/>
        <v>1</v>
      </c>
      <c r="AG246" s="65">
        <f>IF(OR(AC246=6,AC246=7),0,IF(NOT(AF246),0,IF(AB246&lt;=$AB$1,VLOOKUP(AC246,ouderschapsverlof!$D$15:$K$19,8,FALSE),0)))</f>
        <v>0</v>
      </c>
      <c r="AH246" s="65">
        <f>IF(OR(AC246=6,AC246=7),0,IF(NOT(AF246),IF(AB246&lt;=$AB$1,VLOOKUP(AC246,ouderschapsverlof!$D$15:$K$19,8,FALSE),0),0))</f>
        <v>0</v>
      </c>
    </row>
    <row r="247" spans="1:34" x14ac:dyDescent="0.25">
      <c r="A247" s="64">
        <f t="shared" si="77"/>
        <v>245</v>
      </c>
      <c r="B247" s="65">
        <f t="shared" si="61"/>
        <v>6</v>
      </c>
      <c r="C247" s="66">
        <f t="shared" si="62"/>
        <v>0</v>
      </c>
      <c r="D247" s="66">
        <f t="shared" si="63"/>
        <v>0</v>
      </c>
      <c r="E247" s="65" t="b">
        <f t="shared" si="64"/>
        <v>1</v>
      </c>
      <c r="F247" s="65">
        <f>IF(OR(B247=6,B247=7),0,IF(NOT(E247),0,IF(A247&lt;=$A$1,VLOOKUP(B247,ouderschapsverlof!$D$15:$E$19,2,FALSE),0)))</f>
        <v>0</v>
      </c>
      <c r="G247" s="65">
        <f>IF(OR(B247=6,B247=7),0,IF(NOT(E247),IF(A247&lt;=$A$1,VLOOKUP(B247,ouderschapsverlof!$D$15:$E$19,2,FALSE),0),0))</f>
        <v>0</v>
      </c>
      <c r="L247" s="64">
        <f t="shared" si="78"/>
        <v>245</v>
      </c>
      <c r="M247" s="65">
        <f t="shared" si="65"/>
        <v>6</v>
      </c>
      <c r="N247" s="66">
        <f t="shared" si="66"/>
        <v>0</v>
      </c>
      <c r="O247" s="66">
        <f t="shared" si="67"/>
        <v>0</v>
      </c>
      <c r="P247" s="65" t="b">
        <f t="shared" si="68"/>
        <v>1</v>
      </c>
      <c r="Q247" s="65">
        <f>IF(OR(M247=6,M247=7),0,IF(NOT(P247),0,IF(L247&lt;=$L$1,VLOOKUP(M247,ouderschapsverlof!$D$15:$G$19,4,FALSE),0)))</f>
        <v>0</v>
      </c>
      <c r="R247" s="65">
        <f>IF(OR(M247=6,M247=7),0,IF(NOT(P247),IF(L247&lt;=$L$1,VLOOKUP(M247,ouderschapsverlof!$D$15:$G$19,4,FALSE),0),0))</f>
        <v>0</v>
      </c>
      <c r="T247" s="64">
        <f t="shared" si="79"/>
        <v>245</v>
      </c>
      <c r="U247" s="65">
        <f t="shared" si="69"/>
        <v>6</v>
      </c>
      <c r="V247" s="66">
        <f t="shared" si="70"/>
        <v>0</v>
      </c>
      <c r="W247" s="66">
        <f t="shared" si="71"/>
        <v>0</v>
      </c>
      <c r="X247" s="65" t="b">
        <f t="shared" si="72"/>
        <v>1</v>
      </c>
      <c r="Y247" s="65">
        <f>IF(OR(U247=6,U247=7),0,IF(NOT(X247),0,IF(T247&lt;=$T$1,VLOOKUP(U247,ouderschapsverlof!$D$15:$I$19,6,FALSE),0)))</f>
        <v>0</v>
      </c>
      <c r="Z247" s="65">
        <f>IF(OR(U247=6,U247=7),0,IF(NOT(X247),IF(T247&lt;=$T$1,VLOOKUP(U247,ouderschapsverlof!$D$15:$I$19,6,FALSE),0),0))</f>
        <v>0</v>
      </c>
      <c r="AB247" s="64">
        <f t="shared" si="80"/>
        <v>245</v>
      </c>
      <c r="AC247" s="65">
        <f t="shared" si="73"/>
        <v>6</v>
      </c>
      <c r="AD247" s="66">
        <f t="shared" si="74"/>
        <v>0</v>
      </c>
      <c r="AE247" s="66">
        <f t="shared" si="75"/>
        <v>0</v>
      </c>
      <c r="AF247" s="65" t="b">
        <f t="shared" si="76"/>
        <v>1</v>
      </c>
      <c r="AG247" s="65">
        <f>IF(OR(AC247=6,AC247=7),0,IF(NOT(AF247),0,IF(AB247&lt;=$AB$1,VLOOKUP(AC247,ouderschapsverlof!$D$15:$K$19,8,FALSE),0)))</f>
        <v>0</v>
      </c>
      <c r="AH247" s="65">
        <f>IF(OR(AC247=6,AC247=7),0,IF(NOT(AF247),IF(AB247&lt;=$AB$1,VLOOKUP(AC247,ouderschapsverlof!$D$15:$K$19,8,FALSE),0),0))</f>
        <v>0</v>
      </c>
    </row>
    <row r="248" spans="1:34" x14ac:dyDescent="0.25">
      <c r="A248" s="64">
        <f t="shared" si="77"/>
        <v>246</v>
      </c>
      <c r="B248" s="65">
        <f t="shared" si="61"/>
        <v>7</v>
      </c>
      <c r="C248" s="66">
        <f t="shared" si="62"/>
        <v>0</v>
      </c>
      <c r="D248" s="66">
        <f t="shared" si="63"/>
        <v>0</v>
      </c>
      <c r="E248" s="65" t="b">
        <f t="shared" si="64"/>
        <v>1</v>
      </c>
      <c r="F248" s="65">
        <f>IF(OR(B248=6,B248=7),0,IF(NOT(E248),0,IF(A248&lt;=$A$1,VLOOKUP(B248,ouderschapsverlof!$D$15:$E$19,2,FALSE),0)))</f>
        <v>0</v>
      </c>
      <c r="G248" s="65">
        <f>IF(OR(B248=6,B248=7),0,IF(NOT(E248),IF(A248&lt;=$A$1,VLOOKUP(B248,ouderschapsverlof!$D$15:$E$19,2,FALSE),0),0))</f>
        <v>0</v>
      </c>
      <c r="L248" s="64">
        <f t="shared" si="78"/>
        <v>246</v>
      </c>
      <c r="M248" s="65">
        <f t="shared" si="65"/>
        <v>7</v>
      </c>
      <c r="N248" s="66">
        <f t="shared" si="66"/>
        <v>0</v>
      </c>
      <c r="O248" s="66">
        <f t="shared" si="67"/>
        <v>0</v>
      </c>
      <c r="P248" s="65" t="b">
        <f t="shared" si="68"/>
        <v>1</v>
      </c>
      <c r="Q248" s="65">
        <f>IF(OR(M248=6,M248=7),0,IF(NOT(P248),0,IF(L248&lt;=$L$1,VLOOKUP(M248,ouderschapsverlof!$D$15:$G$19,4,FALSE),0)))</f>
        <v>0</v>
      </c>
      <c r="R248" s="65">
        <f>IF(OR(M248=6,M248=7),0,IF(NOT(P248),IF(L248&lt;=$L$1,VLOOKUP(M248,ouderschapsverlof!$D$15:$G$19,4,FALSE),0),0))</f>
        <v>0</v>
      </c>
      <c r="T248" s="64">
        <f t="shared" si="79"/>
        <v>246</v>
      </c>
      <c r="U248" s="65">
        <f t="shared" si="69"/>
        <v>7</v>
      </c>
      <c r="V248" s="66">
        <f t="shared" si="70"/>
        <v>0</v>
      </c>
      <c r="W248" s="66">
        <f t="shared" si="71"/>
        <v>0</v>
      </c>
      <c r="X248" s="65" t="b">
        <f t="shared" si="72"/>
        <v>1</v>
      </c>
      <c r="Y248" s="65">
        <f>IF(OR(U248=6,U248=7),0,IF(NOT(X248),0,IF(T248&lt;=$T$1,VLOOKUP(U248,ouderschapsverlof!$D$15:$I$19,6,FALSE),0)))</f>
        <v>0</v>
      </c>
      <c r="Z248" s="65">
        <f>IF(OR(U248=6,U248=7),0,IF(NOT(X248),IF(T248&lt;=$T$1,VLOOKUP(U248,ouderschapsverlof!$D$15:$I$19,6,FALSE),0),0))</f>
        <v>0</v>
      </c>
      <c r="AB248" s="64">
        <f t="shared" si="80"/>
        <v>246</v>
      </c>
      <c r="AC248" s="65">
        <f t="shared" si="73"/>
        <v>7</v>
      </c>
      <c r="AD248" s="66">
        <f t="shared" si="74"/>
        <v>0</v>
      </c>
      <c r="AE248" s="66">
        <f t="shared" si="75"/>
        <v>0</v>
      </c>
      <c r="AF248" s="65" t="b">
        <f t="shared" si="76"/>
        <v>1</v>
      </c>
      <c r="AG248" s="65">
        <f>IF(OR(AC248=6,AC248=7),0,IF(NOT(AF248),0,IF(AB248&lt;=$AB$1,VLOOKUP(AC248,ouderschapsverlof!$D$15:$K$19,8,FALSE),0)))</f>
        <v>0</v>
      </c>
      <c r="AH248" s="65">
        <f>IF(OR(AC248=6,AC248=7),0,IF(NOT(AF248),IF(AB248&lt;=$AB$1,VLOOKUP(AC248,ouderschapsverlof!$D$15:$K$19,8,FALSE),0),0))</f>
        <v>0</v>
      </c>
    </row>
    <row r="249" spans="1:34" x14ac:dyDescent="0.25">
      <c r="A249" s="64">
        <f t="shared" si="77"/>
        <v>247</v>
      </c>
      <c r="B249" s="65">
        <f t="shared" si="61"/>
        <v>1</v>
      </c>
      <c r="C249" s="66">
        <f t="shared" si="62"/>
        <v>0</v>
      </c>
      <c r="D249" s="66">
        <f t="shared" si="63"/>
        <v>0</v>
      </c>
      <c r="E249" s="65" t="b">
        <f t="shared" si="64"/>
        <v>1</v>
      </c>
      <c r="F249" s="65">
        <f>IF(OR(B249=6,B249=7),0,IF(NOT(E249),0,IF(A249&lt;=$A$1,VLOOKUP(B249,ouderschapsverlof!$D$15:$E$19,2,FALSE),0)))</f>
        <v>0</v>
      </c>
      <c r="G249" s="65">
        <f>IF(OR(B249=6,B249=7),0,IF(NOT(E249),IF(A249&lt;=$A$1,VLOOKUP(B249,ouderschapsverlof!$D$15:$E$19,2,FALSE),0),0))</f>
        <v>0</v>
      </c>
      <c r="L249" s="64">
        <f t="shared" si="78"/>
        <v>247</v>
      </c>
      <c r="M249" s="65">
        <f t="shared" si="65"/>
        <v>1</v>
      </c>
      <c r="N249" s="66">
        <f t="shared" si="66"/>
        <v>0</v>
      </c>
      <c r="O249" s="66">
        <f t="shared" si="67"/>
        <v>0</v>
      </c>
      <c r="P249" s="65" t="b">
        <f t="shared" si="68"/>
        <v>1</v>
      </c>
      <c r="Q249" s="65">
        <f>IF(OR(M249=6,M249=7),0,IF(NOT(P249),0,IF(L249&lt;=$L$1,VLOOKUP(M249,ouderschapsverlof!$D$15:$G$19,4,FALSE),0)))</f>
        <v>0</v>
      </c>
      <c r="R249" s="65">
        <f>IF(OR(M249=6,M249=7),0,IF(NOT(P249),IF(L249&lt;=$L$1,VLOOKUP(M249,ouderschapsverlof!$D$15:$G$19,4,FALSE),0),0))</f>
        <v>0</v>
      </c>
      <c r="T249" s="64">
        <f t="shared" si="79"/>
        <v>247</v>
      </c>
      <c r="U249" s="65">
        <f t="shared" si="69"/>
        <v>1</v>
      </c>
      <c r="V249" s="66">
        <f t="shared" si="70"/>
        <v>0</v>
      </c>
      <c r="W249" s="66">
        <f t="shared" si="71"/>
        <v>0</v>
      </c>
      <c r="X249" s="65" t="b">
        <f t="shared" si="72"/>
        <v>1</v>
      </c>
      <c r="Y249" s="65">
        <f>IF(OR(U249=6,U249=7),0,IF(NOT(X249),0,IF(T249&lt;=$T$1,VLOOKUP(U249,ouderschapsverlof!$D$15:$I$19,6,FALSE),0)))</f>
        <v>0</v>
      </c>
      <c r="Z249" s="65">
        <f>IF(OR(U249=6,U249=7),0,IF(NOT(X249),IF(T249&lt;=$T$1,VLOOKUP(U249,ouderschapsverlof!$D$15:$I$19,6,FALSE),0),0))</f>
        <v>0</v>
      </c>
      <c r="AB249" s="64">
        <f t="shared" si="80"/>
        <v>247</v>
      </c>
      <c r="AC249" s="65">
        <f t="shared" si="73"/>
        <v>1</v>
      </c>
      <c r="AD249" s="66">
        <f t="shared" si="74"/>
        <v>0</v>
      </c>
      <c r="AE249" s="66">
        <f t="shared" si="75"/>
        <v>0</v>
      </c>
      <c r="AF249" s="65" t="b">
        <f t="shared" si="76"/>
        <v>1</v>
      </c>
      <c r="AG249" s="65">
        <f>IF(OR(AC249=6,AC249=7),0,IF(NOT(AF249),0,IF(AB249&lt;=$AB$1,VLOOKUP(AC249,ouderschapsverlof!$D$15:$K$19,8,FALSE),0)))</f>
        <v>0</v>
      </c>
      <c r="AH249" s="65">
        <f>IF(OR(AC249=6,AC249=7),0,IF(NOT(AF249),IF(AB249&lt;=$AB$1,VLOOKUP(AC249,ouderschapsverlof!$D$15:$K$19,8,FALSE),0),0))</f>
        <v>0</v>
      </c>
    </row>
    <row r="250" spans="1:34" x14ac:dyDescent="0.25">
      <c r="A250" s="64">
        <f t="shared" si="77"/>
        <v>248</v>
      </c>
      <c r="B250" s="65">
        <f t="shared" si="61"/>
        <v>2</v>
      </c>
      <c r="C250" s="66">
        <f t="shared" si="62"/>
        <v>0</v>
      </c>
      <c r="D250" s="66">
        <f t="shared" si="63"/>
        <v>0</v>
      </c>
      <c r="E250" s="65" t="b">
        <f t="shared" si="64"/>
        <v>1</v>
      </c>
      <c r="F250" s="65">
        <f>IF(OR(B250=6,B250=7),0,IF(NOT(E250),0,IF(A250&lt;=$A$1,VLOOKUP(B250,ouderschapsverlof!$D$15:$E$19,2,FALSE),0)))</f>
        <v>0</v>
      </c>
      <c r="G250" s="65">
        <f>IF(OR(B250=6,B250=7),0,IF(NOT(E250),IF(A250&lt;=$A$1,VLOOKUP(B250,ouderschapsverlof!$D$15:$E$19,2,FALSE),0),0))</f>
        <v>0</v>
      </c>
      <c r="L250" s="64">
        <f t="shared" si="78"/>
        <v>248</v>
      </c>
      <c r="M250" s="65">
        <f t="shared" si="65"/>
        <v>2</v>
      </c>
      <c r="N250" s="66">
        <f t="shared" si="66"/>
        <v>0</v>
      </c>
      <c r="O250" s="66">
        <f t="shared" si="67"/>
        <v>0</v>
      </c>
      <c r="P250" s="65" t="b">
        <f t="shared" si="68"/>
        <v>1</v>
      </c>
      <c r="Q250" s="65">
        <f>IF(OR(M250=6,M250=7),0,IF(NOT(P250),0,IF(L250&lt;=$L$1,VLOOKUP(M250,ouderschapsverlof!$D$15:$G$19,4,FALSE),0)))</f>
        <v>0</v>
      </c>
      <c r="R250" s="65">
        <f>IF(OR(M250=6,M250=7),0,IF(NOT(P250),IF(L250&lt;=$L$1,VLOOKUP(M250,ouderschapsverlof!$D$15:$G$19,4,FALSE),0),0))</f>
        <v>0</v>
      </c>
      <c r="T250" s="64">
        <f t="shared" si="79"/>
        <v>248</v>
      </c>
      <c r="U250" s="65">
        <f t="shared" si="69"/>
        <v>2</v>
      </c>
      <c r="V250" s="66">
        <f t="shared" si="70"/>
        <v>0</v>
      </c>
      <c r="W250" s="66">
        <f t="shared" si="71"/>
        <v>0</v>
      </c>
      <c r="X250" s="65" t="b">
        <f t="shared" si="72"/>
        <v>1</v>
      </c>
      <c r="Y250" s="65">
        <f>IF(OR(U250=6,U250=7),0,IF(NOT(X250),0,IF(T250&lt;=$T$1,VLOOKUP(U250,ouderschapsverlof!$D$15:$I$19,6,FALSE),0)))</f>
        <v>0</v>
      </c>
      <c r="Z250" s="65">
        <f>IF(OR(U250=6,U250=7),0,IF(NOT(X250),IF(T250&lt;=$T$1,VLOOKUP(U250,ouderschapsverlof!$D$15:$I$19,6,FALSE),0),0))</f>
        <v>0</v>
      </c>
      <c r="AB250" s="64">
        <f t="shared" si="80"/>
        <v>248</v>
      </c>
      <c r="AC250" s="65">
        <f t="shared" si="73"/>
        <v>2</v>
      </c>
      <c r="AD250" s="66">
        <f t="shared" si="74"/>
        <v>0</v>
      </c>
      <c r="AE250" s="66">
        <f t="shared" si="75"/>
        <v>0</v>
      </c>
      <c r="AF250" s="65" t="b">
        <f t="shared" si="76"/>
        <v>1</v>
      </c>
      <c r="AG250" s="65">
        <f>IF(OR(AC250=6,AC250=7),0,IF(NOT(AF250),0,IF(AB250&lt;=$AB$1,VLOOKUP(AC250,ouderschapsverlof!$D$15:$K$19,8,FALSE),0)))</f>
        <v>0</v>
      </c>
      <c r="AH250" s="65">
        <f>IF(OR(AC250=6,AC250=7),0,IF(NOT(AF250),IF(AB250&lt;=$AB$1,VLOOKUP(AC250,ouderschapsverlof!$D$15:$K$19,8,FALSE),0),0))</f>
        <v>0</v>
      </c>
    </row>
    <row r="251" spans="1:34" x14ac:dyDescent="0.25">
      <c r="A251" s="64">
        <f t="shared" si="77"/>
        <v>249</v>
      </c>
      <c r="B251" s="65">
        <f t="shared" si="61"/>
        <v>3</v>
      </c>
      <c r="C251" s="66">
        <f t="shared" si="62"/>
        <v>0</v>
      </c>
      <c r="D251" s="66">
        <f t="shared" si="63"/>
        <v>0</v>
      </c>
      <c r="E251" s="65" t="b">
        <f t="shared" si="64"/>
        <v>1</v>
      </c>
      <c r="F251" s="65">
        <f>IF(OR(B251=6,B251=7),0,IF(NOT(E251),0,IF(A251&lt;=$A$1,VLOOKUP(B251,ouderschapsverlof!$D$15:$E$19,2,FALSE),0)))</f>
        <v>0</v>
      </c>
      <c r="G251" s="65">
        <f>IF(OR(B251=6,B251=7),0,IF(NOT(E251),IF(A251&lt;=$A$1,VLOOKUP(B251,ouderschapsverlof!$D$15:$E$19,2,FALSE),0),0))</f>
        <v>0</v>
      </c>
      <c r="L251" s="64">
        <f t="shared" si="78"/>
        <v>249</v>
      </c>
      <c r="M251" s="65">
        <f t="shared" si="65"/>
        <v>3</v>
      </c>
      <c r="N251" s="66">
        <f t="shared" si="66"/>
        <v>0</v>
      </c>
      <c r="O251" s="66">
        <f t="shared" si="67"/>
        <v>0</v>
      </c>
      <c r="P251" s="65" t="b">
        <f t="shared" si="68"/>
        <v>1</v>
      </c>
      <c r="Q251" s="65">
        <f>IF(OR(M251=6,M251=7),0,IF(NOT(P251),0,IF(L251&lt;=$L$1,VLOOKUP(M251,ouderschapsverlof!$D$15:$G$19,4,FALSE),0)))</f>
        <v>0</v>
      </c>
      <c r="R251" s="65">
        <f>IF(OR(M251=6,M251=7),0,IF(NOT(P251),IF(L251&lt;=$L$1,VLOOKUP(M251,ouderschapsverlof!$D$15:$G$19,4,FALSE),0),0))</f>
        <v>0</v>
      </c>
      <c r="T251" s="64">
        <f t="shared" si="79"/>
        <v>249</v>
      </c>
      <c r="U251" s="65">
        <f t="shared" si="69"/>
        <v>3</v>
      </c>
      <c r="V251" s="66">
        <f t="shared" si="70"/>
        <v>0</v>
      </c>
      <c r="W251" s="66">
        <f t="shared" si="71"/>
        <v>0</v>
      </c>
      <c r="X251" s="65" t="b">
        <f t="shared" si="72"/>
        <v>1</v>
      </c>
      <c r="Y251" s="65">
        <f>IF(OR(U251=6,U251=7),0,IF(NOT(X251),0,IF(T251&lt;=$T$1,VLOOKUP(U251,ouderschapsverlof!$D$15:$I$19,6,FALSE),0)))</f>
        <v>0</v>
      </c>
      <c r="Z251" s="65">
        <f>IF(OR(U251=6,U251=7),0,IF(NOT(X251),IF(T251&lt;=$T$1,VLOOKUP(U251,ouderschapsverlof!$D$15:$I$19,6,FALSE),0),0))</f>
        <v>0</v>
      </c>
      <c r="AB251" s="64">
        <f t="shared" si="80"/>
        <v>249</v>
      </c>
      <c r="AC251" s="65">
        <f t="shared" si="73"/>
        <v>3</v>
      </c>
      <c r="AD251" s="66">
        <f t="shared" si="74"/>
        <v>0</v>
      </c>
      <c r="AE251" s="66">
        <f t="shared" si="75"/>
        <v>0</v>
      </c>
      <c r="AF251" s="65" t="b">
        <f t="shared" si="76"/>
        <v>1</v>
      </c>
      <c r="AG251" s="65">
        <f>IF(OR(AC251=6,AC251=7),0,IF(NOT(AF251),0,IF(AB251&lt;=$AB$1,VLOOKUP(AC251,ouderschapsverlof!$D$15:$K$19,8,FALSE),0)))</f>
        <v>0</v>
      </c>
      <c r="AH251" s="65">
        <f>IF(OR(AC251=6,AC251=7),0,IF(NOT(AF251),IF(AB251&lt;=$AB$1,VLOOKUP(AC251,ouderschapsverlof!$D$15:$K$19,8,FALSE),0),0))</f>
        <v>0</v>
      </c>
    </row>
    <row r="252" spans="1:34" x14ac:dyDescent="0.25">
      <c r="A252" s="64">
        <f t="shared" si="77"/>
        <v>250</v>
      </c>
      <c r="B252" s="65">
        <f t="shared" si="61"/>
        <v>4</v>
      </c>
      <c r="C252" s="66">
        <f t="shared" si="62"/>
        <v>0</v>
      </c>
      <c r="D252" s="66">
        <f t="shared" si="63"/>
        <v>0</v>
      </c>
      <c r="E252" s="65" t="b">
        <f t="shared" si="64"/>
        <v>1</v>
      </c>
      <c r="F252" s="65">
        <f>IF(OR(B252=6,B252=7),0,IF(NOT(E252),0,IF(A252&lt;=$A$1,VLOOKUP(B252,ouderschapsverlof!$D$15:$E$19,2,FALSE),0)))</f>
        <v>0</v>
      </c>
      <c r="G252" s="65">
        <f>IF(OR(B252=6,B252=7),0,IF(NOT(E252),IF(A252&lt;=$A$1,VLOOKUP(B252,ouderschapsverlof!$D$15:$E$19,2,FALSE),0),0))</f>
        <v>0</v>
      </c>
      <c r="L252" s="64">
        <f t="shared" si="78"/>
        <v>250</v>
      </c>
      <c r="M252" s="65">
        <f t="shared" si="65"/>
        <v>4</v>
      </c>
      <c r="N252" s="66">
        <f t="shared" si="66"/>
        <v>0</v>
      </c>
      <c r="O252" s="66">
        <f t="shared" si="67"/>
        <v>0</v>
      </c>
      <c r="P252" s="65" t="b">
        <f t="shared" si="68"/>
        <v>1</v>
      </c>
      <c r="Q252" s="65">
        <f>IF(OR(M252=6,M252=7),0,IF(NOT(P252),0,IF(L252&lt;=$L$1,VLOOKUP(M252,ouderschapsverlof!$D$15:$G$19,4,FALSE),0)))</f>
        <v>0</v>
      </c>
      <c r="R252" s="65">
        <f>IF(OR(M252=6,M252=7),0,IF(NOT(P252),IF(L252&lt;=$L$1,VLOOKUP(M252,ouderschapsverlof!$D$15:$G$19,4,FALSE),0),0))</f>
        <v>0</v>
      </c>
      <c r="T252" s="64">
        <f t="shared" si="79"/>
        <v>250</v>
      </c>
      <c r="U252" s="65">
        <f t="shared" si="69"/>
        <v>4</v>
      </c>
      <c r="V252" s="66">
        <f t="shared" si="70"/>
        <v>0</v>
      </c>
      <c r="W252" s="66">
        <f t="shared" si="71"/>
        <v>0</v>
      </c>
      <c r="X252" s="65" t="b">
        <f t="shared" si="72"/>
        <v>1</v>
      </c>
      <c r="Y252" s="65">
        <f>IF(OR(U252=6,U252=7),0,IF(NOT(X252),0,IF(T252&lt;=$T$1,VLOOKUP(U252,ouderschapsverlof!$D$15:$I$19,6,FALSE),0)))</f>
        <v>0</v>
      </c>
      <c r="Z252" s="65">
        <f>IF(OR(U252=6,U252=7),0,IF(NOT(X252),IF(T252&lt;=$T$1,VLOOKUP(U252,ouderschapsverlof!$D$15:$I$19,6,FALSE),0),0))</f>
        <v>0</v>
      </c>
      <c r="AB252" s="64">
        <f t="shared" si="80"/>
        <v>250</v>
      </c>
      <c r="AC252" s="65">
        <f t="shared" si="73"/>
        <v>4</v>
      </c>
      <c r="AD252" s="66">
        <f t="shared" si="74"/>
        <v>0</v>
      </c>
      <c r="AE252" s="66">
        <f t="shared" si="75"/>
        <v>0</v>
      </c>
      <c r="AF252" s="65" t="b">
        <f t="shared" si="76"/>
        <v>1</v>
      </c>
      <c r="AG252" s="65">
        <f>IF(OR(AC252=6,AC252=7),0,IF(NOT(AF252),0,IF(AB252&lt;=$AB$1,VLOOKUP(AC252,ouderschapsverlof!$D$15:$K$19,8,FALSE),0)))</f>
        <v>0</v>
      </c>
      <c r="AH252" s="65">
        <f>IF(OR(AC252=6,AC252=7),0,IF(NOT(AF252),IF(AB252&lt;=$AB$1,VLOOKUP(AC252,ouderschapsverlof!$D$15:$K$19,8,FALSE),0),0))</f>
        <v>0</v>
      </c>
    </row>
    <row r="253" spans="1:34" x14ac:dyDescent="0.25">
      <c r="A253" s="64">
        <f t="shared" si="77"/>
        <v>251</v>
      </c>
      <c r="B253" s="65">
        <f t="shared" si="61"/>
        <v>5</v>
      </c>
      <c r="C253" s="66">
        <f t="shared" si="62"/>
        <v>0</v>
      </c>
      <c r="D253" s="66">
        <f t="shared" si="63"/>
        <v>0</v>
      </c>
      <c r="E253" s="65" t="b">
        <f t="shared" si="64"/>
        <v>1</v>
      </c>
      <c r="F253" s="65">
        <f>IF(OR(B253=6,B253=7),0,IF(NOT(E253),0,IF(A253&lt;=$A$1,VLOOKUP(B253,ouderschapsverlof!$D$15:$E$19,2,FALSE),0)))</f>
        <v>0</v>
      </c>
      <c r="G253" s="65">
        <f>IF(OR(B253=6,B253=7),0,IF(NOT(E253),IF(A253&lt;=$A$1,VLOOKUP(B253,ouderschapsverlof!$D$15:$E$19,2,FALSE),0),0))</f>
        <v>0</v>
      </c>
      <c r="L253" s="64">
        <f t="shared" si="78"/>
        <v>251</v>
      </c>
      <c r="M253" s="65">
        <f t="shared" si="65"/>
        <v>5</v>
      </c>
      <c r="N253" s="66">
        <f t="shared" si="66"/>
        <v>0</v>
      </c>
      <c r="O253" s="66">
        <f t="shared" si="67"/>
        <v>0</v>
      </c>
      <c r="P253" s="65" t="b">
        <f t="shared" si="68"/>
        <v>1</v>
      </c>
      <c r="Q253" s="65">
        <f>IF(OR(M253=6,M253=7),0,IF(NOT(P253),0,IF(L253&lt;=$L$1,VLOOKUP(M253,ouderschapsverlof!$D$15:$G$19,4,FALSE),0)))</f>
        <v>0</v>
      </c>
      <c r="R253" s="65">
        <f>IF(OR(M253=6,M253=7),0,IF(NOT(P253),IF(L253&lt;=$L$1,VLOOKUP(M253,ouderschapsverlof!$D$15:$G$19,4,FALSE),0),0))</f>
        <v>0</v>
      </c>
      <c r="T253" s="64">
        <f t="shared" si="79"/>
        <v>251</v>
      </c>
      <c r="U253" s="65">
        <f t="shared" si="69"/>
        <v>5</v>
      </c>
      <c r="V253" s="66">
        <f t="shared" si="70"/>
        <v>0</v>
      </c>
      <c r="W253" s="66">
        <f t="shared" si="71"/>
        <v>0</v>
      </c>
      <c r="X253" s="65" t="b">
        <f t="shared" si="72"/>
        <v>1</v>
      </c>
      <c r="Y253" s="65">
        <f>IF(OR(U253=6,U253=7),0,IF(NOT(X253),0,IF(T253&lt;=$T$1,VLOOKUP(U253,ouderschapsverlof!$D$15:$I$19,6,FALSE),0)))</f>
        <v>0</v>
      </c>
      <c r="Z253" s="65">
        <f>IF(OR(U253=6,U253=7),0,IF(NOT(X253),IF(T253&lt;=$T$1,VLOOKUP(U253,ouderschapsverlof!$D$15:$I$19,6,FALSE),0),0))</f>
        <v>0</v>
      </c>
      <c r="AB253" s="64">
        <f t="shared" si="80"/>
        <v>251</v>
      </c>
      <c r="AC253" s="65">
        <f t="shared" si="73"/>
        <v>5</v>
      </c>
      <c r="AD253" s="66">
        <f t="shared" si="74"/>
        <v>0</v>
      </c>
      <c r="AE253" s="66">
        <f t="shared" si="75"/>
        <v>0</v>
      </c>
      <c r="AF253" s="65" t="b">
        <f t="shared" si="76"/>
        <v>1</v>
      </c>
      <c r="AG253" s="65">
        <f>IF(OR(AC253=6,AC253=7),0,IF(NOT(AF253),0,IF(AB253&lt;=$AB$1,VLOOKUP(AC253,ouderschapsverlof!$D$15:$K$19,8,FALSE),0)))</f>
        <v>0</v>
      </c>
      <c r="AH253" s="65">
        <f>IF(OR(AC253=6,AC253=7),0,IF(NOT(AF253),IF(AB253&lt;=$AB$1,VLOOKUP(AC253,ouderschapsverlof!$D$15:$K$19,8,FALSE),0),0))</f>
        <v>0</v>
      </c>
    </row>
    <row r="254" spans="1:34" x14ac:dyDescent="0.25">
      <c r="A254" s="64">
        <f t="shared" si="77"/>
        <v>252</v>
      </c>
      <c r="B254" s="65">
        <f t="shared" si="61"/>
        <v>6</v>
      </c>
      <c r="C254" s="66">
        <f t="shared" si="62"/>
        <v>0</v>
      </c>
      <c r="D254" s="66">
        <f t="shared" si="63"/>
        <v>0</v>
      </c>
      <c r="E254" s="65" t="b">
        <f t="shared" si="64"/>
        <v>1</v>
      </c>
      <c r="F254" s="65">
        <f>IF(OR(B254=6,B254=7),0,IF(NOT(E254),0,IF(A254&lt;=$A$1,VLOOKUP(B254,ouderschapsverlof!$D$15:$E$19,2,FALSE),0)))</f>
        <v>0</v>
      </c>
      <c r="G254" s="65">
        <f>IF(OR(B254=6,B254=7),0,IF(NOT(E254),IF(A254&lt;=$A$1,VLOOKUP(B254,ouderschapsverlof!$D$15:$E$19,2,FALSE),0),0))</f>
        <v>0</v>
      </c>
      <c r="L254" s="64">
        <f t="shared" si="78"/>
        <v>252</v>
      </c>
      <c r="M254" s="65">
        <f t="shared" si="65"/>
        <v>6</v>
      </c>
      <c r="N254" s="66">
        <f t="shared" si="66"/>
        <v>0</v>
      </c>
      <c r="O254" s="66">
        <f t="shared" si="67"/>
        <v>0</v>
      </c>
      <c r="P254" s="65" t="b">
        <f t="shared" si="68"/>
        <v>1</v>
      </c>
      <c r="Q254" s="65">
        <f>IF(OR(M254=6,M254=7),0,IF(NOT(P254),0,IF(L254&lt;=$L$1,VLOOKUP(M254,ouderschapsverlof!$D$15:$G$19,4,FALSE),0)))</f>
        <v>0</v>
      </c>
      <c r="R254" s="65">
        <f>IF(OR(M254=6,M254=7),0,IF(NOT(P254),IF(L254&lt;=$L$1,VLOOKUP(M254,ouderschapsverlof!$D$15:$G$19,4,FALSE),0),0))</f>
        <v>0</v>
      </c>
      <c r="T254" s="64">
        <f t="shared" si="79"/>
        <v>252</v>
      </c>
      <c r="U254" s="65">
        <f t="shared" si="69"/>
        <v>6</v>
      </c>
      <c r="V254" s="66">
        <f t="shared" si="70"/>
        <v>0</v>
      </c>
      <c r="W254" s="66">
        <f t="shared" si="71"/>
        <v>0</v>
      </c>
      <c r="X254" s="65" t="b">
        <f t="shared" si="72"/>
        <v>1</v>
      </c>
      <c r="Y254" s="65">
        <f>IF(OR(U254=6,U254=7),0,IF(NOT(X254),0,IF(T254&lt;=$T$1,VLOOKUP(U254,ouderschapsverlof!$D$15:$I$19,6,FALSE),0)))</f>
        <v>0</v>
      </c>
      <c r="Z254" s="65">
        <f>IF(OR(U254=6,U254=7),0,IF(NOT(X254),IF(T254&lt;=$T$1,VLOOKUP(U254,ouderschapsverlof!$D$15:$I$19,6,FALSE),0),0))</f>
        <v>0</v>
      </c>
      <c r="AB254" s="64">
        <f t="shared" si="80"/>
        <v>252</v>
      </c>
      <c r="AC254" s="65">
        <f t="shared" si="73"/>
        <v>6</v>
      </c>
      <c r="AD254" s="66">
        <f t="shared" si="74"/>
        <v>0</v>
      </c>
      <c r="AE254" s="66">
        <f t="shared" si="75"/>
        <v>0</v>
      </c>
      <c r="AF254" s="65" t="b">
        <f t="shared" si="76"/>
        <v>1</v>
      </c>
      <c r="AG254" s="65">
        <f>IF(OR(AC254=6,AC254=7),0,IF(NOT(AF254),0,IF(AB254&lt;=$AB$1,VLOOKUP(AC254,ouderschapsverlof!$D$15:$K$19,8,FALSE),0)))</f>
        <v>0</v>
      </c>
      <c r="AH254" s="65">
        <f>IF(OR(AC254=6,AC254=7),0,IF(NOT(AF254),IF(AB254&lt;=$AB$1,VLOOKUP(AC254,ouderschapsverlof!$D$15:$K$19,8,FALSE),0),0))</f>
        <v>0</v>
      </c>
    </row>
    <row r="255" spans="1:34" x14ac:dyDescent="0.25">
      <c r="A255" s="64">
        <f t="shared" si="77"/>
        <v>253</v>
      </c>
      <c r="B255" s="65">
        <f t="shared" si="61"/>
        <v>7</v>
      </c>
      <c r="C255" s="66">
        <f t="shared" si="62"/>
        <v>0</v>
      </c>
      <c r="D255" s="66">
        <f t="shared" si="63"/>
        <v>0</v>
      </c>
      <c r="E255" s="65" t="b">
        <f t="shared" si="64"/>
        <v>1</v>
      </c>
      <c r="F255" s="65">
        <f>IF(OR(B255=6,B255=7),0,IF(NOT(E255),0,IF(A255&lt;=$A$1,VLOOKUP(B255,ouderschapsverlof!$D$15:$E$19,2,FALSE),0)))</f>
        <v>0</v>
      </c>
      <c r="G255" s="65">
        <f>IF(OR(B255=6,B255=7),0,IF(NOT(E255),IF(A255&lt;=$A$1,VLOOKUP(B255,ouderschapsverlof!$D$15:$E$19,2,FALSE),0),0))</f>
        <v>0</v>
      </c>
      <c r="L255" s="64">
        <f t="shared" si="78"/>
        <v>253</v>
      </c>
      <c r="M255" s="65">
        <f t="shared" si="65"/>
        <v>7</v>
      </c>
      <c r="N255" s="66">
        <f t="shared" si="66"/>
        <v>0</v>
      </c>
      <c r="O255" s="66">
        <f t="shared" si="67"/>
        <v>0</v>
      </c>
      <c r="P255" s="65" t="b">
        <f t="shared" si="68"/>
        <v>1</v>
      </c>
      <c r="Q255" s="65">
        <f>IF(OR(M255=6,M255=7),0,IF(NOT(P255),0,IF(L255&lt;=$L$1,VLOOKUP(M255,ouderschapsverlof!$D$15:$G$19,4,FALSE),0)))</f>
        <v>0</v>
      </c>
      <c r="R255" s="65">
        <f>IF(OR(M255=6,M255=7),0,IF(NOT(P255),IF(L255&lt;=$L$1,VLOOKUP(M255,ouderschapsverlof!$D$15:$G$19,4,FALSE),0),0))</f>
        <v>0</v>
      </c>
      <c r="T255" s="64">
        <f t="shared" si="79"/>
        <v>253</v>
      </c>
      <c r="U255" s="65">
        <f t="shared" si="69"/>
        <v>7</v>
      </c>
      <c r="V255" s="66">
        <f t="shared" si="70"/>
        <v>0</v>
      </c>
      <c r="W255" s="66">
        <f t="shared" si="71"/>
        <v>0</v>
      </c>
      <c r="X255" s="65" t="b">
        <f t="shared" si="72"/>
        <v>1</v>
      </c>
      <c r="Y255" s="65">
        <f>IF(OR(U255=6,U255=7),0,IF(NOT(X255),0,IF(T255&lt;=$T$1,VLOOKUP(U255,ouderschapsverlof!$D$15:$I$19,6,FALSE),0)))</f>
        <v>0</v>
      </c>
      <c r="Z255" s="65">
        <f>IF(OR(U255=6,U255=7),0,IF(NOT(X255),IF(T255&lt;=$T$1,VLOOKUP(U255,ouderschapsverlof!$D$15:$I$19,6,FALSE),0),0))</f>
        <v>0</v>
      </c>
      <c r="AB255" s="64">
        <f t="shared" si="80"/>
        <v>253</v>
      </c>
      <c r="AC255" s="65">
        <f t="shared" si="73"/>
        <v>7</v>
      </c>
      <c r="AD255" s="66">
        <f t="shared" si="74"/>
        <v>0</v>
      </c>
      <c r="AE255" s="66">
        <f t="shared" si="75"/>
        <v>0</v>
      </c>
      <c r="AF255" s="65" t="b">
        <f t="shared" si="76"/>
        <v>1</v>
      </c>
      <c r="AG255" s="65">
        <f>IF(OR(AC255=6,AC255=7),0,IF(NOT(AF255),0,IF(AB255&lt;=$AB$1,VLOOKUP(AC255,ouderschapsverlof!$D$15:$K$19,8,FALSE),0)))</f>
        <v>0</v>
      </c>
      <c r="AH255" s="65">
        <f>IF(OR(AC255=6,AC255=7),0,IF(NOT(AF255),IF(AB255&lt;=$AB$1,VLOOKUP(AC255,ouderschapsverlof!$D$15:$K$19,8,FALSE),0),0))</f>
        <v>0</v>
      </c>
    </row>
    <row r="256" spans="1:34" x14ac:dyDescent="0.25">
      <c r="A256" s="64">
        <f t="shared" si="77"/>
        <v>254</v>
      </c>
      <c r="B256" s="65">
        <f t="shared" si="61"/>
        <v>1</v>
      </c>
      <c r="C256" s="66">
        <f t="shared" si="62"/>
        <v>0</v>
      </c>
      <c r="D256" s="66">
        <f t="shared" si="63"/>
        <v>0</v>
      </c>
      <c r="E256" s="65" t="b">
        <f t="shared" si="64"/>
        <v>1</v>
      </c>
      <c r="F256" s="65">
        <f>IF(OR(B256=6,B256=7),0,IF(NOT(E256),0,IF(A256&lt;=$A$1,VLOOKUP(B256,ouderschapsverlof!$D$15:$E$19,2,FALSE),0)))</f>
        <v>0</v>
      </c>
      <c r="G256" s="65">
        <f>IF(OR(B256=6,B256=7),0,IF(NOT(E256),IF(A256&lt;=$A$1,VLOOKUP(B256,ouderschapsverlof!$D$15:$E$19,2,FALSE),0),0))</f>
        <v>0</v>
      </c>
      <c r="L256" s="64">
        <f t="shared" si="78"/>
        <v>254</v>
      </c>
      <c r="M256" s="65">
        <f t="shared" si="65"/>
        <v>1</v>
      </c>
      <c r="N256" s="66">
        <f t="shared" si="66"/>
        <v>0</v>
      </c>
      <c r="O256" s="66">
        <f t="shared" si="67"/>
        <v>0</v>
      </c>
      <c r="P256" s="65" t="b">
        <f t="shared" si="68"/>
        <v>1</v>
      </c>
      <c r="Q256" s="65">
        <f>IF(OR(M256=6,M256=7),0,IF(NOT(P256),0,IF(L256&lt;=$L$1,VLOOKUP(M256,ouderschapsverlof!$D$15:$G$19,4,FALSE),0)))</f>
        <v>0</v>
      </c>
      <c r="R256" s="65">
        <f>IF(OR(M256=6,M256=7),0,IF(NOT(P256),IF(L256&lt;=$L$1,VLOOKUP(M256,ouderschapsverlof!$D$15:$G$19,4,FALSE),0),0))</f>
        <v>0</v>
      </c>
      <c r="T256" s="64">
        <f t="shared" si="79"/>
        <v>254</v>
      </c>
      <c r="U256" s="65">
        <f t="shared" si="69"/>
        <v>1</v>
      </c>
      <c r="V256" s="66">
        <f t="shared" si="70"/>
        <v>0</v>
      </c>
      <c r="W256" s="66">
        <f t="shared" si="71"/>
        <v>0</v>
      </c>
      <c r="X256" s="65" t="b">
        <f t="shared" si="72"/>
        <v>1</v>
      </c>
      <c r="Y256" s="65">
        <f>IF(OR(U256=6,U256=7),0,IF(NOT(X256),0,IF(T256&lt;=$T$1,VLOOKUP(U256,ouderschapsverlof!$D$15:$I$19,6,FALSE),0)))</f>
        <v>0</v>
      </c>
      <c r="Z256" s="65">
        <f>IF(OR(U256=6,U256=7),0,IF(NOT(X256),IF(T256&lt;=$T$1,VLOOKUP(U256,ouderschapsverlof!$D$15:$I$19,6,FALSE),0),0))</f>
        <v>0</v>
      </c>
      <c r="AB256" s="64">
        <f t="shared" si="80"/>
        <v>254</v>
      </c>
      <c r="AC256" s="65">
        <f t="shared" si="73"/>
        <v>1</v>
      </c>
      <c r="AD256" s="66">
        <f t="shared" si="74"/>
        <v>0</v>
      </c>
      <c r="AE256" s="66">
        <f t="shared" si="75"/>
        <v>0</v>
      </c>
      <c r="AF256" s="65" t="b">
        <f t="shared" si="76"/>
        <v>1</v>
      </c>
      <c r="AG256" s="65">
        <f>IF(OR(AC256=6,AC256=7),0,IF(NOT(AF256),0,IF(AB256&lt;=$AB$1,VLOOKUP(AC256,ouderschapsverlof!$D$15:$K$19,8,FALSE),0)))</f>
        <v>0</v>
      </c>
      <c r="AH256" s="65">
        <f>IF(OR(AC256=6,AC256=7),0,IF(NOT(AF256),IF(AB256&lt;=$AB$1,VLOOKUP(AC256,ouderschapsverlof!$D$15:$K$19,8,FALSE),0),0))</f>
        <v>0</v>
      </c>
    </row>
    <row r="257" spans="1:34" x14ac:dyDescent="0.25">
      <c r="A257" s="64">
        <f t="shared" si="77"/>
        <v>255</v>
      </c>
      <c r="B257" s="65">
        <f t="shared" si="61"/>
        <v>2</v>
      </c>
      <c r="C257" s="66">
        <f t="shared" si="62"/>
        <v>0</v>
      </c>
      <c r="D257" s="66">
        <f t="shared" si="63"/>
        <v>0</v>
      </c>
      <c r="E257" s="65" t="b">
        <f t="shared" si="64"/>
        <v>1</v>
      </c>
      <c r="F257" s="65">
        <f>IF(OR(B257=6,B257=7),0,IF(NOT(E257),0,IF(A257&lt;=$A$1,VLOOKUP(B257,ouderschapsverlof!$D$15:$E$19,2,FALSE),0)))</f>
        <v>0</v>
      </c>
      <c r="G257" s="65">
        <f>IF(OR(B257=6,B257=7),0,IF(NOT(E257),IF(A257&lt;=$A$1,VLOOKUP(B257,ouderschapsverlof!$D$15:$E$19,2,FALSE),0),0))</f>
        <v>0</v>
      </c>
      <c r="L257" s="64">
        <f t="shared" si="78"/>
        <v>255</v>
      </c>
      <c r="M257" s="65">
        <f t="shared" si="65"/>
        <v>2</v>
      </c>
      <c r="N257" s="66">
        <f t="shared" si="66"/>
        <v>0</v>
      </c>
      <c r="O257" s="66">
        <f t="shared" si="67"/>
        <v>0</v>
      </c>
      <c r="P257" s="65" t="b">
        <f t="shared" si="68"/>
        <v>1</v>
      </c>
      <c r="Q257" s="65">
        <f>IF(OR(M257=6,M257=7),0,IF(NOT(P257),0,IF(L257&lt;=$L$1,VLOOKUP(M257,ouderschapsverlof!$D$15:$G$19,4,FALSE),0)))</f>
        <v>0</v>
      </c>
      <c r="R257" s="65">
        <f>IF(OR(M257=6,M257=7),0,IF(NOT(P257),IF(L257&lt;=$L$1,VLOOKUP(M257,ouderschapsverlof!$D$15:$G$19,4,FALSE),0),0))</f>
        <v>0</v>
      </c>
      <c r="T257" s="64">
        <f t="shared" si="79"/>
        <v>255</v>
      </c>
      <c r="U257" s="65">
        <f t="shared" si="69"/>
        <v>2</v>
      </c>
      <c r="V257" s="66">
        <f t="shared" si="70"/>
        <v>0</v>
      </c>
      <c r="W257" s="66">
        <f t="shared" si="71"/>
        <v>0</v>
      </c>
      <c r="X257" s="65" t="b">
        <f t="shared" si="72"/>
        <v>1</v>
      </c>
      <c r="Y257" s="65">
        <f>IF(OR(U257=6,U257=7),0,IF(NOT(X257),0,IF(T257&lt;=$T$1,VLOOKUP(U257,ouderschapsverlof!$D$15:$I$19,6,FALSE),0)))</f>
        <v>0</v>
      </c>
      <c r="Z257" s="65">
        <f>IF(OR(U257=6,U257=7),0,IF(NOT(X257),IF(T257&lt;=$T$1,VLOOKUP(U257,ouderschapsverlof!$D$15:$I$19,6,FALSE),0),0))</f>
        <v>0</v>
      </c>
      <c r="AB257" s="64">
        <f t="shared" si="80"/>
        <v>255</v>
      </c>
      <c r="AC257" s="65">
        <f t="shared" si="73"/>
        <v>2</v>
      </c>
      <c r="AD257" s="66">
        <f t="shared" si="74"/>
        <v>0</v>
      </c>
      <c r="AE257" s="66">
        <f t="shared" si="75"/>
        <v>0</v>
      </c>
      <c r="AF257" s="65" t="b">
        <f t="shared" si="76"/>
        <v>1</v>
      </c>
      <c r="AG257" s="65">
        <f>IF(OR(AC257=6,AC257=7),0,IF(NOT(AF257),0,IF(AB257&lt;=$AB$1,VLOOKUP(AC257,ouderschapsverlof!$D$15:$K$19,8,FALSE),0)))</f>
        <v>0</v>
      </c>
      <c r="AH257" s="65">
        <f>IF(OR(AC257=6,AC257=7),0,IF(NOT(AF257),IF(AB257&lt;=$AB$1,VLOOKUP(AC257,ouderschapsverlof!$D$15:$K$19,8,FALSE),0),0))</f>
        <v>0</v>
      </c>
    </row>
    <row r="258" spans="1:34" x14ac:dyDescent="0.25">
      <c r="A258" s="64">
        <f t="shared" si="77"/>
        <v>256</v>
      </c>
      <c r="B258" s="65">
        <f t="shared" si="61"/>
        <v>3</v>
      </c>
      <c r="C258" s="66">
        <f t="shared" si="62"/>
        <v>0</v>
      </c>
      <c r="D258" s="66">
        <f t="shared" si="63"/>
        <v>0</v>
      </c>
      <c r="E258" s="65" t="b">
        <f t="shared" si="64"/>
        <v>1</v>
      </c>
      <c r="F258" s="65">
        <f>IF(OR(B258=6,B258=7),0,IF(NOT(E258),0,IF(A258&lt;=$A$1,VLOOKUP(B258,ouderschapsverlof!$D$15:$E$19,2,FALSE),0)))</f>
        <v>0</v>
      </c>
      <c r="G258" s="65">
        <f>IF(OR(B258=6,B258=7),0,IF(NOT(E258),IF(A258&lt;=$A$1,VLOOKUP(B258,ouderschapsverlof!$D$15:$E$19,2,FALSE),0),0))</f>
        <v>0</v>
      </c>
      <c r="L258" s="64">
        <f t="shared" si="78"/>
        <v>256</v>
      </c>
      <c r="M258" s="65">
        <f t="shared" si="65"/>
        <v>3</v>
      </c>
      <c r="N258" s="66">
        <f t="shared" si="66"/>
        <v>0</v>
      </c>
      <c r="O258" s="66">
        <f t="shared" si="67"/>
        <v>0</v>
      </c>
      <c r="P258" s="65" t="b">
        <f t="shared" si="68"/>
        <v>1</v>
      </c>
      <c r="Q258" s="65">
        <f>IF(OR(M258=6,M258=7),0,IF(NOT(P258),0,IF(L258&lt;=$L$1,VLOOKUP(M258,ouderschapsverlof!$D$15:$G$19,4,FALSE),0)))</f>
        <v>0</v>
      </c>
      <c r="R258" s="65">
        <f>IF(OR(M258=6,M258=7),0,IF(NOT(P258),IF(L258&lt;=$L$1,VLOOKUP(M258,ouderschapsverlof!$D$15:$G$19,4,FALSE),0),0))</f>
        <v>0</v>
      </c>
      <c r="T258" s="64">
        <f t="shared" si="79"/>
        <v>256</v>
      </c>
      <c r="U258" s="65">
        <f t="shared" si="69"/>
        <v>3</v>
      </c>
      <c r="V258" s="66">
        <f t="shared" si="70"/>
        <v>0</v>
      </c>
      <c r="W258" s="66">
        <f t="shared" si="71"/>
        <v>0</v>
      </c>
      <c r="X258" s="65" t="b">
        <f t="shared" si="72"/>
        <v>1</v>
      </c>
      <c r="Y258" s="65">
        <f>IF(OR(U258=6,U258=7),0,IF(NOT(X258),0,IF(T258&lt;=$T$1,VLOOKUP(U258,ouderschapsverlof!$D$15:$I$19,6,FALSE),0)))</f>
        <v>0</v>
      </c>
      <c r="Z258" s="65">
        <f>IF(OR(U258=6,U258=7),0,IF(NOT(X258),IF(T258&lt;=$T$1,VLOOKUP(U258,ouderschapsverlof!$D$15:$I$19,6,FALSE),0),0))</f>
        <v>0</v>
      </c>
      <c r="AB258" s="64">
        <f t="shared" si="80"/>
        <v>256</v>
      </c>
      <c r="AC258" s="65">
        <f t="shared" si="73"/>
        <v>3</v>
      </c>
      <c r="AD258" s="66">
        <f t="shared" si="74"/>
        <v>0</v>
      </c>
      <c r="AE258" s="66">
        <f t="shared" si="75"/>
        <v>0</v>
      </c>
      <c r="AF258" s="65" t="b">
        <f t="shared" si="76"/>
        <v>1</v>
      </c>
      <c r="AG258" s="65">
        <f>IF(OR(AC258=6,AC258=7),0,IF(NOT(AF258),0,IF(AB258&lt;=$AB$1,VLOOKUP(AC258,ouderschapsverlof!$D$15:$K$19,8,FALSE),0)))</f>
        <v>0</v>
      </c>
      <c r="AH258" s="65">
        <f>IF(OR(AC258=6,AC258=7),0,IF(NOT(AF258),IF(AB258&lt;=$AB$1,VLOOKUP(AC258,ouderschapsverlof!$D$15:$K$19,8,FALSE),0),0))</f>
        <v>0</v>
      </c>
    </row>
    <row r="259" spans="1:34" x14ac:dyDescent="0.25">
      <c r="A259" s="64">
        <f t="shared" si="77"/>
        <v>257</v>
      </c>
      <c r="B259" s="65">
        <f t="shared" ref="B259:B322" si="81">WEEKDAY(A259,2)</f>
        <v>4</v>
      </c>
      <c r="C259" s="66">
        <f t="shared" ref="C259:C322" si="82">VLOOKUP(A259,$I$1:$I$25,1)</f>
        <v>0</v>
      </c>
      <c r="D259" s="66">
        <f t="shared" ref="D259:D322" si="83">VLOOKUP(A259,$I$1:$J$25,2)</f>
        <v>0</v>
      </c>
      <c r="E259" s="65" t="b">
        <f t="shared" ref="E259:E322" si="84">IF(AND(A259&gt;=C259,A259&lt;=D259),FALSE,TRUE)</f>
        <v>1</v>
      </c>
      <c r="F259" s="65">
        <f>IF(OR(B259=6,B259=7),0,IF(NOT(E259),0,IF(A259&lt;=$A$1,VLOOKUP(B259,ouderschapsverlof!$D$15:$E$19,2,FALSE),0)))</f>
        <v>0</v>
      </c>
      <c r="G259" s="65">
        <f>IF(OR(B259=6,B259=7),0,IF(NOT(E259),IF(A259&lt;=$A$1,VLOOKUP(B259,ouderschapsverlof!$D$15:$E$19,2,FALSE),0),0))</f>
        <v>0</v>
      </c>
      <c r="L259" s="64">
        <f t="shared" si="78"/>
        <v>257</v>
      </c>
      <c r="M259" s="65">
        <f t="shared" ref="M259:M322" si="85">WEEKDAY(L259,2)</f>
        <v>4</v>
      </c>
      <c r="N259" s="66">
        <f t="shared" ref="N259:N322" si="86">VLOOKUP(L259,$I$1:$I$25,1)</f>
        <v>0</v>
      </c>
      <c r="O259" s="66">
        <f t="shared" ref="O259:O322" si="87">VLOOKUP(L259,$I$1:$J$25,2)</f>
        <v>0</v>
      </c>
      <c r="P259" s="65" t="b">
        <f t="shared" ref="P259:P322" si="88">IF(AND(L259&gt;=N259,L259&lt;=O259),FALSE,TRUE)</f>
        <v>1</v>
      </c>
      <c r="Q259" s="65">
        <f>IF(OR(M259=6,M259=7),0,IF(NOT(P259),0,IF(L259&lt;=$L$1,VLOOKUP(M259,ouderschapsverlof!$D$15:$G$19,4,FALSE),0)))</f>
        <v>0</v>
      </c>
      <c r="R259" s="65">
        <f>IF(OR(M259=6,M259=7),0,IF(NOT(P259),IF(L259&lt;=$L$1,VLOOKUP(M259,ouderschapsverlof!$D$15:$G$19,4,FALSE),0),0))</f>
        <v>0</v>
      </c>
      <c r="T259" s="64">
        <f t="shared" si="79"/>
        <v>257</v>
      </c>
      <c r="U259" s="65">
        <f t="shared" ref="U259:U322" si="89">WEEKDAY(T259,2)</f>
        <v>4</v>
      </c>
      <c r="V259" s="66">
        <f t="shared" ref="V259:V322" si="90">VLOOKUP(T259,$I$1:$I$25,1)</f>
        <v>0</v>
      </c>
      <c r="W259" s="66">
        <f t="shared" ref="W259:W322" si="91">VLOOKUP(T259,$I$1:$J$25,2)</f>
        <v>0</v>
      </c>
      <c r="X259" s="65" t="b">
        <f t="shared" ref="X259:X322" si="92">IF(AND(T259&gt;=V259,T259&lt;=W259),FALSE,TRUE)</f>
        <v>1</v>
      </c>
      <c r="Y259" s="65">
        <f>IF(OR(U259=6,U259=7),0,IF(NOT(X259),0,IF(T259&lt;=$T$1,VLOOKUP(U259,ouderschapsverlof!$D$15:$I$19,6,FALSE),0)))</f>
        <v>0</v>
      </c>
      <c r="Z259" s="65">
        <f>IF(OR(U259=6,U259=7),0,IF(NOT(X259),IF(T259&lt;=$T$1,VLOOKUP(U259,ouderschapsverlof!$D$15:$I$19,6,FALSE),0),0))</f>
        <v>0</v>
      </c>
      <c r="AB259" s="64">
        <f t="shared" si="80"/>
        <v>257</v>
      </c>
      <c r="AC259" s="65">
        <f t="shared" ref="AC259:AC322" si="93">WEEKDAY(AB259,2)</f>
        <v>4</v>
      </c>
      <c r="AD259" s="66">
        <f t="shared" ref="AD259:AD322" si="94">VLOOKUP(AB259,$I$1:$I$25,1)</f>
        <v>0</v>
      </c>
      <c r="AE259" s="66">
        <f t="shared" ref="AE259:AE322" si="95">VLOOKUP(AB259,$I$1:$J$25,2)</f>
        <v>0</v>
      </c>
      <c r="AF259" s="65" t="b">
        <f t="shared" ref="AF259:AF322" si="96">IF(AND(AB259&gt;=AD259,AB259&lt;=AE259),FALSE,TRUE)</f>
        <v>1</v>
      </c>
      <c r="AG259" s="65">
        <f>IF(OR(AC259=6,AC259=7),0,IF(NOT(AF259),0,IF(AB259&lt;=$AB$1,VLOOKUP(AC259,ouderschapsverlof!$D$15:$K$19,8,FALSE),0)))</f>
        <v>0</v>
      </c>
      <c r="AH259" s="65">
        <f>IF(OR(AC259=6,AC259=7),0,IF(NOT(AF259),IF(AB259&lt;=$AB$1,VLOOKUP(AC259,ouderschapsverlof!$D$15:$K$19,8,FALSE),0),0))</f>
        <v>0</v>
      </c>
    </row>
    <row r="260" spans="1:34" x14ac:dyDescent="0.25">
      <c r="A260" s="64">
        <f t="shared" ref="A260:A323" si="97">A259+1</f>
        <v>258</v>
      </c>
      <c r="B260" s="65">
        <f t="shared" si="81"/>
        <v>5</v>
      </c>
      <c r="C260" s="66">
        <f t="shared" si="82"/>
        <v>0</v>
      </c>
      <c r="D260" s="66">
        <f t="shared" si="83"/>
        <v>0</v>
      </c>
      <c r="E260" s="65" t="b">
        <f t="shared" si="84"/>
        <v>1</v>
      </c>
      <c r="F260" s="65">
        <f>IF(OR(B260=6,B260=7),0,IF(NOT(E260),0,IF(A260&lt;=$A$1,VLOOKUP(B260,ouderschapsverlof!$D$15:$E$19,2,FALSE),0)))</f>
        <v>0</v>
      </c>
      <c r="G260" s="65">
        <f>IF(OR(B260=6,B260=7),0,IF(NOT(E260),IF(A260&lt;=$A$1,VLOOKUP(B260,ouderschapsverlof!$D$15:$E$19,2,FALSE),0),0))</f>
        <v>0</v>
      </c>
      <c r="L260" s="64">
        <f t="shared" ref="L260:L323" si="98">L259+1</f>
        <v>258</v>
      </c>
      <c r="M260" s="65">
        <f t="shared" si="85"/>
        <v>5</v>
      </c>
      <c r="N260" s="66">
        <f t="shared" si="86"/>
        <v>0</v>
      </c>
      <c r="O260" s="66">
        <f t="shared" si="87"/>
        <v>0</v>
      </c>
      <c r="P260" s="65" t="b">
        <f t="shared" si="88"/>
        <v>1</v>
      </c>
      <c r="Q260" s="65">
        <f>IF(OR(M260=6,M260=7),0,IF(NOT(P260),0,IF(L260&lt;=$L$1,VLOOKUP(M260,ouderschapsverlof!$D$15:$G$19,4,FALSE),0)))</f>
        <v>0</v>
      </c>
      <c r="R260" s="65">
        <f>IF(OR(M260=6,M260=7),0,IF(NOT(P260),IF(L260&lt;=$L$1,VLOOKUP(M260,ouderschapsverlof!$D$15:$G$19,4,FALSE),0),0))</f>
        <v>0</v>
      </c>
      <c r="T260" s="64">
        <f t="shared" ref="T260:T323" si="99">T259+1</f>
        <v>258</v>
      </c>
      <c r="U260" s="65">
        <f t="shared" si="89"/>
        <v>5</v>
      </c>
      <c r="V260" s="66">
        <f t="shared" si="90"/>
        <v>0</v>
      </c>
      <c r="W260" s="66">
        <f t="shared" si="91"/>
        <v>0</v>
      </c>
      <c r="X260" s="65" t="b">
        <f t="shared" si="92"/>
        <v>1</v>
      </c>
      <c r="Y260" s="65">
        <f>IF(OR(U260=6,U260=7),0,IF(NOT(X260),0,IF(T260&lt;=$T$1,VLOOKUP(U260,ouderschapsverlof!$D$15:$I$19,6,FALSE),0)))</f>
        <v>0</v>
      </c>
      <c r="Z260" s="65">
        <f>IF(OR(U260=6,U260=7),0,IF(NOT(X260),IF(T260&lt;=$T$1,VLOOKUP(U260,ouderschapsverlof!$D$15:$I$19,6,FALSE),0),0))</f>
        <v>0</v>
      </c>
      <c r="AB260" s="64">
        <f t="shared" ref="AB260:AB323" si="100">AB259+1</f>
        <v>258</v>
      </c>
      <c r="AC260" s="65">
        <f t="shared" si="93"/>
        <v>5</v>
      </c>
      <c r="AD260" s="66">
        <f t="shared" si="94"/>
        <v>0</v>
      </c>
      <c r="AE260" s="66">
        <f t="shared" si="95"/>
        <v>0</v>
      </c>
      <c r="AF260" s="65" t="b">
        <f t="shared" si="96"/>
        <v>1</v>
      </c>
      <c r="AG260" s="65">
        <f>IF(OR(AC260=6,AC260=7),0,IF(NOT(AF260),0,IF(AB260&lt;=$AB$1,VLOOKUP(AC260,ouderschapsverlof!$D$15:$K$19,8,FALSE),0)))</f>
        <v>0</v>
      </c>
      <c r="AH260" s="65">
        <f>IF(OR(AC260=6,AC260=7),0,IF(NOT(AF260),IF(AB260&lt;=$AB$1,VLOOKUP(AC260,ouderschapsverlof!$D$15:$K$19,8,FALSE),0),0))</f>
        <v>0</v>
      </c>
    </row>
    <row r="261" spans="1:34" x14ac:dyDescent="0.25">
      <c r="A261" s="64">
        <f t="shared" si="97"/>
        <v>259</v>
      </c>
      <c r="B261" s="65">
        <f t="shared" si="81"/>
        <v>6</v>
      </c>
      <c r="C261" s="66">
        <f t="shared" si="82"/>
        <v>0</v>
      </c>
      <c r="D261" s="66">
        <f t="shared" si="83"/>
        <v>0</v>
      </c>
      <c r="E261" s="65" t="b">
        <f t="shared" si="84"/>
        <v>1</v>
      </c>
      <c r="F261" s="65">
        <f>IF(OR(B261=6,B261=7),0,IF(NOT(E261),0,IF(A261&lt;=$A$1,VLOOKUP(B261,ouderschapsverlof!$D$15:$E$19,2,FALSE),0)))</f>
        <v>0</v>
      </c>
      <c r="G261" s="65">
        <f>IF(OR(B261=6,B261=7),0,IF(NOT(E261),IF(A261&lt;=$A$1,VLOOKUP(B261,ouderschapsverlof!$D$15:$E$19,2,FALSE),0),0))</f>
        <v>0</v>
      </c>
      <c r="L261" s="64">
        <f t="shared" si="98"/>
        <v>259</v>
      </c>
      <c r="M261" s="65">
        <f t="shared" si="85"/>
        <v>6</v>
      </c>
      <c r="N261" s="66">
        <f t="shared" si="86"/>
        <v>0</v>
      </c>
      <c r="O261" s="66">
        <f t="shared" si="87"/>
        <v>0</v>
      </c>
      <c r="P261" s="65" t="b">
        <f t="shared" si="88"/>
        <v>1</v>
      </c>
      <c r="Q261" s="65">
        <f>IF(OR(M261=6,M261=7),0,IF(NOT(P261),0,IF(L261&lt;=$L$1,VLOOKUP(M261,ouderschapsverlof!$D$15:$G$19,4,FALSE),0)))</f>
        <v>0</v>
      </c>
      <c r="R261" s="65">
        <f>IF(OR(M261=6,M261=7),0,IF(NOT(P261),IF(L261&lt;=$L$1,VLOOKUP(M261,ouderschapsverlof!$D$15:$G$19,4,FALSE),0),0))</f>
        <v>0</v>
      </c>
      <c r="T261" s="64">
        <f t="shared" si="99"/>
        <v>259</v>
      </c>
      <c r="U261" s="65">
        <f t="shared" si="89"/>
        <v>6</v>
      </c>
      <c r="V261" s="66">
        <f t="shared" si="90"/>
        <v>0</v>
      </c>
      <c r="W261" s="66">
        <f t="shared" si="91"/>
        <v>0</v>
      </c>
      <c r="X261" s="65" t="b">
        <f t="shared" si="92"/>
        <v>1</v>
      </c>
      <c r="Y261" s="65">
        <f>IF(OR(U261=6,U261=7),0,IF(NOT(X261),0,IF(T261&lt;=$T$1,VLOOKUP(U261,ouderschapsverlof!$D$15:$I$19,6,FALSE),0)))</f>
        <v>0</v>
      </c>
      <c r="Z261" s="65">
        <f>IF(OR(U261=6,U261=7),0,IF(NOT(X261),IF(T261&lt;=$T$1,VLOOKUP(U261,ouderschapsverlof!$D$15:$I$19,6,FALSE),0),0))</f>
        <v>0</v>
      </c>
      <c r="AB261" s="64">
        <f t="shared" si="100"/>
        <v>259</v>
      </c>
      <c r="AC261" s="65">
        <f t="shared" si="93"/>
        <v>6</v>
      </c>
      <c r="AD261" s="66">
        <f t="shared" si="94"/>
        <v>0</v>
      </c>
      <c r="AE261" s="66">
        <f t="shared" si="95"/>
        <v>0</v>
      </c>
      <c r="AF261" s="65" t="b">
        <f t="shared" si="96"/>
        <v>1</v>
      </c>
      <c r="AG261" s="65">
        <f>IF(OR(AC261=6,AC261=7),0,IF(NOT(AF261),0,IF(AB261&lt;=$AB$1,VLOOKUP(AC261,ouderschapsverlof!$D$15:$K$19,8,FALSE),0)))</f>
        <v>0</v>
      </c>
      <c r="AH261" s="65">
        <f>IF(OR(AC261=6,AC261=7),0,IF(NOT(AF261),IF(AB261&lt;=$AB$1,VLOOKUP(AC261,ouderschapsverlof!$D$15:$K$19,8,FALSE),0),0))</f>
        <v>0</v>
      </c>
    </row>
    <row r="262" spans="1:34" x14ac:dyDescent="0.25">
      <c r="A262" s="64">
        <f t="shared" si="97"/>
        <v>260</v>
      </c>
      <c r="B262" s="65">
        <f t="shared" si="81"/>
        <v>7</v>
      </c>
      <c r="C262" s="66">
        <f t="shared" si="82"/>
        <v>0</v>
      </c>
      <c r="D262" s="66">
        <f t="shared" si="83"/>
        <v>0</v>
      </c>
      <c r="E262" s="65" t="b">
        <f t="shared" si="84"/>
        <v>1</v>
      </c>
      <c r="F262" s="65">
        <f>IF(OR(B262=6,B262=7),0,IF(NOT(E262),0,IF(A262&lt;=$A$1,VLOOKUP(B262,ouderschapsverlof!$D$15:$E$19,2,FALSE),0)))</f>
        <v>0</v>
      </c>
      <c r="G262" s="65">
        <f>IF(OR(B262=6,B262=7),0,IF(NOT(E262),IF(A262&lt;=$A$1,VLOOKUP(B262,ouderschapsverlof!$D$15:$E$19,2,FALSE),0),0))</f>
        <v>0</v>
      </c>
      <c r="L262" s="64">
        <f t="shared" si="98"/>
        <v>260</v>
      </c>
      <c r="M262" s="65">
        <f t="shared" si="85"/>
        <v>7</v>
      </c>
      <c r="N262" s="66">
        <f t="shared" si="86"/>
        <v>0</v>
      </c>
      <c r="O262" s="66">
        <f t="shared" si="87"/>
        <v>0</v>
      </c>
      <c r="P262" s="65" t="b">
        <f t="shared" si="88"/>
        <v>1</v>
      </c>
      <c r="Q262" s="65">
        <f>IF(OR(M262=6,M262=7),0,IF(NOT(P262),0,IF(L262&lt;=$L$1,VLOOKUP(M262,ouderschapsverlof!$D$15:$G$19,4,FALSE),0)))</f>
        <v>0</v>
      </c>
      <c r="R262" s="65">
        <f>IF(OR(M262=6,M262=7),0,IF(NOT(P262),IF(L262&lt;=$L$1,VLOOKUP(M262,ouderschapsverlof!$D$15:$G$19,4,FALSE),0),0))</f>
        <v>0</v>
      </c>
      <c r="T262" s="64">
        <f t="shared" si="99"/>
        <v>260</v>
      </c>
      <c r="U262" s="65">
        <f t="shared" si="89"/>
        <v>7</v>
      </c>
      <c r="V262" s="66">
        <f t="shared" si="90"/>
        <v>0</v>
      </c>
      <c r="W262" s="66">
        <f t="shared" si="91"/>
        <v>0</v>
      </c>
      <c r="X262" s="65" t="b">
        <f t="shared" si="92"/>
        <v>1</v>
      </c>
      <c r="Y262" s="65">
        <f>IF(OR(U262=6,U262=7),0,IF(NOT(X262),0,IF(T262&lt;=$T$1,VLOOKUP(U262,ouderschapsverlof!$D$15:$I$19,6,FALSE),0)))</f>
        <v>0</v>
      </c>
      <c r="Z262" s="65">
        <f>IF(OR(U262=6,U262=7),0,IF(NOT(X262),IF(T262&lt;=$T$1,VLOOKUP(U262,ouderschapsverlof!$D$15:$I$19,6,FALSE),0),0))</f>
        <v>0</v>
      </c>
      <c r="AB262" s="64">
        <f t="shared" si="100"/>
        <v>260</v>
      </c>
      <c r="AC262" s="65">
        <f t="shared" si="93"/>
        <v>7</v>
      </c>
      <c r="AD262" s="66">
        <f t="shared" si="94"/>
        <v>0</v>
      </c>
      <c r="AE262" s="66">
        <f t="shared" si="95"/>
        <v>0</v>
      </c>
      <c r="AF262" s="65" t="b">
        <f t="shared" si="96"/>
        <v>1</v>
      </c>
      <c r="AG262" s="65">
        <f>IF(OR(AC262=6,AC262=7),0,IF(NOT(AF262),0,IF(AB262&lt;=$AB$1,VLOOKUP(AC262,ouderschapsverlof!$D$15:$K$19,8,FALSE),0)))</f>
        <v>0</v>
      </c>
      <c r="AH262" s="65">
        <f>IF(OR(AC262=6,AC262=7),0,IF(NOT(AF262),IF(AB262&lt;=$AB$1,VLOOKUP(AC262,ouderschapsverlof!$D$15:$K$19,8,FALSE),0),0))</f>
        <v>0</v>
      </c>
    </row>
    <row r="263" spans="1:34" x14ac:dyDescent="0.25">
      <c r="A263" s="64">
        <f t="shared" si="97"/>
        <v>261</v>
      </c>
      <c r="B263" s="65">
        <f t="shared" si="81"/>
        <v>1</v>
      </c>
      <c r="C263" s="66">
        <f t="shared" si="82"/>
        <v>0</v>
      </c>
      <c r="D263" s="66">
        <f t="shared" si="83"/>
        <v>0</v>
      </c>
      <c r="E263" s="65" t="b">
        <f t="shared" si="84"/>
        <v>1</v>
      </c>
      <c r="F263" s="65">
        <f>IF(OR(B263=6,B263=7),0,IF(NOT(E263),0,IF(A263&lt;=$A$1,VLOOKUP(B263,ouderschapsverlof!$D$15:$E$19,2,FALSE),0)))</f>
        <v>0</v>
      </c>
      <c r="G263" s="65">
        <f>IF(OR(B263=6,B263=7),0,IF(NOT(E263),IF(A263&lt;=$A$1,VLOOKUP(B263,ouderschapsverlof!$D$15:$E$19,2,FALSE),0),0))</f>
        <v>0</v>
      </c>
      <c r="L263" s="64">
        <f t="shared" si="98"/>
        <v>261</v>
      </c>
      <c r="M263" s="65">
        <f t="shared" si="85"/>
        <v>1</v>
      </c>
      <c r="N263" s="66">
        <f t="shared" si="86"/>
        <v>0</v>
      </c>
      <c r="O263" s="66">
        <f t="shared" si="87"/>
        <v>0</v>
      </c>
      <c r="P263" s="65" t="b">
        <f t="shared" si="88"/>
        <v>1</v>
      </c>
      <c r="Q263" s="65">
        <f>IF(OR(M263=6,M263=7),0,IF(NOT(P263),0,IF(L263&lt;=$L$1,VLOOKUP(M263,ouderschapsverlof!$D$15:$G$19,4,FALSE),0)))</f>
        <v>0</v>
      </c>
      <c r="R263" s="65">
        <f>IF(OR(M263=6,M263=7),0,IF(NOT(P263),IF(L263&lt;=$L$1,VLOOKUP(M263,ouderschapsverlof!$D$15:$G$19,4,FALSE),0),0))</f>
        <v>0</v>
      </c>
      <c r="T263" s="64">
        <f t="shared" si="99"/>
        <v>261</v>
      </c>
      <c r="U263" s="65">
        <f t="shared" si="89"/>
        <v>1</v>
      </c>
      <c r="V263" s="66">
        <f t="shared" si="90"/>
        <v>0</v>
      </c>
      <c r="W263" s="66">
        <f t="shared" si="91"/>
        <v>0</v>
      </c>
      <c r="X263" s="65" t="b">
        <f t="shared" si="92"/>
        <v>1</v>
      </c>
      <c r="Y263" s="65">
        <f>IF(OR(U263=6,U263=7),0,IF(NOT(X263),0,IF(T263&lt;=$T$1,VLOOKUP(U263,ouderschapsverlof!$D$15:$I$19,6,FALSE),0)))</f>
        <v>0</v>
      </c>
      <c r="Z263" s="65">
        <f>IF(OR(U263=6,U263=7),0,IF(NOT(X263),IF(T263&lt;=$T$1,VLOOKUP(U263,ouderschapsverlof!$D$15:$I$19,6,FALSE),0),0))</f>
        <v>0</v>
      </c>
      <c r="AB263" s="64">
        <f t="shared" si="100"/>
        <v>261</v>
      </c>
      <c r="AC263" s="65">
        <f t="shared" si="93"/>
        <v>1</v>
      </c>
      <c r="AD263" s="66">
        <f t="shared" si="94"/>
        <v>0</v>
      </c>
      <c r="AE263" s="66">
        <f t="shared" si="95"/>
        <v>0</v>
      </c>
      <c r="AF263" s="65" t="b">
        <f t="shared" si="96"/>
        <v>1</v>
      </c>
      <c r="AG263" s="65">
        <f>IF(OR(AC263=6,AC263=7),0,IF(NOT(AF263),0,IF(AB263&lt;=$AB$1,VLOOKUP(AC263,ouderschapsverlof!$D$15:$K$19,8,FALSE),0)))</f>
        <v>0</v>
      </c>
      <c r="AH263" s="65">
        <f>IF(OR(AC263=6,AC263=7),0,IF(NOT(AF263),IF(AB263&lt;=$AB$1,VLOOKUP(AC263,ouderschapsverlof!$D$15:$K$19,8,FALSE),0),0))</f>
        <v>0</v>
      </c>
    </row>
    <row r="264" spans="1:34" x14ac:dyDescent="0.25">
      <c r="A264" s="64">
        <f t="shared" si="97"/>
        <v>262</v>
      </c>
      <c r="B264" s="65">
        <f t="shared" si="81"/>
        <v>2</v>
      </c>
      <c r="C264" s="66">
        <f t="shared" si="82"/>
        <v>0</v>
      </c>
      <c r="D264" s="66">
        <f t="shared" si="83"/>
        <v>0</v>
      </c>
      <c r="E264" s="65" t="b">
        <f t="shared" si="84"/>
        <v>1</v>
      </c>
      <c r="F264" s="65">
        <f>IF(OR(B264=6,B264=7),0,IF(NOT(E264),0,IF(A264&lt;=$A$1,VLOOKUP(B264,ouderschapsverlof!$D$15:$E$19,2,FALSE),0)))</f>
        <v>0</v>
      </c>
      <c r="G264" s="65">
        <f>IF(OR(B264=6,B264=7),0,IF(NOT(E264),IF(A264&lt;=$A$1,VLOOKUP(B264,ouderschapsverlof!$D$15:$E$19,2,FALSE),0),0))</f>
        <v>0</v>
      </c>
      <c r="L264" s="64">
        <f t="shared" si="98"/>
        <v>262</v>
      </c>
      <c r="M264" s="65">
        <f t="shared" si="85"/>
        <v>2</v>
      </c>
      <c r="N264" s="66">
        <f t="shared" si="86"/>
        <v>0</v>
      </c>
      <c r="O264" s="66">
        <f t="shared" si="87"/>
        <v>0</v>
      </c>
      <c r="P264" s="65" t="b">
        <f t="shared" si="88"/>
        <v>1</v>
      </c>
      <c r="Q264" s="65">
        <f>IF(OR(M264=6,M264=7),0,IF(NOT(P264),0,IF(L264&lt;=$L$1,VLOOKUP(M264,ouderschapsverlof!$D$15:$G$19,4,FALSE),0)))</f>
        <v>0</v>
      </c>
      <c r="R264" s="65">
        <f>IF(OR(M264=6,M264=7),0,IF(NOT(P264),IF(L264&lt;=$L$1,VLOOKUP(M264,ouderschapsverlof!$D$15:$G$19,4,FALSE),0),0))</f>
        <v>0</v>
      </c>
      <c r="T264" s="64">
        <f t="shared" si="99"/>
        <v>262</v>
      </c>
      <c r="U264" s="65">
        <f t="shared" si="89"/>
        <v>2</v>
      </c>
      <c r="V264" s="66">
        <f t="shared" si="90"/>
        <v>0</v>
      </c>
      <c r="W264" s="66">
        <f t="shared" si="91"/>
        <v>0</v>
      </c>
      <c r="X264" s="65" t="b">
        <f t="shared" si="92"/>
        <v>1</v>
      </c>
      <c r="Y264" s="65">
        <f>IF(OR(U264=6,U264=7),0,IF(NOT(X264),0,IF(T264&lt;=$T$1,VLOOKUP(U264,ouderschapsverlof!$D$15:$I$19,6,FALSE),0)))</f>
        <v>0</v>
      </c>
      <c r="Z264" s="65">
        <f>IF(OR(U264=6,U264=7),0,IF(NOT(X264),IF(T264&lt;=$T$1,VLOOKUP(U264,ouderschapsverlof!$D$15:$I$19,6,FALSE),0),0))</f>
        <v>0</v>
      </c>
      <c r="AB264" s="64">
        <f t="shared" si="100"/>
        <v>262</v>
      </c>
      <c r="AC264" s="65">
        <f t="shared" si="93"/>
        <v>2</v>
      </c>
      <c r="AD264" s="66">
        <f t="shared" si="94"/>
        <v>0</v>
      </c>
      <c r="AE264" s="66">
        <f t="shared" si="95"/>
        <v>0</v>
      </c>
      <c r="AF264" s="65" t="b">
        <f t="shared" si="96"/>
        <v>1</v>
      </c>
      <c r="AG264" s="65">
        <f>IF(OR(AC264=6,AC264=7),0,IF(NOT(AF264),0,IF(AB264&lt;=$AB$1,VLOOKUP(AC264,ouderschapsverlof!$D$15:$K$19,8,FALSE),0)))</f>
        <v>0</v>
      </c>
      <c r="AH264" s="65">
        <f>IF(OR(AC264=6,AC264=7),0,IF(NOT(AF264),IF(AB264&lt;=$AB$1,VLOOKUP(AC264,ouderschapsverlof!$D$15:$K$19,8,FALSE),0),0))</f>
        <v>0</v>
      </c>
    </row>
    <row r="265" spans="1:34" x14ac:dyDescent="0.25">
      <c r="A265" s="64">
        <f t="shared" si="97"/>
        <v>263</v>
      </c>
      <c r="B265" s="65">
        <f t="shared" si="81"/>
        <v>3</v>
      </c>
      <c r="C265" s="66">
        <f t="shared" si="82"/>
        <v>0</v>
      </c>
      <c r="D265" s="66">
        <f t="shared" si="83"/>
        <v>0</v>
      </c>
      <c r="E265" s="65" t="b">
        <f t="shared" si="84"/>
        <v>1</v>
      </c>
      <c r="F265" s="65">
        <f>IF(OR(B265=6,B265=7),0,IF(NOT(E265),0,IF(A265&lt;=$A$1,VLOOKUP(B265,ouderschapsverlof!$D$15:$E$19,2,FALSE),0)))</f>
        <v>0</v>
      </c>
      <c r="G265" s="65">
        <f>IF(OR(B265=6,B265=7),0,IF(NOT(E265),IF(A265&lt;=$A$1,VLOOKUP(B265,ouderschapsverlof!$D$15:$E$19,2,FALSE),0),0))</f>
        <v>0</v>
      </c>
      <c r="L265" s="64">
        <f t="shared" si="98"/>
        <v>263</v>
      </c>
      <c r="M265" s="65">
        <f t="shared" si="85"/>
        <v>3</v>
      </c>
      <c r="N265" s="66">
        <f t="shared" si="86"/>
        <v>0</v>
      </c>
      <c r="O265" s="66">
        <f t="shared" si="87"/>
        <v>0</v>
      </c>
      <c r="P265" s="65" t="b">
        <f t="shared" si="88"/>
        <v>1</v>
      </c>
      <c r="Q265" s="65">
        <f>IF(OR(M265=6,M265=7),0,IF(NOT(P265),0,IF(L265&lt;=$L$1,VLOOKUP(M265,ouderschapsverlof!$D$15:$G$19,4,FALSE),0)))</f>
        <v>0</v>
      </c>
      <c r="R265" s="65">
        <f>IF(OR(M265=6,M265=7),0,IF(NOT(P265),IF(L265&lt;=$L$1,VLOOKUP(M265,ouderschapsverlof!$D$15:$G$19,4,FALSE),0),0))</f>
        <v>0</v>
      </c>
      <c r="T265" s="64">
        <f t="shared" si="99"/>
        <v>263</v>
      </c>
      <c r="U265" s="65">
        <f t="shared" si="89"/>
        <v>3</v>
      </c>
      <c r="V265" s="66">
        <f t="shared" si="90"/>
        <v>0</v>
      </c>
      <c r="W265" s="66">
        <f t="shared" si="91"/>
        <v>0</v>
      </c>
      <c r="X265" s="65" t="b">
        <f t="shared" si="92"/>
        <v>1</v>
      </c>
      <c r="Y265" s="65">
        <f>IF(OR(U265=6,U265=7),0,IF(NOT(X265),0,IF(T265&lt;=$T$1,VLOOKUP(U265,ouderschapsverlof!$D$15:$I$19,6,FALSE),0)))</f>
        <v>0</v>
      </c>
      <c r="Z265" s="65">
        <f>IF(OR(U265=6,U265=7),0,IF(NOT(X265),IF(T265&lt;=$T$1,VLOOKUP(U265,ouderschapsverlof!$D$15:$I$19,6,FALSE),0),0))</f>
        <v>0</v>
      </c>
      <c r="AB265" s="64">
        <f t="shared" si="100"/>
        <v>263</v>
      </c>
      <c r="AC265" s="65">
        <f t="shared" si="93"/>
        <v>3</v>
      </c>
      <c r="AD265" s="66">
        <f t="shared" si="94"/>
        <v>0</v>
      </c>
      <c r="AE265" s="66">
        <f t="shared" si="95"/>
        <v>0</v>
      </c>
      <c r="AF265" s="65" t="b">
        <f t="shared" si="96"/>
        <v>1</v>
      </c>
      <c r="AG265" s="65">
        <f>IF(OR(AC265=6,AC265=7),0,IF(NOT(AF265),0,IF(AB265&lt;=$AB$1,VLOOKUP(AC265,ouderschapsverlof!$D$15:$K$19,8,FALSE),0)))</f>
        <v>0</v>
      </c>
      <c r="AH265" s="65">
        <f>IF(OR(AC265=6,AC265=7),0,IF(NOT(AF265),IF(AB265&lt;=$AB$1,VLOOKUP(AC265,ouderschapsverlof!$D$15:$K$19,8,FALSE),0),0))</f>
        <v>0</v>
      </c>
    </row>
    <row r="266" spans="1:34" x14ac:dyDescent="0.25">
      <c r="A266" s="64">
        <f t="shared" si="97"/>
        <v>264</v>
      </c>
      <c r="B266" s="65">
        <f t="shared" si="81"/>
        <v>4</v>
      </c>
      <c r="C266" s="66">
        <f t="shared" si="82"/>
        <v>0</v>
      </c>
      <c r="D266" s="66">
        <f t="shared" si="83"/>
        <v>0</v>
      </c>
      <c r="E266" s="65" t="b">
        <f t="shared" si="84"/>
        <v>1</v>
      </c>
      <c r="F266" s="65">
        <f>IF(OR(B266=6,B266=7),0,IF(NOT(E266),0,IF(A266&lt;=$A$1,VLOOKUP(B266,ouderschapsverlof!$D$15:$E$19,2,FALSE),0)))</f>
        <v>0</v>
      </c>
      <c r="G266" s="65">
        <f>IF(OR(B266=6,B266=7),0,IF(NOT(E266),IF(A266&lt;=$A$1,VLOOKUP(B266,ouderschapsverlof!$D$15:$E$19,2,FALSE),0),0))</f>
        <v>0</v>
      </c>
      <c r="L266" s="64">
        <f t="shared" si="98"/>
        <v>264</v>
      </c>
      <c r="M266" s="65">
        <f t="shared" si="85"/>
        <v>4</v>
      </c>
      <c r="N266" s="66">
        <f t="shared" si="86"/>
        <v>0</v>
      </c>
      <c r="O266" s="66">
        <f t="shared" si="87"/>
        <v>0</v>
      </c>
      <c r="P266" s="65" t="b">
        <f t="shared" si="88"/>
        <v>1</v>
      </c>
      <c r="Q266" s="65">
        <f>IF(OR(M266=6,M266=7),0,IF(NOT(P266),0,IF(L266&lt;=$L$1,VLOOKUP(M266,ouderschapsverlof!$D$15:$G$19,4,FALSE),0)))</f>
        <v>0</v>
      </c>
      <c r="R266" s="65">
        <f>IF(OR(M266=6,M266=7),0,IF(NOT(P266),IF(L266&lt;=$L$1,VLOOKUP(M266,ouderschapsverlof!$D$15:$G$19,4,FALSE),0),0))</f>
        <v>0</v>
      </c>
      <c r="T266" s="64">
        <f t="shared" si="99"/>
        <v>264</v>
      </c>
      <c r="U266" s="65">
        <f t="shared" si="89"/>
        <v>4</v>
      </c>
      <c r="V266" s="66">
        <f t="shared" si="90"/>
        <v>0</v>
      </c>
      <c r="W266" s="66">
        <f t="shared" si="91"/>
        <v>0</v>
      </c>
      <c r="X266" s="65" t="b">
        <f t="shared" si="92"/>
        <v>1</v>
      </c>
      <c r="Y266" s="65">
        <f>IF(OR(U266=6,U266=7),0,IF(NOT(X266),0,IF(T266&lt;=$T$1,VLOOKUP(U266,ouderschapsverlof!$D$15:$I$19,6,FALSE),0)))</f>
        <v>0</v>
      </c>
      <c r="Z266" s="65">
        <f>IF(OR(U266=6,U266=7),0,IF(NOT(X266),IF(T266&lt;=$T$1,VLOOKUP(U266,ouderschapsverlof!$D$15:$I$19,6,FALSE),0),0))</f>
        <v>0</v>
      </c>
      <c r="AB266" s="64">
        <f t="shared" si="100"/>
        <v>264</v>
      </c>
      <c r="AC266" s="65">
        <f t="shared" si="93"/>
        <v>4</v>
      </c>
      <c r="AD266" s="66">
        <f t="shared" si="94"/>
        <v>0</v>
      </c>
      <c r="AE266" s="66">
        <f t="shared" si="95"/>
        <v>0</v>
      </c>
      <c r="AF266" s="65" t="b">
        <f t="shared" si="96"/>
        <v>1</v>
      </c>
      <c r="AG266" s="65">
        <f>IF(OR(AC266=6,AC266=7),0,IF(NOT(AF266),0,IF(AB266&lt;=$AB$1,VLOOKUP(AC266,ouderschapsverlof!$D$15:$K$19,8,FALSE),0)))</f>
        <v>0</v>
      </c>
      <c r="AH266" s="65">
        <f>IF(OR(AC266=6,AC266=7),0,IF(NOT(AF266),IF(AB266&lt;=$AB$1,VLOOKUP(AC266,ouderschapsverlof!$D$15:$K$19,8,FALSE),0),0))</f>
        <v>0</v>
      </c>
    </row>
    <row r="267" spans="1:34" x14ac:dyDescent="0.25">
      <c r="A267" s="64">
        <f t="shared" si="97"/>
        <v>265</v>
      </c>
      <c r="B267" s="65">
        <f t="shared" si="81"/>
        <v>5</v>
      </c>
      <c r="C267" s="66">
        <f t="shared" si="82"/>
        <v>0</v>
      </c>
      <c r="D267" s="66">
        <f t="shared" si="83"/>
        <v>0</v>
      </c>
      <c r="E267" s="65" t="b">
        <f t="shared" si="84"/>
        <v>1</v>
      </c>
      <c r="F267" s="65">
        <f>IF(OR(B267=6,B267=7),0,IF(NOT(E267),0,IF(A267&lt;=$A$1,VLOOKUP(B267,ouderschapsverlof!$D$15:$E$19,2,FALSE),0)))</f>
        <v>0</v>
      </c>
      <c r="G267" s="65">
        <f>IF(OR(B267=6,B267=7),0,IF(NOT(E267),IF(A267&lt;=$A$1,VLOOKUP(B267,ouderschapsverlof!$D$15:$E$19,2,FALSE),0),0))</f>
        <v>0</v>
      </c>
      <c r="L267" s="64">
        <f t="shared" si="98"/>
        <v>265</v>
      </c>
      <c r="M267" s="65">
        <f t="shared" si="85"/>
        <v>5</v>
      </c>
      <c r="N267" s="66">
        <f t="shared" si="86"/>
        <v>0</v>
      </c>
      <c r="O267" s="66">
        <f t="shared" si="87"/>
        <v>0</v>
      </c>
      <c r="P267" s="65" t="b">
        <f t="shared" si="88"/>
        <v>1</v>
      </c>
      <c r="Q267" s="65">
        <f>IF(OR(M267=6,M267=7),0,IF(NOT(P267),0,IF(L267&lt;=$L$1,VLOOKUP(M267,ouderschapsverlof!$D$15:$G$19,4,FALSE),0)))</f>
        <v>0</v>
      </c>
      <c r="R267" s="65">
        <f>IF(OR(M267=6,M267=7),0,IF(NOT(P267),IF(L267&lt;=$L$1,VLOOKUP(M267,ouderschapsverlof!$D$15:$G$19,4,FALSE),0),0))</f>
        <v>0</v>
      </c>
      <c r="T267" s="64">
        <f t="shared" si="99"/>
        <v>265</v>
      </c>
      <c r="U267" s="65">
        <f t="shared" si="89"/>
        <v>5</v>
      </c>
      <c r="V267" s="66">
        <f t="shared" si="90"/>
        <v>0</v>
      </c>
      <c r="W267" s="66">
        <f t="shared" si="91"/>
        <v>0</v>
      </c>
      <c r="X267" s="65" t="b">
        <f t="shared" si="92"/>
        <v>1</v>
      </c>
      <c r="Y267" s="65">
        <f>IF(OR(U267=6,U267=7),0,IF(NOT(X267),0,IF(T267&lt;=$T$1,VLOOKUP(U267,ouderschapsverlof!$D$15:$I$19,6,FALSE),0)))</f>
        <v>0</v>
      </c>
      <c r="Z267" s="65">
        <f>IF(OR(U267=6,U267=7),0,IF(NOT(X267),IF(T267&lt;=$T$1,VLOOKUP(U267,ouderschapsverlof!$D$15:$I$19,6,FALSE),0),0))</f>
        <v>0</v>
      </c>
      <c r="AB267" s="64">
        <f t="shared" si="100"/>
        <v>265</v>
      </c>
      <c r="AC267" s="65">
        <f t="shared" si="93"/>
        <v>5</v>
      </c>
      <c r="AD267" s="66">
        <f t="shared" si="94"/>
        <v>0</v>
      </c>
      <c r="AE267" s="66">
        <f t="shared" si="95"/>
        <v>0</v>
      </c>
      <c r="AF267" s="65" t="b">
        <f t="shared" si="96"/>
        <v>1</v>
      </c>
      <c r="AG267" s="65">
        <f>IF(OR(AC267=6,AC267=7),0,IF(NOT(AF267),0,IF(AB267&lt;=$AB$1,VLOOKUP(AC267,ouderschapsverlof!$D$15:$K$19,8,FALSE),0)))</f>
        <v>0</v>
      </c>
      <c r="AH267" s="65">
        <f>IF(OR(AC267=6,AC267=7),0,IF(NOT(AF267),IF(AB267&lt;=$AB$1,VLOOKUP(AC267,ouderschapsverlof!$D$15:$K$19,8,FALSE),0),0))</f>
        <v>0</v>
      </c>
    </row>
    <row r="268" spans="1:34" x14ac:dyDescent="0.25">
      <c r="A268" s="64">
        <f t="shared" si="97"/>
        <v>266</v>
      </c>
      <c r="B268" s="65">
        <f t="shared" si="81"/>
        <v>6</v>
      </c>
      <c r="C268" s="66">
        <f t="shared" si="82"/>
        <v>0</v>
      </c>
      <c r="D268" s="66">
        <f t="shared" si="83"/>
        <v>0</v>
      </c>
      <c r="E268" s="65" t="b">
        <f t="shared" si="84"/>
        <v>1</v>
      </c>
      <c r="F268" s="65">
        <f>IF(OR(B268=6,B268=7),0,IF(NOT(E268),0,IF(A268&lt;=$A$1,VLOOKUP(B268,ouderschapsverlof!$D$15:$E$19,2,FALSE),0)))</f>
        <v>0</v>
      </c>
      <c r="G268" s="65">
        <f>IF(OR(B268=6,B268=7),0,IF(NOT(E268),IF(A268&lt;=$A$1,VLOOKUP(B268,ouderschapsverlof!$D$15:$E$19,2,FALSE),0),0))</f>
        <v>0</v>
      </c>
      <c r="L268" s="64">
        <f t="shared" si="98"/>
        <v>266</v>
      </c>
      <c r="M268" s="65">
        <f t="shared" si="85"/>
        <v>6</v>
      </c>
      <c r="N268" s="66">
        <f t="shared" si="86"/>
        <v>0</v>
      </c>
      <c r="O268" s="66">
        <f t="shared" si="87"/>
        <v>0</v>
      </c>
      <c r="P268" s="65" t="b">
        <f t="shared" si="88"/>
        <v>1</v>
      </c>
      <c r="Q268" s="65">
        <f>IF(OR(M268=6,M268=7),0,IF(NOT(P268),0,IF(L268&lt;=$L$1,VLOOKUP(M268,ouderschapsverlof!$D$15:$G$19,4,FALSE),0)))</f>
        <v>0</v>
      </c>
      <c r="R268" s="65">
        <f>IF(OR(M268=6,M268=7),0,IF(NOT(P268),IF(L268&lt;=$L$1,VLOOKUP(M268,ouderschapsverlof!$D$15:$G$19,4,FALSE),0),0))</f>
        <v>0</v>
      </c>
      <c r="T268" s="64">
        <f t="shared" si="99"/>
        <v>266</v>
      </c>
      <c r="U268" s="65">
        <f t="shared" si="89"/>
        <v>6</v>
      </c>
      <c r="V268" s="66">
        <f t="shared" si="90"/>
        <v>0</v>
      </c>
      <c r="W268" s="66">
        <f t="shared" si="91"/>
        <v>0</v>
      </c>
      <c r="X268" s="65" t="b">
        <f t="shared" si="92"/>
        <v>1</v>
      </c>
      <c r="Y268" s="65">
        <f>IF(OR(U268=6,U268=7),0,IF(NOT(X268),0,IF(T268&lt;=$T$1,VLOOKUP(U268,ouderschapsverlof!$D$15:$I$19,6,FALSE),0)))</f>
        <v>0</v>
      </c>
      <c r="Z268" s="65">
        <f>IF(OR(U268=6,U268=7),0,IF(NOT(X268),IF(T268&lt;=$T$1,VLOOKUP(U268,ouderschapsverlof!$D$15:$I$19,6,FALSE),0),0))</f>
        <v>0</v>
      </c>
      <c r="AB268" s="64">
        <f t="shared" si="100"/>
        <v>266</v>
      </c>
      <c r="AC268" s="65">
        <f t="shared" si="93"/>
        <v>6</v>
      </c>
      <c r="AD268" s="66">
        <f t="shared" si="94"/>
        <v>0</v>
      </c>
      <c r="AE268" s="66">
        <f t="shared" si="95"/>
        <v>0</v>
      </c>
      <c r="AF268" s="65" t="b">
        <f t="shared" si="96"/>
        <v>1</v>
      </c>
      <c r="AG268" s="65">
        <f>IF(OR(AC268=6,AC268=7),0,IF(NOT(AF268),0,IF(AB268&lt;=$AB$1,VLOOKUP(AC268,ouderschapsverlof!$D$15:$K$19,8,FALSE),0)))</f>
        <v>0</v>
      </c>
      <c r="AH268" s="65">
        <f>IF(OR(AC268=6,AC268=7),0,IF(NOT(AF268),IF(AB268&lt;=$AB$1,VLOOKUP(AC268,ouderschapsverlof!$D$15:$K$19,8,FALSE),0),0))</f>
        <v>0</v>
      </c>
    </row>
    <row r="269" spans="1:34" x14ac:dyDescent="0.25">
      <c r="A269" s="64">
        <f t="shared" si="97"/>
        <v>267</v>
      </c>
      <c r="B269" s="65">
        <f t="shared" si="81"/>
        <v>7</v>
      </c>
      <c r="C269" s="66">
        <f t="shared" si="82"/>
        <v>0</v>
      </c>
      <c r="D269" s="66">
        <f t="shared" si="83"/>
        <v>0</v>
      </c>
      <c r="E269" s="65" t="b">
        <f t="shared" si="84"/>
        <v>1</v>
      </c>
      <c r="F269" s="65">
        <f>IF(OR(B269=6,B269=7),0,IF(NOT(E269),0,IF(A269&lt;=$A$1,VLOOKUP(B269,ouderschapsverlof!$D$15:$E$19,2,FALSE),0)))</f>
        <v>0</v>
      </c>
      <c r="G269" s="65">
        <f>IF(OR(B269=6,B269=7),0,IF(NOT(E269),IF(A269&lt;=$A$1,VLOOKUP(B269,ouderschapsverlof!$D$15:$E$19,2,FALSE),0),0))</f>
        <v>0</v>
      </c>
      <c r="L269" s="64">
        <f t="shared" si="98"/>
        <v>267</v>
      </c>
      <c r="M269" s="65">
        <f t="shared" si="85"/>
        <v>7</v>
      </c>
      <c r="N269" s="66">
        <f t="shared" si="86"/>
        <v>0</v>
      </c>
      <c r="O269" s="66">
        <f t="shared" si="87"/>
        <v>0</v>
      </c>
      <c r="P269" s="65" t="b">
        <f t="shared" si="88"/>
        <v>1</v>
      </c>
      <c r="Q269" s="65">
        <f>IF(OR(M269=6,M269=7),0,IF(NOT(P269),0,IF(L269&lt;=$L$1,VLOOKUP(M269,ouderschapsverlof!$D$15:$G$19,4,FALSE),0)))</f>
        <v>0</v>
      </c>
      <c r="R269" s="65">
        <f>IF(OR(M269=6,M269=7),0,IF(NOT(P269),IF(L269&lt;=$L$1,VLOOKUP(M269,ouderschapsverlof!$D$15:$G$19,4,FALSE),0),0))</f>
        <v>0</v>
      </c>
      <c r="T269" s="64">
        <f t="shared" si="99"/>
        <v>267</v>
      </c>
      <c r="U269" s="65">
        <f t="shared" si="89"/>
        <v>7</v>
      </c>
      <c r="V269" s="66">
        <f t="shared" si="90"/>
        <v>0</v>
      </c>
      <c r="W269" s="66">
        <f t="shared" si="91"/>
        <v>0</v>
      </c>
      <c r="X269" s="65" t="b">
        <f t="shared" si="92"/>
        <v>1</v>
      </c>
      <c r="Y269" s="65">
        <f>IF(OR(U269=6,U269=7),0,IF(NOT(X269),0,IF(T269&lt;=$T$1,VLOOKUP(U269,ouderschapsverlof!$D$15:$I$19,6,FALSE),0)))</f>
        <v>0</v>
      </c>
      <c r="Z269" s="65">
        <f>IF(OR(U269=6,U269=7),0,IF(NOT(X269),IF(T269&lt;=$T$1,VLOOKUP(U269,ouderschapsverlof!$D$15:$I$19,6,FALSE),0),0))</f>
        <v>0</v>
      </c>
      <c r="AB269" s="64">
        <f t="shared" si="100"/>
        <v>267</v>
      </c>
      <c r="AC269" s="65">
        <f t="shared" si="93"/>
        <v>7</v>
      </c>
      <c r="AD269" s="66">
        <f t="shared" si="94"/>
        <v>0</v>
      </c>
      <c r="AE269" s="66">
        <f t="shared" si="95"/>
        <v>0</v>
      </c>
      <c r="AF269" s="65" t="b">
        <f t="shared" si="96"/>
        <v>1</v>
      </c>
      <c r="AG269" s="65">
        <f>IF(OR(AC269=6,AC269=7),0,IF(NOT(AF269),0,IF(AB269&lt;=$AB$1,VLOOKUP(AC269,ouderschapsverlof!$D$15:$K$19,8,FALSE),0)))</f>
        <v>0</v>
      </c>
      <c r="AH269" s="65">
        <f>IF(OR(AC269=6,AC269=7),0,IF(NOT(AF269),IF(AB269&lt;=$AB$1,VLOOKUP(AC269,ouderschapsverlof!$D$15:$K$19,8,FALSE),0),0))</f>
        <v>0</v>
      </c>
    </row>
    <row r="270" spans="1:34" x14ac:dyDescent="0.25">
      <c r="A270" s="64">
        <f t="shared" si="97"/>
        <v>268</v>
      </c>
      <c r="B270" s="65">
        <f t="shared" si="81"/>
        <v>1</v>
      </c>
      <c r="C270" s="66">
        <f t="shared" si="82"/>
        <v>0</v>
      </c>
      <c r="D270" s="66">
        <f t="shared" si="83"/>
        <v>0</v>
      </c>
      <c r="E270" s="65" t="b">
        <f t="shared" si="84"/>
        <v>1</v>
      </c>
      <c r="F270" s="65">
        <f>IF(OR(B270=6,B270=7),0,IF(NOT(E270),0,IF(A270&lt;=$A$1,VLOOKUP(B270,ouderschapsverlof!$D$15:$E$19,2,FALSE),0)))</f>
        <v>0</v>
      </c>
      <c r="G270" s="65">
        <f>IF(OR(B270=6,B270=7),0,IF(NOT(E270),IF(A270&lt;=$A$1,VLOOKUP(B270,ouderschapsverlof!$D$15:$E$19,2,FALSE),0),0))</f>
        <v>0</v>
      </c>
      <c r="L270" s="64">
        <f t="shared" si="98"/>
        <v>268</v>
      </c>
      <c r="M270" s="65">
        <f t="shared" si="85"/>
        <v>1</v>
      </c>
      <c r="N270" s="66">
        <f t="shared" si="86"/>
        <v>0</v>
      </c>
      <c r="O270" s="66">
        <f t="shared" si="87"/>
        <v>0</v>
      </c>
      <c r="P270" s="65" t="b">
        <f t="shared" si="88"/>
        <v>1</v>
      </c>
      <c r="Q270" s="65">
        <f>IF(OR(M270=6,M270=7),0,IF(NOT(P270),0,IF(L270&lt;=$L$1,VLOOKUP(M270,ouderschapsverlof!$D$15:$G$19,4,FALSE),0)))</f>
        <v>0</v>
      </c>
      <c r="R270" s="65">
        <f>IF(OR(M270=6,M270=7),0,IF(NOT(P270),IF(L270&lt;=$L$1,VLOOKUP(M270,ouderschapsverlof!$D$15:$G$19,4,FALSE),0),0))</f>
        <v>0</v>
      </c>
      <c r="T270" s="64">
        <f t="shared" si="99"/>
        <v>268</v>
      </c>
      <c r="U270" s="65">
        <f t="shared" si="89"/>
        <v>1</v>
      </c>
      <c r="V270" s="66">
        <f t="shared" si="90"/>
        <v>0</v>
      </c>
      <c r="W270" s="66">
        <f t="shared" si="91"/>
        <v>0</v>
      </c>
      <c r="X270" s="65" t="b">
        <f t="shared" si="92"/>
        <v>1</v>
      </c>
      <c r="Y270" s="65">
        <f>IF(OR(U270=6,U270=7),0,IF(NOT(X270),0,IF(T270&lt;=$T$1,VLOOKUP(U270,ouderschapsverlof!$D$15:$I$19,6,FALSE),0)))</f>
        <v>0</v>
      </c>
      <c r="Z270" s="65">
        <f>IF(OR(U270=6,U270=7),0,IF(NOT(X270),IF(T270&lt;=$T$1,VLOOKUP(U270,ouderschapsverlof!$D$15:$I$19,6,FALSE),0),0))</f>
        <v>0</v>
      </c>
      <c r="AB270" s="64">
        <f t="shared" si="100"/>
        <v>268</v>
      </c>
      <c r="AC270" s="65">
        <f t="shared" si="93"/>
        <v>1</v>
      </c>
      <c r="AD270" s="66">
        <f t="shared" si="94"/>
        <v>0</v>
      </c>
      <c r="AE270" s="66">
        <f t="shared" si="95"/>
        <v>0</v>
      </c>
      <c r="AF270" s="65" t="b">
        <f t="shared" si="96"/>
        <v>1</v>
      </c>
      <c r="AG270" s="65">
        <f>IF(OR(AC270=6,AC270=7),0,IF(NOT(AF270),0,IF(AB270&lt;=$AB$1,VLOOKUP(AC270,ouderschapsverlof!$D$15:$K$19,8,FALSE),0)))</f>
        <v>0</v>
      </c>
      <c r="AH270" s="65">
        <f>IF(OR(AC270=6,AC270=7),0,IF(NOT(AF270),IF(AB270&lt;=$AB$1,VLOOKUP(AC270,ouderschapsverlof!$D$15:$K$19,8,FALSE),0),0))</f>
        <v>0</v>
      </c>
    </row>
    <row r="271" spans="1:34" x14ac:dyDescent="0.25">
      <c r="A271" s="64">
        <f t="shared" si="97"/>
        <v>269</v>
      </c>
      <c r="B271" s="65">
        <f t="shared" si="81"/>
        <v>2</v>
      </c>
      <c r="C271" s="66">
        <f t="shared" si="82"/>
        <v>0</v>
      </c>
      <c r="D271" s="66">
        <f t="shared" si="83"/>
        <v>0</v>
      </c>
      <c r="E271" s="65" t="b">
        <f t="shared" si="84"/>
        <v>1</v>
      </c>
      <c r="F271" s="65">
        <f>IF(OR(B271=6,B271=7),0,IF(NOT(E271),0,IF(A271&lt;=$A$1,VLOOKUP(B271,ouderschapsverlof!$D$15:$E$19,2,FALSE),0)))</f>
        <v>0</v>
      </c>
      <c r="G271" s="65">
        <f>IF(OR(B271=6,B271=7),0,IF(NOT(E271),IF(A271&lt;=$A$1,VLOOKUP(B271,ouderschapsverlof!$D$15:$E$19,2,FALSE),0),0))</f>
        <v>0</v>
      </c>
      <c r="L271" s="64">
        <f t="shared" si="98"/>
        <v>269</v>
      </c>
      <c r="M271" s="65">
        <f t="shared" si="85"/>
        <v>2</v>
      </c>
      <c r="N271" s="66">
        <f t="shared" si="86"/>
        <v>0</v>
      </c>
      <c r="O271" s="66">
        <f t="shared" si="87"/>
        <v>0</v>
      </c>
      <c r="P271" s="65" t="b">
        <f t="shared" si="88"/>
        <v>1</v>
      </c>
      <c r="Q271" s="65">
        <f>IF(OR(M271=6,M271=7),0,IF(NOT(P271),0,IF(L271&lt;=$L$1,VLOOKUP(M271,ouderschapsverlof!$D$15:$G$19,4,FALSE),0)))</f>
        <v>0</v>
      </c>
      <c r="R271" s="65">
        <f>IF(OR(M271=6,M271=7),0,IF(NOT(P271),IF(L271&lt;=$L$1,VLOOKUP(M271,ouderschapsverlof!$D$15:$G$19,4,FALSE),0),0))</f>
        <v>0</v>
      </c>
      <c r="T271" s="64">
        <f t="shared" si="99"/>
        <v>269</v>
      </c>
      <c r="U271" s="65">
        <f t="shared" si="89"/>
        <v>2</v>
      </c>
      <c r="V271" s="66">
        <f t="shared" si="90"/>
        <v>0</v>
      </c>
      <c r="W271" s="66">
        <f t="shared" si="91"/>
        <v>0</v>
      </c>
      <c r="X271" s="65" t="b">
        <f t="shared" si="92"/>
        <v>1</v>
      </c>
      <c r="Y271" s="65">
        <f>IF(OR(U271=6,U271=7),0,IF(NOT(X271),0,IF(T271&lt;=$T$1,VLOOKUP(U271,ouderschapsverlof!$D$15:$I$19,6,FALSE),0)))</f>
        <v>0</v>
      </c>
      <c r="Z271" s="65">
        <f>IF(OR(U271=6,U271=7),0,IF(NOT(X271),IF(T271&lt;=$T$1,VLOOKUP(U271,ouderschapsverlof!$D$15:$I$19,6,FALSE),0),0))</f>
        <v>0</v>
      </c>
      <c r="AB271" s="64">
        <f t="shared" si="100"/>
        <v>269</v>
      </c>
      <c r="AC271" s="65">
        <f t="shared" si="93"/>
        <v>2</v>
      </c>
      <c r="AD271" s="66">
        <f t="shared" si="94"/>
        <v>0</v>
      </c>
      <c r="AE271" s="66">
        <f t="shared" si="95"/>
        <v>0</v>
      </c>
      <c r="AF271" s="65" t="b">
        <f t="shared" si="96"/>
        <v>1</v>
      </c>
      <c r="AG271" s="65">
        <f>IF(OR(AC271=6,AC271=7),0,IF(NOT(AF271),0,IF(AB271&lt;=$AB$1,VLOOKUP(AC271,ouderschapsverlof!$D$15:$K$19,8,FALSE),0)))</f>
        <v>0</v>
      </c>
      <c r="AH271" s="65">
        <f>IF(OR(AC271=6,AC271=7),0,IF(NOT(AF271),IF(AB271&lt;=$AB$1,VLOOKUP(AC271,ouderschapsverlof!$D$15:$K$19,8,FALSE),0),0))</f>
        <v>0</v>
      </c>
    </row>
    <row r="272" spans="1:34" x14ac:dyDescent="0.25">
      <c r="A272" s="64">
        <f t="shared" si="97"/>
        <v>270</v>
      </c>
      <c r="B272" s="65">
        <f t="shared" si="81"/>
        <v>3</v>
      </c>
      <c r="C272" s="66">
        <f t="shared" si="82"/>
        <v>0</v>
      </c>
      <c r="D272" s="66">
        <f t="shared" si="83"/>
        <v>0</v>
      </c>
      <c r="E272" s="65" t="b">
        <f t="shared" si="84"/>
        <v>1</v>
      </c>
      <c r="F272" s="65">
        <f>IF(OR(B272=6,B272=7),0,IF(NOT(E272),0,IF(A272&lt;=$A$1,VLOOKUP(B272,ouderschapsverlof!$D$15:$E$19,2,FALSE),0)))</f>
        <v>0</v>
      </c>
      <c r="G272" s="65">
        <f>IF(OR(B272=6,B272=7),0,IF(NOT(E272),IF(A272&lt;=$A$1,VLOOKUP(B272,ouderschapsverlof!$D$15:$E$19,2,FALSE),0),0))</f>
        <v>0</v>
      </c>
      <c r="L272" s="64">
        <f t="shared" si="98"/>
        <v>270</v>
      </c>
      <c r="M272" s="65">
        <f t="shared" si="85"/>
        <v>3</v>
      </c>
      <c r="N272" s="66">
        <f t="shared" si="86"/>
        <v>0</v>
      </c>
      <c r="O272" s="66">
        <f t="shared" si="87"/>
        <v>0</v>
      </c>
      <c r="P272" s="65" t="b">
        <f t="shared" si="88"/>
        <v>1</v>
      </c>
      <c r="Q272" s="65">
        <f>IF(OR(M272=6,M272=7),0,IF(NOT(P272),0,IF(L272&lt;=$L$1,VLOOKUP(M272,ouderschapsverlof!$D$15:$G$19,4,FALSE),0)))</f>
        <v>0</v>
      </c>
      <c r="R272" s="65">
        <f>IF(OR(M272=6,M272=7),0,IF(NOT(P272),IF(L272&lt;=$L$1,VLOOKUP(M272,ouderschapsverlof!$D$15:$G$19,4,FALSE),0),0))</f>
        <v>0</v>
      </c>
      <c r="T272" s="64">
        <f t="shared" si="99"/>
        <v>270</v>
      </c>
      <c r="U272" s="65">
        <f t="shared" si="89"/>
        <v>3</v>
      </c>
      <c r="V272" s="66">
        <f t="shared" si="90"/>
        <v>0</v>
      </c>
      <c r="W272" s="66">
        <f t="shared" si="91"/>
        <v>0</v>
      </c>
      <c r="X272" s="65" t="b">
        <f t="shared" si="92"/>
        <v>1</v>
      </c>
      <c r="Y272" s="65">
        <f>IF(OR(U272=6,U272=7),0,IF(NOT(X272),0,IF(T272&lt;=$T$1,VLOOKUP(U272,ouderschapsverlof!$D$15:$I$19,6,FALSE),0)))</f>
        <v>0</v>
      </c>
      <c r="Z272" s="65">
        <f>IF(OR(U272=6,U272=7),0,IF(NOT(X272),IF(T272&lt;=$T$1,VLOOKUP(U272,ouderschapsverlof!$D$15:$I$19,6,FALSE),0),0))</f>
        <v>0</v>
      </c>
      <c r="AB272" s="64">
        <f t="shared" si="100"/>
        <v>270</v>
      </c>
      <c r="AC272" s="65">
        <f t="shared" si="93"/>
        <v>3</v>
      </c>
      <c r="AD272" s="66">
        <f t="shared" si="94"/>
        <v>0</v>
      </c>
      <c r="AE272" s="66">
        <f t="shared" si="95"/>
        <v>0</v>
      </c>
      <c r="AF272" s="65" t="b">
        <f t="shared" si="96"/>
        <v>1</v>
      </c>
      <c r="AG272" s="65">
        <f>IF(OR(AC272=6,AC272=7),0,IF(NOT(AF272),0,IF(AB272&lt;=$AB$1,VLOOKUP(AC272,ouderschapsverlof!$D$15:$K$19,8,FALSE),0)))</f>
        <v>0</v>
      </c>
      <c r="AH272" s="65">
        <f>IF(OR(AC272=6,AC272=7),0,IF(NOT(AF272),IF(AB272&lt;=$AB$1,VLOOKUP(AC272,ouderschapsverlof!$D$15:$K$19,8,FALSE),0),0))</f>
        <v>0</v>
      </c>
    </row>
    <row r="273" spans="1:34" x14ac:dyDescent="0.25">
      <c r="A273" s="64">
        <f t="shared" si="97"/>
        <v>271</v>
      </c>
      <c r="B273" s="65">
        <f t="shared" si="81"/>
        <v>4</v>
      </c>
      <c r="C273" s="66">
        <f t="shared" si="82"/>
        <v>0</v>
      </c>
      <c r="D273" s="66">
        <f t="shared" si="83"/>
        <v>0</v>
      </c>
      <c r="E273" s="65" t="b">
        <f t="shared" si="84"/>
        <v>1</v>
      </c>
      <c r="F273" s="65">
        <f>IF(OR(B273=6,B273=7),0,IF(NOT(E273),0,IF(A273&lt;=$A$1,VLOOKUP(B273,ouderschapsverlof!$D$15:$E$19,2,FALSE),0)))</f>
        <v>0</v>
      </c>
      <c r="G273" s="65">
        <f>IF(OR(B273=6,B273=7),0,IF(NOT(E273),IF(A273&lt;=$A$1,VLOOKUP(B273,ouderschapsverlof!$D$15:$E$19,2,FALSE),0),0))</f>
        <v>0</v>
      </c>
      <c r="L273" s="64">
        <f t="shared" si="98"/>
        <v>271</v>
      </c>
      <c r="M273" s="65">
        <f t="shared" si="85"/>
        <v>4</v>
      </c>
      <c r="N273" s="66">
        <f t="shared" si="86"/>
        <v>0</v>
      </c>
      <c r="O273" s="66">
        <f t="shared" si="87"/>
        <v>0</v>
      </c>
      <c r="P273" s="65" t="b">
        <f t="shared" si="88"/>
        <v>1</v>
      </c>
      <c r="Q273" s="65">
        <f>IF(OR(M273=6,M273=7),0,IF(NOT(P273),0,IF(L273&lt;=$L$1,VLOOKUP(M273,ouderschapsverlof!$D$15:$G$19,4,FALSE),0)))</f>
        <v>0</v>
      </c>
      <c r="R273" s="65">
        <f>IF(OR(M273=6,M273=7),0,IF(NOT(P273),IF(L273&lt;=$L$1,VLOOKUP(M273,ouderschapsverlof!$D$15:$G$19,4,FALSE),0),0))</f>
        <v>0</v>
      </c>
      <c r="T273" s="64">
        <f t="shared" si="99"/>
        <v>271</v>
      </c>
      <c r="U273" s="65">
        <f t="shared" si="89"/>
        <v>4</v>
      </c>
      <c r="V273" s="66">
        <f t="shared" si="90"/>
        <v>0</v>
      </c>
      <c r="W273" s="66">
        <f t="shared" si="91"/>
        <v>0</v>
      </c>
      <c r="X273" s="65" t="b">
        <f t="shared" si="92"/>
        <v>1</v>
      </c>
      <c r="Y273" s="65">
        <f>IF(OR(U273=6,U273=7),0,IF(NOT(X273),0,IF(T273&lt;=$T$1,VLOOKUP(U273,ouderschapsverlof!$D$15:$I$19,6,FALSE),0)))</f>
        <v>0</v>
      </c>
      <c r="Z273" s="65">
        <f>IF(OR(U273=6,U273=7),0,IF(NOT(X273),IF(T273&lt;=$T$1,VLOOKUP(U273,ouderschapsverlof!$D$15:$I$19,6,FALSE),0),0))</f>
        <v>0</v>
      </c>
      <c r="AB273" s="64">
        <f t="shared" si="100"/>
        <v>271</v>
      </c>
      <c r="AC273" s="65">
        <f t="shared" si="93"/>
        <v>4</v>
      </c>
      <c r="AD273" s="66">
        <f t="shared" si="94"/>
        <v>0</v>
      </c>
      <c r="AE273" s="66">
        <f t="shared" si="95"/>
        <v>0</v>
      </c>
      <c r="AF273" s="65" t="b">
        <f t="shared" si="96"/>
        <v>1</v>
      </c>
      <c r="AG273" s="65">
        <f>IF(OR(AC273=6,AC273=7),0,IF(NOT(AF273),0,IF(AB273&lt;=$AB$1,VLOOKUP(AC273,ouderschapsverlof!$D$15:$K$19,8,FALSE),0)))</f>
        <v>0</v>
      </c>
      <c r="AH273" s="65">
        <f>IF(OR(AC273=6,AC273=7),0,IF(NOT(AF273),IF(AB273&lt;=$AB$1,VLOOKUP(AC273,ouderschapsverlof!$D$15:$K$19,8,FALSE),0),0))</f>
        <v>0</v>
      </c>
    </row>
    <row r="274" spans="1:34" x14ac:dyDescent="0.25">
      <c r="A274" s="64">
        <f t="shared" si="97"/>
        <v>272</v>
      </c>
      <c r="B274" s="65">
        <f t="shared" si="81"/>
        <v>5</v>
      </c>
      <c r="C274" s="66">
        <f t="shared" si="82"/>
        <v>0</v>
      </c>
      <c r="D274" s="66">
        <f t="shared" si="83"/>
        <v>0</v>
      </c>
      <c r="E274" s="65" t="b">
        <f t="shared" si="84"/>
        <v>1</v>
      </c>
      <c r="F274" s="65">
        <f>IF(OR(B274=6,B274=7),0,IF(NOT(E274),0,IF(A274&lt;=$A$1,VLOOKUP(B274,ouderschapsverlof!$D$15:$E$19,2,FALSE),0)))</f>
        <v>0</v>
      </c>
      <c r="G274" s="65">
        <f>IF(OR(B274=6,B274=7),0,IF(NOT(E274),IF(A274&lt;=$A$1,VLOOKUP(B274,ouderschapsverlof!$D$15:$E$19,2,FALSE),0),0))</f>
        <v>0</v>
      </c>
      <c r="L274" s="64">
        <f t="shared" si="98"/>
        <v>272</v>
      </c>
      <c r="M274" s="65">
        <f t="shared" si="85"/>
        <v>5</v>
      </c>
      <c r="N274" s="66">
        <f t="shared" si="86"/>
        <v>0</v>
      </c>
      <c r="O274" s="66">
        <f t="shared" si="87"/>
        <v>0</v>
      </c>
      <c r="P274" s="65" t="b">
        <f t="shared" si="88"/>
        <v>1</v>
      </c>
      <c r="Q274" s="65">
        <f>IF(OR(M274=6,M274=7),0,IF(NOT(P274),0,IF(L274&lt;=$L$1,VLOOKUP(M274,ouderschapsverlof!$D$15:$G$19,4,FALSE),0)))</f>
        <v>0</v>
      </c>
      <c r="R274" s="65">
        <f>IF(OR(M274=6,M274=7),0,IF(NOT(P274),IF(L274&lt;=$L$1,VLOOKUP(M274,ouderschapsverlof!$D$15:$G$19,4,FALSE),0),0))</f>
        <v>0</v>
      </c>
      <c r="T274" s="64">
        <f t="shared" si="99"/>
        <v>272</v>
      </c>
      <c r="U274" s="65">
        <f t="shared" si="89"/>
        <v>5</v>
      </c>
      <c r="V274" s="66">
        <f t="shared" si="90"/>
        <v>0</v>
      </c>
      <c r="W274" s="66">
        <f t="shared" si="91"/>
        <v>0</v>
      </c>
      <c r="X274" s="65" t="b">
        <f t="shared" si="92"/>
        <v>1</v>
      </c>
      <c r="Y274" s="65">
        <f>IF(OR(U274=6,U274=7),0,IF(NOT(X274),0,IF(T274&lt;=$T$1,VLOOKUP(U274,ouderschapsverlof!$D$15:$I$19,6,FALSE),0)))</f>
        <v>0</v>
      </c>
      <c r="Z274" s="65">
        <f>IF(OR(U274=6,U274=7),0,IF(NOT(X274),IF(T274&lt;=$T$1,VLOOKUP(U274,ouderschapsverlof!$D$15:$I$19,6,FALSE),0),0))</f>
        <v>0</v>
      </c>
      <c r="AB274" s="64">
        <f t="shared" si="100"/>
        <v>272</v>
      </c>
      <c r="AC274" s="65">
        <f t="shared" si="93"/>
        <v>5</v>
      </c>
      <c r="AD274" s="66">
        <f t="shared" si="94"/>
        <v>0</v>
      </c>
      <c r="AE274" s="66">
        <f t="shared" si="95"/>
        <v>0</v>
      </c>
      <c r="AF274" s="65" t="b">
        <f t="shared" si="96"/>
        <v>1</v>
      </c>
      <c r="AG274" s="65">
        <f>IF(OR(AC274=6,AC274=7),0,IF(NOT(AF274),0,IF(AB274&lt;=$AB$1,VLOOKUP(AC274,ouderschapsverlof!$D$15:$K$19,8,FALSE),0)))</f>
        <v>0</v>
      </c>
      <c r="AH274" s="65">
        <f>IF(OR(AC274=6,AC274=7),0,IF(NOT(AF274),IF(AB274&lt;=$AB$1,VLOOKUP(AC274,ouderschapsverlof!$D$15:$K$19,8,FALSE),0),0))</f>
        <v>0</v>
      </c>
    </row>
    <row r="275" spans="1:34" x14ac:dyDescent="0.25">
      <c r="A275" s="64">
        <f t="shared" si="97"/>
        <v>273</v>
      </c>
      <c r="B275" s="65">
        <f t="shared" si="81"/>
        <v>6</v>
      </c>
      <c r="C275" s="66">
        <f t="shared" si="82"/>
        <v>0</v>
      </c>
      <c r="D275" s="66">
        <f t="shared" si="83"/>
        <v>0</v>
      </c>
      <c r="E275" s="65" t="b">
        <f t="shared" si="84"/>
        <v>1</v>
      </c>
      <c r="F275" s="65">
        <f>IF(OR(B275=6,B275=7),0,IF(NOT(E275),0,IF(A275&lt;=$A$1,VLOOKUP(B275,ouderschapsverlof!$D$15:$E$19,2,FALSE),0)))</f>
        <v>0</v>
      </c>
      <c r="G275" s="65">
        <f>IF(OR(B275=6,B275=7),0,IF(NOT(E275),IF(A275&lt;=$A$1,VLOOKUP(B275,ouderschapsverlof!$D$15:$E$19,2,FALSE),0),0))</f>
        <v>0</v>
      </c>
      <c r="L275" s="64">
        <f t="shared" si="98"/>
        <v>273</v>
      </c>
      <c r="M275" s="65">
        <f t="shared" si="85"/>
        <v>6</v>
      </c>
      <c r="N275" s="66">
        <f t="shared" si="86"/>
        <v>0</v>
      </c>
      <c r="O275" s="66">
        <f t="shared" si="87"/>
        <v>0</v>
      </c>
      <c r="P275" s="65" t="b">
        <f t="shared" si="88"/>
        <v>1</v>
      </c>
      <c r="Q275" s="65">
        <f>IF(OR(M275=6,M275=7),0,IF(NOT(P275),0,IF(L275&lt;=$L$1,VLOOKUP(M275,ouderschapsverlof!$D$15:$G$19,4,FALSE),0)))</f>
        <v>0</v>
      </c>
      <c r="R275" s="65">
        <f>IF(OR(M275=6,M275=7),0,IF(NOT(P275),IF(L275&lt;=$L$1,VLOOKUP(M275,ouderschapsverlof!$D$15:$G$19,4,FALSE),0),0))</f>
        <v>0</v>
      </c>
      <c r="T275" s="64">
        <f t="shared" si="99"/>
        <v>273</v>
      </c>
      <c r="U275" s="65">
        <f t="shared" si="89"/>
        <v>6</v>
      </c>
      <c r="V275" s="66">
        <f t="shared" si="90"/>
        <v>0</v>
      </c>
      <c r="W275" s="66">
        <f t="shared" si="91"/>
        <v>0</v>
      </c>
      <c r="X275" s="65" t="b">
        <f t="shared" si="92"/>
        <v>1</v>
      </c>
      <c r="Y275" s="65">
        <f>IF(OR(U275=6,U275=7),0,IF(NOT(X275),0,IF(T275&lt;=$T$1,VLOOKUP(U275,ouderschapsverlof!$D$15:$I$19,6,FALSE),0)))</f>
        <v>0</v>
      </c>
      <c r="Z275" s="65">
        <f>IF(OR(U275=6,U275=7),0,IF(NOT(X275),IF(T275&lt;=$T$1,VLOOKUP(U275,ouderschapsverlof!$D$15:$I$19,6,FALSE),0),0))</f>
        <v>0</v>
      </c>
      <c r="AB275" s="64">
        <f t="shared" si="100"/>
        <v>273</v>
      </c>
      <c r="AC275" s="65">
        <f t="shared" si="93"/>
        <v>6</v>
      </c>
      <c r="AD275" s="66">
        <f t="shared" si="94"/>
        <v>0</v>
      </c>
      <c r="AE275" s="66">
        <f t="shared" si="95"/>
        <v>0</v>
      </c>
      <c r="AF275" s="65" t="b">
        <f t="shared" si="96"/>
        <v>1</v>
      </c>
      <c r="AG275" s="65">
        <f>IF(OR(AC275=6,AC275=7),0,IF(NOT(AF275),0,IF(AB275&lt;=$AB$1,VLOOKUP(AC275,ouderschapsverlof!$D$15:$K$19,8,FALSE),0)))</f>
        <v>0</v>
      </c>
      <c r="AH275" s="65">
        <f>IF(OR(AC275=6,AC275=7),0,IF(NOT(AF275),IF(AB275&lt;=$AB$1,VLOOKUP(AC275,ouderschapsverlof!$D$15:$K$19,8,FALSE),0),0))</f>
        <v>0</v>
      </c>
    </row>
    <row r="276" spans="1:34" x14ac:dyDescent="0.25">
      <c r="A276" s="64">
        <f t="shared" si="97"/>
        <v>274</v>
      </c>
      <c r="B276" s="65">
        <f t="shared" si="81"/>
        <v>7</v>
      </c>
      <c r="C276" s="66">
        <f t="shared" si="82"/>
        <v>0</v>
      </c>
      <c r="D276" s="66">
        <f t="shared" si="83"/>
        <v>0</v>
      </c>
      <c r="E276" s="65" t="b">
        <f t="shared" si="84"/>
        <v>1</v>
      </c>
      <c r="F276" s="65">
        <f>IF(OR(B276=6,B276=7),0,IF(NOT(E276),0,IF(A276&lt;=$A$1,VLOOKUP(B276,ouderschapsverlof!$D$15:$E$19,2,FALSE),0)))</f>
        <v>0</v>
      </c>
      <c r="G276" s="65">
        <f>IF(OR(B276=6,B276=7),0,IF(NOT(E276),IF(A276&lt;=$A$1,VLOOKUP(B276,ouderschapsverlof!$D$15:$E$19,2,FALSE),0),0))</f>
        <v>0</v>
      </c>
      <c r="L276" s="64">
        <f t="shared" si="98"/>
        <v>274</v>
      </c>
      <c r="M276" s="65">
        <f t="shared" si="85"/>
        <v>7</v>
      </c>
      <c r="N276" s="66">
        <f t="shared" si="86"/>
        <v>0</v>
      </c>
      <c r="O276" s="66">
        <f t="shared" si="87"/>
        <v>0</v>
      </c>
      <c r="P276" s="65" t="b">
        <f t="shared" si="88"/>
        <v>1</v>
      </c>
      <c r="Q276" s="65">
        <f>IF(OR(M276=6,M276=7),0,IF(NOT(P276),0,IF(L276&lt;=$L$1,VLOOKUP(M276,ouderschapsverlof!$D$15:$G$19,4,FALSE),0)))</f>
        <v>0</v>
      </c>
      <c r="R276" s="65">
        <f>IF(OR(M276=6,M276=7),0,IF(NOT(P276),IF(L276&lt;=$L$1,VLOOKUP(M276,ouderschapsverlof!$D$15:$G$19,4,FALSE),0),0))</f>
        <v>0</v>
      </c>
      <c r="T276" s="64">
        <f t="shared" si="99"/>
        <v>274</v>
      </c>
      <c r="U276" s="65">
        <f t="shared" si="89"/>
        <v>7</v>
      </c>
      <c r="V276" s="66">
        <f t="shared" si="90"/>
        <v>0</v>
      </c>
      <c r="W276" s="66">
        <f t="shared" si="91"/>
        <v>0</v>
      </c>
      <c r="X276" s="65" t="b">
        <f t="shared" si="92"/>
        <v>1</v>
      </c>
      <c r="Y276" s="65">
        <f>IF(OR(U276=6,U276=7),0,IF(NOT(X276),0,IF(T276&lt;=$T$1,VLOOKUP(U276,ouderschapsverlof!$D$15:$I$19,6,FALSE),0)))</f>
        <v>0</v>
      </c>
      <c r="Z276" s="65">
        <f>IF(OR(U276=6,U276=7),0,IF(NOT(X276),IF(T276&lt;=$T$1,VLOOKUP(U276,ouderschapsverlof!$D$15:$I$19,6,FALSE),0),0))</f>
        <v>0</v>
      </c>
      <c r="AB276" s="64">
        <f t="shared" si="100"/>
        <v>274</v>
      </c>
      <c r="AC276" s="65">
        <f t="shared" si="93"/>
        <v>7</v>
      </c>
      <c r="AD276" s="66">
        <f t="shared" si="94"/>
        <v>0</v>
      </c>
      <c r="AE276" s="66">
        <f t="shared" si="95"/>
        <v>0</v>
      </c>
      <c r="AF276" s="65" t="b">
        <f t="shared" si="96"/>
        <v>1</v>
      </c>
      <c r="AG276" s="65">
        <f>IF(OR(AC276=6,AC276=7),0,IF(NOT(AF276),0,IF(AB276&lt;=$AB$1,VLOOKUP(AC276,ouderschapsverlof!$D$15:$K$19,8,FALSE),0)))</f>
        <v>0</v>
      </c>
      <c r="AH276" s="65">
        <f>IF(OR(AC276=6,AC276=7),0,IF(NOT(AF276),IF(AB276&lt;=$AB$1,VLOOKUP(AC276,ouderschapsverlof!$D$15:$K$19,8,FALSE),0),0))</f>
        <v>0</v>
      </c>
    </row>
    <row r="277" spans="1:34" x14ac:dyDescent="0.25">
      <c r="A277" s="64">
        <f t="shared" si="97"/>
        <v>275</v>
      </c>
      <c r="B277" s="65">
        <f t="shared" si="81"/>
        <v>1</v>
      </c>
      <c r="C277" s="66">
        <f t="shared" si="82"/>
        <v>0</v>
      </c>
      <c r="D277" s="66">
        <f t="shared" si="83"/>
        <v>0</v>
      </c>
      <c r="E277" s="65" t="b">
        <f t="shared" si="84"/>
        <v>1</v>
      </c>
      <c r="F277" s="65">
        <f>IF(OR(B277=6,B277=7),0,IF(NOT(E277),0,IF(A277&lt;=$A$1,VLOOKUP(B277,ouderschapsverlof!$D$15:$E$19,2,FALSE),0)))</f>
        <v>0</v>
      </c>
      <c r="G277" s="65">
        <f>IF(OR(B277=6,B277=7),0,IF(NOT(E277),IF(A277&lt;=$A$1,VLOOKUP(B277,ouderschapsverlof!$D$15:$E$19,2,FALSE),0),0))</f>
        <v>0</v>
      </c>
      <c r="L277" s="64">
        <f t="shared" si="98"/>
        <v>275</v>
      </c>
      <c r="M277" s="65">
        <f t="shared" si="85"/>
        <v>1</v>
      </c>
      <c r="N277" s="66">
        <f t="shared" si="86"/>
        <v>0</v>
      </c>
      <c r="O277" s="66">
        <f t="shared" si="87"/>
        <v>0</v>
      </c>
      <c r="P277" s="65" t="b">
        <f t="shared" si="88"/>
        <v>1</v>
      </c>
      <c r="Q277" s="65">
        <f>IF(OR(M277=6,M277=7),0,IF(NOT(P277),0,IF(L277&lt;=$L$1,VLOOKUP(M277,ouderschapsverlof!$D$15:$G$19,4,FALSE),0)))</f>
        <v>0</v>
      </c>
      <c r="R277" s="65">
        <f>IF(OR(M277=6,M277=7),0,IF(NOT(P277),IF(L277&lt;=$L$1,VLOOKUP(M277,ouderschapsverlof!$D$15:$G$19,4,FALSE),0),0))</f>
        <v>0</v>
      </c>
      <c r="T277" s="64">
        <f t="shared" si="99"/>
        <v>275</v>
      </c>
      <c r="U277" s="65">
        <f t="shared" si="89"/>
        <v>1</v>
      </c>
      <c r="V277" s="66">
        <f t="shared" si="90"/>
        <v>0</v>
      </c>
      <c r="W277" s="66">
        <f t="shared" si="91"/>
        <v>0</v>
      </c>
      <c r="X277" s="65" t="b">
        <f t="shared" si="92"/>
        <v>1</v>
      </c>
      <c r="Y277" s="65">
        <f>IF(OR(U277=6,U277=7),0,IF(NOT(X277),0,IF(T277&lt;=$T$1,VLOOKUP(U277,ouderschapsverlof!$D$15:$I$19,6,FALSE),0)))</f>
        <v>0</v>
      </c>
      <c r="Z277" s="65">
        <f>IF(OR(U277=6,U277=7),0,IF(NOT(X277),IF(T277&lt;=$T$1,VLOOKUP(U277,ouderschapsverlof!$D$15:$I$19,6,FALSE),0),0))</f>
        <v>0</v>
      </c>
      <c r="AB277" s="64">
        <f t="shared" si="100"/>
        <v>275</v>
      </c>
      <c r="AC277" s="65">
        <f t="shared" si="93"/>
        <v>1</v>
      </c>
      <c r="AD277" s="66">
        <f t="shared" si="94"/>
        <v>0</v>
      </c>
      <c r="AE277" s="66">
        <f t="shared" si="95"/>
        <v>0</v>
      </c>
      <c r="AF277" s="65" t="b">
        <f t="shared" si="96"/>
        <v>1</v>
      </c>
      <c r="AG277" s="65">
        <f>IF(OR(AC277=6,AC277=7),0,IF(NOT(AF277),0,IF(AB277&lt;=$AB$1,VLOOKUP(AC277,ouderschapsverlof!$D$15:$K$19,8,FALSE),0)))</f>
        <v>0</v>
      </c>
      <c r="AH277" s="65">
        <f>IF(OR(AC277=6,AC277=7),0,IF(NOT(AF277),IF(AB277&lt;=$AB$1,VLOOKUP(AC277,ouderschapsverlof!$D$15:$K$19,8,FALSE),0),0))</f>
        <v>0</v>
      </c>
    </row>
    <row r="278" spans="1:34" x14ac:dyDescent="0.25">
      <c r="A278" s="64">
        <f t="shared" si="97"/>
        <v>276</v>
      </c>
      <c r="B278" s="65">
        <f t="shared" si="81"/>
        <v>2</v>
      </c>
      <c r="C278" s="66">
        <f t="shared" si="82"/>
        <v>0</v>
      </c>
      <c r="D278" s="66">
        <f t="shared" si="83"/>
        <v>0</v>
      </c>
      <c r="E278" s="65" t="b">
        <f t="shared" si="84"/>
        <v>1</v>
      </c>
      <c r="F278" s="65">
        <f>IF(OR(B278=6,B278=7),0,IF(NOT(E278),0,IF(A278&lt;=$A$1,VLOOKUP(B278,ouderschapsverlof!$D$15:$E$19,2,FALSE),0)))</f>
        <v>0</v>
      </c>
      <c r="G278" s="65">
        <f>IF(OR(B278=6,B278=7),0,IF(NOT(E278),IF(A278&lt;=$A$1,VLOOKUP(B278,ouderschapsverlof!$D$15:$E$19,2,FALSE),0),0))</f>
        <v>0</v>
      </c>
      <c r="L278" s="64">
        <f t="shared" si="98"/>
        <v>276</v>
      </c>
      <c r="M278" s="65">
        <f t="shared" si="85"/>
        <v>2</v>
      </c>
      <c r="N278" s="66">
        <f t="shared" si="86"/>
        <v>0</v>
      </c>
      <c r="O278" s="66">
        <f t="shared" si="87"/>
        <v>0</v>
      </c>
      <c r="P278" s="65" t="b">
        <f t="shared" si="88"/>
        <v>1</v>
      </c>
      <c r="Q278" s="65">
        <f>IF(OR(M278=6,M278=7),0,IF(NOT(P278),0,IF(L278&lt;=$L$1,VLOOKUP(M278,ouderschapsverlof!$D$15:$G$19,4,FALSE),0)))</f>
        <v>0</v>
      </c>
      <c r="R278" s="65">
        <f>IF(OR(M278=6,M278=7),0,IF(NOT(P278),IF(L278&lt;=$L$1,VLOOKUP(M278,ouderschapsverlof!$D$15:$G$19,4,FALSE),0),0))</f>
        <v>0</v>
      </c>
      <c r="T278" s="64">
        <f t="shared" si="99"/>
        <v>276</v>
      </c>
      <c r="U278" s="65">
        <f t="shared" si="89"/>
        <v>2</v>
      </c>
      <c r="V278" s="66">
        <f t="shared" si="90"/>
        <v>0</v>
      </c>
      <c r="W278" s="66">
        <f t="shared" si="91"/>
        <v>0</v>
      </c>
      <c r="X278" s="65" t="b">
        <f t="shared" si="92"/>
        <v>1</v>
      </c>
      <c r="Y278" s="65">
        <f>IF(OR(U278=6,U278=7),0,IF(NOT(X278),0,IF(T278&lt;=$T$1,VLOOKUP(U278,ouderschapsverlof!$D$15:$I$19,6,FALSE),0)))</f>
        <v>0</v>
      </c>
      <c r="Z278" s="65">
        <f>IF(OR(U278=6,U278=7),0,IF(NOT(X278),IF(T278&lt;=$T$1,VLOOKUP(U278,ouderschapsverlof!$D$15:$I$19,6,FALSE),0),0))</f>
        <v>0</v>
      </c>
      <c r="AB278" s="64">
        <f t="shared" si="100"/>
        <v>276</v>
      </c>
      <c r="AC278" s="65">
        <f t="shared" si="93"/>
        <v>2</v>
      </c>
      <c r="AD278" s="66">
        <f t="shared" si="94"/>
        <v>0</v>
      </c>
      <c r="AE278" s="66">
        <f t="shared" si="95"/>
        <v>0</v>
      </c>
      <c r="AF278" s="65" t="b">
        <f t="shared" si="96"/>
        <v>1</v>
      </c>
      <c r="AG278" s="65">
        <f>IF(OR(AC278=6,AC278=7),0,IF(NOT(AF278),0,IF(AB278&lt;=$AB$1,VLOOKUP(AC278,ouderschapsverlof!$D$15:$K$19,8,FALSE),0)))</f>
        <v>0</v>
      </c>
      <c r="AH278" s="65">
        <f>IF(OR(AC278=6,AC278=7),0,IF(NOT(AF278),IF(AB278&lt;=$AB$1,VLOOKUP(AC278,ouderschapsverlof!$D$15:$K$19,8,FALSE),0),0))</f>
        <v>0</v>
      </c>
    </row>
    <row r="279" spans="1:34" x14ac:dyDescent="0.25">
      <c r="A279" s="64">
        <f t="shared" si="97"/>
        <v>277</v>
      </c>
      <c r="B279" s="65">
        <f t="shared" si="81"/>
        <v>3</v>
      </c>
      <c r="C279" s="66">
        <f t="shared" si="82"/>
        <v>0</v>
      </c>
      <c r="D279" s="66">
        <f t="shared" si="83"/>
        <v>0</v>
      </c>
      <c r="E279" s="65" t="b">
        <f t="shared" si="84"/>
        <v>1</v>
      </c>
      <c r="F279" s="65">
        <f>IF(OR(B279=6,B279=7),0,IF(NOT(E279),0,IF(A279&lt;=$A$1,VLOOKUP(B279,ouderschapsverlof!$D$15:$E$19,2,FALSE),0)))</f>
        <v>0</v>
      </c>
      <c r="G279" s="65">
        <f>IF(OR(B279=6,B279=7),0,IF(NOT(E279),IF(A279&lt;=$A$1,VLOOKUP(B279,ouderschapsverlof!$D$15:$E$19,2,FALSE),0),0))</f>
        <v>0</v>
      </c>
      <c r="L279" s="64">
        <f t="shared" si="98"/>
        <v>277</v>
      </c>
      <c r="M279" s="65">
        <f t="shared" si="85"/>
        <v>3</v>
      </c>
      <c r="N279" s="66">
        <f t="shared" si="86"/>
        <v>0</v>
      </c>
      <c r="O279" s="66">
        <f t="shared" si="87"/>
        <v>0</v>
      </c>
      <c r="P279" s="65" t="b">
        <f t="shared" si="88"/>
        <v>1</v>
      </c>
      <c r="Q279" s="65">
        <f>IF(OR(M279=6,M279=7),0,IF(NOT(P279),0,IF(L279&lt;=$L$1,VLOOKUP(M279,ouderschapsverlof!$D$15:$G$19,4,FALSE),0)))</f>
        <v>0</v>
      </c>
      <c r="R279" s="65">
        <f>IF(OR(M279=6,M279=7),0,IF(NOT(P279),IF(L279&lt;=$L$1,VLOOKUP(M279,ouderschapsverlof!$D$15:$G$19,4,FALSE),0),0))</f>
        <v>0</v>
      </c>
      <c r="T279" s="64">
        <f t="shared" si="99"/>
        <v>277</v>
      </c>
      <c r="U279" s="65">
        <f t="shared" si="89"/>
        <v>3</v>
      </c>
      <c r="V279" s="66">
        <f t="shared" si="90"/>
        <v>0</v>
      </c>
      <c r="W279" s="66">
        <f t="shared" si="91"/>
        <v>0</v>
      </c>
      <c r="X279" s="65" t="b">
        <f t="shared" si="92"/>
        <v>1</v>
      </c>
      <c r="Y279" s="65">
        <f>IF(OR(U279=6,U279=7),0,IF(NOT(X279),0,IF(T279&lt;=$T$1,VLOOKUP(U279,ouderschapsverlof!$D$15:$I$19,6,FALSE),0)))</f>
        <v>0</v>
      </c>
      <c r="Z279" s="65">
        <f>IF(OR(U279=6,U279=7),0,IF(NOT(X279),IF(T279&lt;=$T$1,VLOOKUP(U279,ouderschapsverlof!$D$15:$I$19,6,FALSE),0),0))</f>
        <v>0</v>
      </c>
      <c r="AB279" s="64">
        <f t="shared" si="100"/>
        <v>277</v>
      </c>
      <c r="AC279" s="65">
        <f t="shared" si="93"/>
        <v>3</v>
      </c>
      <c r="AD279" s="66">
        <f t="shared" si="94"/>
        <v>0</v>
      </c>
      <c r="AE279" s="66">
        <f t="shared" si="95"/>
        <v>0</v>
      </c>
      <c r="AF279" s="65" t="b">
        <f t="shared" si="96"/>
        <v>1</v>
      </c>
      <c r="AG279" s="65">
        <f>IF(OR(AC279=6,AC279=7),0,IF(NOT(AF279),0,IF(AB279&lt;=$AB$1,VLOOKUP(AC279,ouderschapsverlof!$D$15:$K$19,8,FALSE),0)))</f>
        <v>0</v>
      </c>
      <c r="AH279" s="65">
        <f>IF(OR(AC279=6,AC279=7),0,IF(NOT(AF279),IF(AB279&lt;=$AB$1,VLOOKUP(AC279,ouderschapsverlof!$D$15:$K$19,8,FALSE),0),0))</f>
        <v>0</v>
      </c>
    </row>
    <row r="280" spans="1:34" x14ac:dyDescent="0.25">
      <c r="A280" s="64">
        <f t="shared" si="97"/>
        <v>278</v>
      </c>
      <c r="B280" s="65">
        <f t="shared" si="81"/>
        <v>4</v>
      </c>
      <c r="C280" s="66">
        <f t="shared" si="82"/>
        <v>0</v>
      </c>
      <c r="D280" s="66">
        <f t="shared" si="83"/>
        <v>0</v>
      </c>
      <c r="E280" s="65" t="b">
        <f t="shared" si="84"/>
        <v>1</v>
      </c>
      <c r="F280" s="65">
        <f>IF(OR(B280=6,B280=7),0,IF(NOT(E280),0,IF(A280&lt;=$A$1,VLOOKUP(B280,ouderschapsverlof!$D$15:$E$19,2,FALSE),0)))</f>
        <v>0</v>
      </c>
      <c r="G280" s="65">
        <f>IF(OR(B280=6,B280=7),0,IF(NOT(E280),IF(A280&lt;=$A$1,VLOOKUP(B280,ouderschapsverlof!$D$15:$E$19,2,FALSE),0),0))</f>
        <v>0</v>
      </c>
      <c r="L280" s="64">
        <f t="shared" si="98"/>
        <v>278</v>
      </c>
      <c r="M280" s="65">
        <f t="shared" si="85"/>
        <v>4</v>
      </c>
      <c r="N280" s="66">
        <f t="shared" si="86"/>
        <v>0</v>
      </c>
      <c r="O280" s="66">
        <f t="shared" si="87"/>
        <v>0</v>
      </c>
      <c r="P280" s="65" t="b">
        <f t="shared" si="88"/>
        <v>1</v>
      </c>
      <c r="Q280" s="65">
        <f>IF(OR(M280=6,M280=7),0,IF(NOT(P280),0,IF(L280&lt;=$L$1,VLOOKUP(M280,ouderschapsverlof!$D$15:$G$19,4,FALSE),0)))</f>
        <v>0</v>
      </c>
      <c r="R280" s="65">
        <f>IF(OR(M280=6,M280=7),0,IF(NOT(P280),IF(L280&lt;=$L$1,VLOOKUP(M280,ouderschapsverlof!$D$15:$G$19,4,FALSE),0),0))</f>
        <v>0</v>
      </c>
      <c r="T280" s="64">
        <f t="shared" si="99"/>
        <v>278</v>
      </c>
      <c r="U280" s="65">
        <f t="shared" si="89"/>
        <v>4</v>
      </c>
      <c r="V280" s="66">
        <f t="shared" si="90"/>
        <v>0</v>
      </c>
      <c r="W280" s="66">
        <f t="shared" si="91"/>
        <v>0</v>
      </c>
      <c r="X280" s="65" t="b">
        <f t="shared" si="92"/>
        <v>1</v>
      </c>
      <c r="Y280" s="65">
        <f>IF(OR(U280=6,U280=7),0,IF(NOT(X280),0,IF(T280&lt;=$T$1,VLOOKUP(U280,ouderschapsverlof!$D$15:$I$19,6,FALSE),0)))</f>
        <v>0</v>
      </c>
      <c r="Z280" s="65">
        <f>IF(OR(U280=6,U280=7),0,IF(NOT(X280),IF(T280&lt;=$T$1,VLOOKUP(U280,ouderschapsverlof!$D$15:$I$19,6,FALSE),0),0))</f>
        <v>0</v>
      </c>
      <c r="AB280" s="64">
        <f t="shared" si="100"/>
        <v>278</v>
      </c>
      <c r="AC280" s="65">
        <f t="shared" si="93"/>
        <v>4</v>
      </c>
      <c r="AD280" s="66">
        <f t="shared" si="94"/>
        <v>0</v>
      </c>
      <c r="AE280" s="66">
        <f t="shared" si="95"/>
        <v>0</v>
      </c>
      <c r="AF280" s="65" t="b">
        <f t="shared" si="96"/>
        <v>1</v>
      </c>
      <c r="AG280" s="65">
        <f>IF(OR(AC280=6,AC280=7),0,IF(NOT(AF280),0,IF(AB280&lt;=$AB$1,VLOOKUP(AC280,ouderschapsverlof!$D$15:$K$19,8,FALSE),0)))</f>
        <v>0</v>
      </c>
      <c r="AH280" s="65">
        <f>IF(OR(AC280=6,AC280=7),0,IF(NOT(AF280),IF(AB280&lt;=$AB$1,VLOOKUP(AC280,ouderschapsverlof!$D$15:$K$19,8,FALSE),0),0))</f>
        <v>0</v>
      </c>
    </row>
    <row r="281" spans="1:34" x14ac:dyDescent="0.25">
      <c r="A281" s="64">
        <f t="shared" si="97"/>
        <v>279</v>
      </c>
      <c r="B281" s="65">
        <f t="shared" si="81"/>
        <v>5</v>
      </c>
      <c r="C281" s="66">
        <f t="shared" si="82"/>
        <v>0</v>
      </c>
      <c r="D281" s="66">
        <f t="shared" si="83"/>
        <v>0</v>
      </c>
      <c r="E281" s="65" t="b">
        <f t="shared" si="84"/>
        <v>1</v>
      </c>
      <c r="F281" s="65">
        <f>IF(OR(B281=6,B281=7),0,IF(NOT(E281),0,IF(A281&lt;=$A$1,VLOOKUP(B281,ouderschapsverlof!$D$15:$E$19,2,FALSE),0)))</f>
        <v>0</v>
      </c>
      <c r="G281" s="65">
        <f>IF(OR(B281=6,B281=7),0,IF(NOT(E281),IF(A281&lt;=$A$1,VLOOKUP(B281,ouderschapsverlof!$D$15:$E$19,2,FALSE),0),0))</f>
        <v>0</v>
      </c>
      <c r="L281" s="64">
        <f t="shared" si="98"/>
        <v>279</v>
      </c>
      <c r="M281" s="65">
        <f t="shared" si="85"/>
        <v>5</v>
      </c>
      <c r="N281" s="66">
        <f t="shared" si="86"/>
        <v>0</v>
      </c>
      <c r="O281" s="66">
        <f t="shared" si="87"/>
        <v>0</v>
      </c>
      <c r="P281" s="65" t="b">
        <f t="shared" si="88"/>
        <v>1</v>
      </c>
      <c r="Q281" s="65">
        <f>IF(OR(M281=6,M281=7),0,IF(NOT(P281),0,IF(L281&lt;=$L$1,VLOOKUP(M281,ouderschapsverlof!$D$15:$G$19,4,FALSE),0)))</f>
        <v>0</v>
      </c>
      <c r="R281" s="65">
        <f>IF(OR(M281=6,M281=7),0,IF(NOT(P281),IF(L281&lt;=$L$1,VLOOKUP(M281,ouderschapsverlof!$D$15:$G$19,4,FALSE),0),0))</f>
        <v>0</v>
      </c>
      <c r="T281" s="64">
        <f t="shared" si="99"/>
        <v>279</v>
      </c>
      <c r="U281" s="65">
        <f t="shared" si="89"/>
        <v>5</v>
      </c>
      <c r="V281" s="66">
        <f t="shared" si="90"/>
        <v>0</v>
      </c>
      <c r="W281" s="66">
        <f t="shared" si="91"/>
        <v>0</v>
      </c>
      <c r="X281" s="65" t="b">
        <f t="shared" si="92"/>
        <v>1</v>
      </c>
      <c r="Y281" s="65">
        <f>IF(OR(U281=6,U281=7),0,IF(NOT(X281),0,IF(T281&lt;=$T$1,VLOOKUP(U281,ouderschapsverlof!$D$15:$I$19,6,FALSE),0)))</f>
        <v>0</v>
      </c>
      <c r="Z281" s="65">
        <f>IF(OR(U281=6,U281=7),0,IF(NOT(X281),IF(T281&lt;=$T$1,VLOOKUP(U281,ouderschapsverlof!$D$15:$I$19,6,FALSE),0),0))</f>
        <v>0</v>
      </c>
      <c r="AB281" s="64">
        <f t="shared" si="100"/>
        <v>279</v>
      </c>
      <c r="AC281" s="65">
        <f t="shared" si="93"/>
        <v>5</v>
      </c>
      <c r="AD281" s="66">
        <f t="shared" si="94"/>
        <v>0</v>
      </c>
      <c r="AE281" s="66">
        <f t="shared" si="95"/>
        <v>0</v>
      </c>
      <c r="AF281" s="65" t="b">
        <f t="shared" si="96"/>
        <v>1</v>
      </c>
      <c r="AG281" s="65">
        <f>IF(OR(AC281=6,AC281=7),0,IF(NOT(AF281),0,IF(AB281&lt;=$AB$1,VLOOKUP(AC281,ouderschapsverlof!$D$15:$K$19,8,FALSE),0)))</f>
        <v>0</v>
      </c>
      <c r="AH281" s="65">
        <f>IF(OR(AC281=6,AC281=7),0,IF(NOT(AF281),IF(AB281&lt;=$AB$1,VLOOKUP(AC281,ouderschapsverlof!$D$15:$K$19,8,FALSE),0),0))</f>
        <v>0</v>
      </c>
    </row>
    <row r="282" spans="1:34" x14ac:dyDescent="0.25">
      <c r="A282" s="64">
        <f t="shared" si="97"/>
        <v>280</v>
      </c>
      <c r="B282" s="65">
        <f t="shared" si="81"/>
        <v>6</v>
      </c>
      <c r="C282" s="66">
        <f t="shared" si="82"/>
        <v>0</v>
      </c>
      <c r="D282" s="66">
        <f t="shared" si="83"/>
        <v>0</v>
      </c>
      <c r="E282" s="65" t="b">
        <f t="shared" si="84"/>
        <v>1</v>
      </c>
      <c r="F282" s="65">
        <f>IF(OR(B282=6,B282=7),0,IF(NOT(E282),0,IF(A282&lt;=$A$1,VLOOKUP(B282,ouderschapsverlof!$D$15:$E$19,2,FALSE),0)))</f>
        <v>0</v>
      </c>
      <c r="G282" s="65">
        <f>IF(OR(B282=6,B282=7),0,IF(NOT(E282),IF(A282&lt;=$A$1,VLOOKUP(B282,ouderschapsverlof!$D$15:$E$19,2,FALSE),0),0))</f>
        <v>0</v>
      </c>
      <c r="L282" s="64">
        <f t="shared" si="98"/>
        <v>280</v>
      </c>
      <c r="M282" s="65">
        <f t="shared" si="85"/>
        <v>6</v>
      </c>
      <c r="N282" s="66">
        <f t="shared" si="86"/>
        <v>0</v>
      </c>
      <c r="O282" s="66">
        <f t="shared" si="87"/>
        <v>0</v>
      </c>
      <c r="P282" s="65" t="b">
        <f t="shared" si="88"/>
        <v>1</v>
      </c>
      <c r="Q282" s="65">
        <f>IF(OR(M282=6,M282=7),0,IF(NOT(P282),0,IF(L282&lt;=$L$1,VLOOKUP(M282,ouderschapsverlof!$D$15:$G$19,4,FALSE),0)))</f>
        <v>0</v>
      </c>
      <c r="R282" s="65">
        <f>IF(OR(M282=6,M282=7),0,IF(NOT(P282),IF(L282&lt;=$L$1,VLOOKUP(M282,ouderschapsverlof!$D$15:$G$19,4,FALSE),0),0))</f>
        <v>0</v>
      </c>
      <c r="T282" s="64">
        <f t="shared" si="99"/>
        <v>280</v>
      </c>
      <c r="U282" s="65">
        <f t="shared" si="89"/>
        <v>6</v>
      </c>
      <c r="V282" s="66">
        <f t="shared" si="90"/>
        <v>0</v>
      </c>
      <c r="W282" s="66">
        <f t="shared" si="91"/>
        <v>0</v>
      </c>
      <c r="X282" s="65" t="b">
        <f t="shared" si="92"/>
        <v>1</v>
      </c>
      <c r="Y282" s="65">
        <f>IF(OR(U282=6,U282=7),0,IF(NOT(X282),0,IF(T282&lt;=$T$1,VLOOKUP(U282,ouderschapsverlof!$D$15:$I$19,6,FALSE),0)))</f>
        <v>0</v>
      </c>
      <c r="Z282" s="65">
        <f>IF(OR(U282=6,U282=7),0,IF(NOT(X282),IF(T282&lt;=$T$1,VLOOKUP(U282,ouderschapsverlof!$D$15:$I$19,6,FALSE),0),0))</f>
        <v>0</v>
      </c>
      <c r="AB282" s="64">
        <f t="shared" si="100"/>
        <v>280</v>
      </c>
      <c r="AC282" s="65">
        <f t="shared" si="93"/>
        <v>6</v>
      </c>
      <c r="AD282" s="66">
        <f t="shared" si="94"/>
        <v>0</v>
      </c>
      <c r="AE282" s="66">
        <f t="shared" si="95"/>
        <v>0</v>
      </c>
      <c r="AF282" s="65" t="b">
        <f t="shared" si="96"/>
        <v>1</v>
      </c>
      <c r="AG282" s="65">
        <f>IF(OR(AC282=6,AC282=7),0,IF(NOT(AF282),0,IF(AB282&lt;=$AB$1,VLOOKUP(AC282,ouderschapsverlof!$D$15:$K$19,8,FALSE),0)))</f>
        <v>0</v>
      </c>
      <c r="AH282" s="65">
        <f>IF(OR(AC282=6,AC282=7),0,IF(NOT(AF282),IF(AB282&lt;=$AB$1,VLOOKUP(AC282,ouderschapsverlof!$D$15:$K$19,8,FALSE),0),0))</f>
        <v>0</v>
      </c>
    </row>
    <row r="283" spans="1:34" x14ac:dyDescent="0.25">
      <c r="A283" s="64">
        <f t="shared" si="97"/>
        <v>281</v>
      </c>
      <c r="B283" s="65">
        <f t="shared" si="81"/>
        <v>7</v>
      </c>
      <c r="C283" s="66">
        <f t="shared" si="82"/>
        <v>0</v>
      </c>
      <c r="D283" s="66">
        <f t="shared" si="83"/>
        <v>0</v>
      </c>
      <c r="E283" s="65" t="b">
        <f t="shared" si="84"/>
        <v>1</v>
      </c>
      <c r="F283" s="65">
        <f>IF(OR(B283=6,B283=7),0,IF(NOT(E283),0,IF(A283&lt;=$A$1,VLOOKUP(B283,ouderschapsverlof!$D$15:$E$19,2,FALSE),0)))</f>
        <v>0</v>
      </c>
      <c r="G283" s="65">
        <f>IF(OR(B283=6,B283=7),0,IF(NOT(E283),IF(A283&lt;=$A$1,VLOOKUP(B283,ouderschapsverlof!$D$15:$E$19,2,FALSE),0),0))</f>
        <v>0</v>
      </c>
      <c r="L283" s="64">
        <f t="shared" si="98"/>
        <v>281</v>
      </c>
      <c r="M283" s="65">
        <f t="shared" si="85"/>
        <v>7</v>
      </c>
      <c r="N283" s="66">
        <f t="shared" si="86"/>
        <v>0</v>
      </c>
      <c r="O283" s="66">
        <f t="shared" si="87"/>
        <v>0</v>
      </c>
      <c r="P283" s="65" t="b">
        <f t="shared" si="88"/>
        <v>1</v>
      </c>
      <c r="Q283" s="65">
        <f>IF(OR(M283=6,M283=7),0,IF(NOT(P283),0,IF(L283&lt;=$L$1,VLOOKUP(M283,ouderschapsverlof!$D$15:$G$19,4,FALSE),0)))</f>
        <v>0</v>
      </c>
      <c r="R283" s="65">
        <f>IF(OR(M283=6,M283=7),0,IF(NOT(P283),IF(L283&lt;=$L$1,VLOOKUP(M283,ouderschapsverlof!$D$15:$G$19,4,FALSE),0),0))</f>
        <v>0</v>
      </c>
      <c r="T283" s="64">
        <f t="shared" si="99"/>
        <v>281</v>
      </c>
      <c r="U283" s="65">
        <f t="shared" si="89"/>
        <v>7</v>
      </c>
      <c r="V283" s="66">
        <f t="shared" si="90"/>
        <v>0</v>
      </c>
      <c r="W283" s="66">
        <f t="shared" si="91"/>
        <v>0</v>
      </c>
      <c r="X283" s="65" t="b">
        <f t="shared" si="92"/>
        <v>1</v>
      </c>
      <c r="Y283" s="65">
        <f>IF(OR(U283=6,U283=7),0,IF(NOT(X283),0,IF(T283&lt;=$T$1,VLOOKUP(U283,ouderschapsverlof!$D$15:$I$19,6,FALSE),0)))</f>
        <v>0</v>
      </c>
      <c r="Z283" s="65">
        <f>IF(OR(U283=6,U283=7),0,IF(NOT(X283),IF(T283&lt;=$T$1,VLOOKUP(U283,ouderschapsverlof!$D$15:$I$19,6,FALSE),0),0))</f>
        <v>0</v>
      </c>
      <c r="AB283" s="64">
        <f t="shared" si="100"/>
        <v>281</v>
      </c>
      <c r="AC283" s="65">
        <f t="shared" si="93"/>
        <v>7</v>
      </c>
      <c r="AD283" s="66">
        <f t="shared" si="94"/>
        <v>0</v>
      </c>
      <c r="AE283" s="66">
        <f t="shared" si="95"/>
        <v>0</v>
      </c>
      <c r="AF283" s="65" t="b">
        <f t="shared" si="96"/>
        <v>1</v>
      </c>
      <c r="AG283" s="65">
        <f>IF(OR(AC283=6,AC283=7),0,IF(NOT(AF283),0,IF(AB283&lt;=$AB$1,VLOOKUP(AC283,ouderschapsverlof!$D$15:$K$19,8,FALSE),0)))</f>
        <v>0</v>
      </c>
      <c r="AH283" s="65">
        <f>IF(OR(AC283=6,AC283=7),0,IF(NOT(AF283),IF(AB283&lt;=$AB$1,VLOOKUP(AC283,ouderschapsverlof!$D$15:$K$19,8,FALSE),0),0))</f>
        <v>0</v>
      </c>
    </row>
    <row r="284" spans="1:34" x14ac:dyDescent="0.25">
      <c r="A284" s="64">
        <f t="shared" si="97"/>
        <v>282</v>
      </c>
      <c r="B284" s="65">
        <f t="shared" si="81"/>
        <v>1</v>
      </c>
      <c r="C284" s="66">
        <f t="shared" si="82"/>
        <v>0</v>
      </c>
      <c r="D284" s="66">
        <f t="shared" si="83"/>
        <v>0</v>
      </c>
      <c r="E284" s="65" t="b">
        <f t="shared" si="84"/>
        <v>1</v>
      </c>
      <c r="F284" s="65">
        <f>IF(OR(B284=6,B284=7),0,IF(NOT(E284),0,IF(A284&lt;=$A$1,VLOOKUP(B284,ouderschapsverlof!$D$15:$E$19,2,FALSE),0)))</f>
        <v>0</v>
      </c>
      <c r="G284" s="65">
        <f>IF(OR(B284=6,B284=7),0,IF(NOT(E284),IF(A284&lt;=$A$1,VLOOKUP(B284,ouderschapsverlof!$D$15:$E$19,2,FALSE),0),0))</f>
        <v>0</v>
      </c>
      <c r="L284" s="64">
        <f t="shared" si="98"/>
        <v>282</v>
      </c>
      <c r="M284" s="65">
        <f t="shared" si="85"/>
        <v>1</v>
      </c>
      <c r="N284" s="66">
        <f t="shared" si="86"/>
        <v>0</v>
      </c>
      <c r="O284" s="66">
        <f t="shared" si="87"/>
        <v>0</v>
      </c>
      <c r="P284" s="65" t="b">
        <f t="shared" si="88"/>
        <v>1</v>
      </c>
      <c r="Q284" s="65">
        <f>IF(OR(M284=6,M284=7),0,IF(NOT(P284),0,IF(L284&lt;=$L$1,VLOOKUP(M284,ouderschapsverlof!$D$15:$G$19,4,FALSE),0)))</f>
        <v>0</v>
      </c>
      <c r="R284" s="65">
        <f>IF(OR(M284=6,M284=7),0,IF(NOT(P284),IF(L284&lt;=$L$1,VLOOKUP(M284,ouderschapsverlof!$D$15:$G$19,4,FALSE),0),0))</f>
        <v>0</v>
      </c>
      <c r="T284" s="64">
        <f t="shared" si="99"/>
        <v>282</v>
      </c>
      <c r="U284" s="65">
        <f t="shared" si="89"/>
        <v>1</v>
      </c>
      <c r="V284" s="66">
        <f t="shared" si="90"/>
        <v>0</v>
      </c>
      <c r="W284" s="66">
        <f t="shared" si="91"/>
        <v>0</v>
      </c>
      <c r="X284" s="65" t="b">
        <f t="shared" si="92"/>
        <v>1</v>
      </c>
      <c r="Y284" s="65">
        <f>IF(OR(U284=6,U284=7),0,IF(NOT(X284),0,IF(T284&lt;=$T$1,VLOOKUP(U284,ouderschapsverlof!$D$15:$I$19,6,FALSE),0)))</f>
        <v>0</v>
      </c>
      <c r="Z284" s="65">
        <f>IF(OR(U284=6,U284=7),0,IF(NOT(X284),IF(T284&lt;=$T$1,VLOOKUP(U284,ouderschapsverlof!$D$15:$I$19,6,FALSE),0),0))</f>
        <v>0</v>
      </c>
      <c r="AB284" s="64">
        <f t="shared" si="100"/>
        <v>282</v>
      </c>
      <c r="AC284" s="65">
        <f t="shared" si="93"/>
        <v>1</v>
      </c>
      <c r="AD284" s="66">
        <f t="shared" si="94"/>
        <v>0</v>
      </c>
      <c r="AE284" s="66">
        <f t="shared" si="95"/>
        <v>0</v>
      </c>
      <c r="AF284" s="65" t="b">
        <f t="shared" si="96"/>
        <v>1</v>
      </c>
      <c r="AG284" s="65">
        <f>IF(OR(AC284=6,AC284=7),0,IF(NOT(AF284),0,IF(AB284&lt;=$AB$1,VLOOKUP(AC284,ouderschapsverlof!$D$15:$K$19,8,FALSE),0)))</f>
        <v>0</v>
      </c>
      <c r="AH284" s="65">
        <f>IF(OR(AC284=6,AC284=7),0,IF(NOT(AF284),IF(AB284&lt;=$AB$1,VLOOKUP(AC284,ouderschapsverlof!$D$15:$K$19,8,FALSE),0),0))</f>
        <v>0</v>
      </c>
    </row>
    <row r="285" spans="1:34" x14ac:dyDescent="0.25">
      <c r="A285" s="64">
        <f t="shared" si="97"/>
        <v>283</v>
      </c>
      <c r="B285" s="65">
        <f t="shared" si="81"/>
        <v>2</v>
      </c>
      <c r="C285" s="66">
        <f t="shared" si="82"/>
        <v>0</v>
      </c>
      <c r="D285" s="66">
        <f t="shared" si="83"/>
        <v>0</v>
      </c>
      <c r="E285" s="65" t="b">
        <f t="shared" si="84"/>
        <v>1</v>
      </c>
      <c r="F285" s="65">
        <f>IF(OR(B285=6,B285=7),0,IF(NOT(E285),0,IF(A285&lt;=$A$1,VLOOKUP(B285,ouderschapsverlof!$D$15:$E$19,2,FALSE),0)))</f>
        <v>0</v>
      </c>
      <c r="G285" s="65">
        <f>IF(OR(B285=6,B285=7),0,IF(NOT(E285),IF(A285&lt;=$A$1,VLOOKUP(B285,ouderschapsverlof!$D$15:$E$19,2,FALSE),0),0))</f>
        <v>0</v>
      </c>
      <c r="L285" s="64">
        <f t="shared" si="98"/>
        <v>283</v>
      </c>
      <c r="M285" s="65">
        <f t="shared" si="85"/>
        <v>2</v>
      </c>
      <c r="N285" s="66">
        <f t="shared" si="86"/>
        <v>0</v>
      </c>
      <c r="O285" s="66">
        <f t="shared" si="87"/>
        <v>0</v>
      </c>
      <c r="P285" s="65" t="b">
        <f t="shared" si="88"/>
        <v>1</v>
      </c>
      <c r="Q285" s="65">
        <f>IF(OR(M285=6,M285=7),0,IF(NOT(P285),0,IF(L285&lt;=$L$1,VLOOKUP(M285,ouderschapsverlof!$D$15:$G$19,4,FALSE),0)))</f>
        <v>0</v>
      </c>
      <c r="R285" s="65">
        <f>IF(OR(M285=6,M285=7),0,IF(NOT(P285),IF(L285&lt;=$L$1,VLOOKUP(M285,ouderschapsverlof!$D$15:$G$19,4,FALSE),0),0))</f>
        <v>0</v>
      </c>
      <c r="T285" s="64">
        <f t="shared" si="99"/>
        <v>283</v>
      </c>
      <c r="U285" s="65">
        <f t="shared" si="89"/>
        <v>2</v>
      </c>
      <c r="V285" s="66">
        <f t="shared" si="90"/>
        <v>0</v>
      </c>
      <c r="W285" s="66">
        <f t="shared" si="91"/>
        <v>0</v>
      </c>
      <c r="X285" s="65" t="b">
        <f t="shared" si="92"/>
        <v>1</v>
      </c>
      <c r="Y285" s="65">
        <f>IF(OR(U285=6,U285=7),0,IF(NOT(X285),0,IF(T285&lt;=$T$1,VLOOKUP(U285,ouderschapsverlof!$D$15:$I$19,6,FALSE),0)))</f>
        <v>0</v>
      </c>
      <c r="Z285" s="65">
        <f>IF(OR(U285=6,U285=7),0,IF(NOT(X285),IF(T285&lt;=$T$1,VLOOKUP(U285,ouderschapsverlof!$D$15:$I$19,6,FALSE),0),0))</f>
        <v>0</v>
      </c>
      <c r="AB285" s="64">
        <f t="shared" si="100"/>
        <v>283</v>
      </c>
      <c r="AC285" s="65">
        <f t="shared" si="93"/>
        <v>2</v>
      </c>
      <c r="AD285" s="66">
        <f t="shared" si="94"/>
        <v>0</v>
      </c>
      <c r="AE285" s="66">
        <f t="shared" si="95"/>
        <v>0</v>
      </c>
      <c r="AF285" s="65" t="b">
        <f t="shared" si="96"/>
        <v>1</v>
      </c>
      <c r="AG285" s="65">
        <f>IF(OR(AC285=6,AC285=7),0,IF(NOT(AF285),0,IF(AB285&lt;=$AB$1,VLOOKUP(AC285,ouderschapsverlof!$D$15:$K$19,8,FALSE),0)))</f>
        <v>0</v>
      </c>
      <c r="AH285" s="65">
        <f>IF(OR(AC285=6,AC285=7),0,IF(NOT(AF285),IF(AB285&lt;=$AB$1,VLOOKUP(AC285,ouderschapsverlof!$D$15:$K$19,8,FALSE),0),0))</f>
        <v>0</v>
      </c>
    </row>
    <row r="286" spans="1:34" x14ac:dyDescent="0.25">
      <c r="A286" s="64">
        <f t="shared" si="97"/>
        <v>284</v>
      </c>
      <c r="B286" s="65">
        <f t="shared" si="81"/>
        <v>3</v>
      </c>
      <c r="C286" s="66">
        <f t="shared" si="82"/>
        <v>0</v>
      </c>
      <c r="D286" s="66">
        <f t="shared" si="83"/>
        <v>0</v>
      </c>
      <c r="E286" s="65" t="b">
        <f t="shared" si="84"/>
        <v>1</v>
      </c>
      <c r="F286" s="65">
        <f>IF(OR(B286=6,B286=7),0,IF(NOT(E286),0,IF(A286&lt;=$A$1,VLOOKUP(B286,ouderschapsverlof!$D$15:$E$19,2,FALSE),0)))</f>
        <v>0</v>
      </c>
      <c r="G286" s="65">
        <f>IF(OR(B286=6,B286=7),0,IF(NOT(E286),IF(A286&lt;=$A$1,VLOOKUP(B286,ouderschapsverlof!$D$15:$E$19,2,FALSE),0),0))</f>
        <v>0</v>
      </c>
      <c r="L286" s="64">
        <f t="shared" si="98"/>
        <v>284</v>
      </c>
      <c r="M286" s="65">
        <f t="shared" si="85"/>
        <v>3</v>
      </c>
      <c r="N286" s="66">
        <f t="shared" si="86"/>
        <v>0</v>
      </c>
      <c r="O286" s="66">
        <f t="shared" si="87"/>
        <v>0</v>
      </c>
      <c r="P286" s="65" t="b">
        <f t="shared" si="88"/>
        <v>1</v>
      </c>
      <c r="Q286" s="65">
        <f>IF(OR(M286=6,M286=7),0,IF(NOT(P286),0,IF(L286&lt;=$L$1,VLOOKUP(M286,ouderschapsverlof!$D$15:$G$19,4,FALSE),0)))</f>
        <v>0</v>
      </c>
      <c r="R286" s="65">
        <f>IF(OR(M286=6,M286=7),0,IF(NOT(P286),IF(L286&lt;=$L$1,VLOOKUP(M286,ouderschapsverlof!$D$15:$G$19,4,FALSE),0),0))</f>
        <v>0</v>
      </c>
      <c r="T286" s="64">
        <f t="shared" si="99"/>
        <v>284</v>
      </c>
      <c r="U286" s="65">
        <f t="shared" si="89"/>
        <v>3</v>
      </c>
      <c r="V286" s="66">
        <f t="shared" si="90"/>
        <v>0</v>
      </c>
      <c r="W286" s="66">
        <f t="shared" si="91"/>
        <v>0</v>
      </c>
      <c r="X286" s="65" t="b">
        <f t="shared" si="92"/>
        <v>1</v>
      </c>
      <c r="Y286" s="65">
        <f>IF(OR(U286=6,U286=7),0,IF(NOT(X286),0,IF(T286&lt;=$T$1,VLOOKUP(U286,ouderschapsverlof!$D$15:$I$19,6,FALSE),0)))</f>
        <v>0</v>
      </c>
      <c r="Z286" s="65">
        <f>IF(OR(U286=6,U286=7),0,IF(NOT(X286),IF(T286&lt;=$T$1,VLOOKUP(U286,ouderschapsverlof!$D$15:$I$19,6,FALSE),0),0))</f>
        <v>0</v>
      </c>
      <c r="AB286" s="64">
        <f t="shared" si="100"/>
        <v>284</v>
      </c>
      <c r="AC286" s="65">
        <f t="shared" si="93"/>
        <v>3</v>
      </c>
      <c r="AD286" s="66">
        <f t="shared" si="94"/>
        <v>0</v>
      </c>
      <c r="AE286" s="66">
        <f t="shared" si="95"/>
        <v>0</v>
      </c>
      <c r="AF286" s="65" t="b">
        <f t="shared" si="96"/>
        <v>1</v>
      </c>
      <c r="AG286" s="65">
        <f>IF(OR(AC286=6,AC286=7),0,IF(NOT(AF286),0,IF(AB286&lt;=$AB$1,VLOOKUP(AC286,ouderschapsverlof!$D$15:$K$19,8,FALSE),0)))</f>
        <v>0</v>
      </c>
      <c r="AH286" s="65">
        <f>IF(OR(AC286=6,AC286=7),0,IF(NOT(AF286),IF(AB286&lt;=$AB$1,VLOOKUP(AC286,ouderschapsverlof!$D$15:$K$19,8,FALSE),0),0))</f>
        <v>0</v>
      </c>
    </row>
    <row r="287" spans="1:34" x14ac:dyDescent="0.25">
      <c r="A287" s="64">
        <f t="shared" si="97"/>
        <v>285</v>
      </c>
      <c r="B287" s="65">
        <f t="shared" si="81"/>
        <v>4</v>
      </c>
      <c r="C287" s="66">
        <f t="shared" si="82"/>
        <v>0</v>
      </c>
      <c r="D287" s="66">
        <f t="shared" si="83"/>
        <v>0</v>
      </c>
      <c r="E287" s="65" t="b">
        <f t="shared" si="84"/>
        <v>1</v>
      </c>
      <c r="F287" s="65">
        <f>IF(OR(B287=6,B287=7),0,IF(NOT(E287),0,IF(A287&lt;=$A$1,VLOOKUP(B287,ouderschapsverlof!$D$15:$E$19,2,FALSE),0)))</f>
        <v>0</v>
      </c>
      <c r="G287" s="65">
        <f>IF(OR(B287=6,B287=7),0,IF(NOT(E287),IF(A287&lt;=$A$1,VLOOKUP(B287,ouderschapsverlof!$D$15:$E$19,2,FALSE),0),0))</f>
        <v>0</v>
      </c>
      <c r="L287" s="64">
        <f t="shared" si="98"/>
        <v>285</v>
      </c>
      <c r="M287" s="65">
        <f t="shared" si="85"/>
        <v>4</v>
      </c>
      <c r="N287" s="66">
        <f t="shared" si="86"/>
        <v>0</v>
      </c>
      <c r="O287" s="66">
        <f t="shared" si="87"/>
        <v>0</v>
      </c>
      <c r="P287" s="65" t="b">
        <f t="shared" si="88"/>
        <v>1</v>
      </c>
      <c r="Q287" s="65">
        <f>IF(OR(M287=6,M287=7),0,IF(NOT(P287),0,IF(L287&lt;=$L$1,VLOOKUP(M287,ouderschapsverlof!$D$15:$G$19,4,FALSE),0)))</f>
        <v>0</v>
      </c>
      <c r="R287" s="65">
        <f>IF(OR(M287=6,M287=7),0,IF(NOT(P287),IF(L287&lt;=$L$1,VLOOKUP(M287,ouderschapsverlof!$D$15:$G$19,4,FALSE),0),0))</f>
        <v>0</v>
      </c>
      <c r="T287" s="64">
        <f t="shared" si="99"/>
        <v>285</v>
      </c>
      <c r="U287" s="65">
        <f t="shared" si="89"/>
        <v>4</v>
      </c>
      <c r="V287" s="66">
        <f t="shared" si="90"/>
        <v>0</v>
      </c>
      <c r="W287" s="66">
        <f t="shared" si="91"/>
        <v>0</v>
      </c>
      <c r="X287" s="65" t="b">
        <f t="shared" si="92"/>
        <v>1</v>
      </c>
      <c r="Y287" s="65">
        <f>IF(OR(U287=6,U287=7),0,IF(NOT(X287),0,IF(T287&lt;=$T$1,VLOOKUP(U287,ouderschapsverlof!$D$15:$I$19,6,FALSE),0)))</f>
        <v>0</v>
      </c>
      <c r="Z287" s="65">
        <f>IF(OR(U287=6,U287=7),0,IF(NOT(X287),IF(T287&lt;=$T$1,VLOOKUP(U287,ouderschapsverlof!$D$15:$I$19,6,FALSE),0),0))</f>
        <v>0</v>
      </c>
      <c r="AB287" s="64">
        <f t="shared" si="100"/>
        <v>285</v>
      </c>
      <c r="AC287" s="65">
        <f t="shared" si="93"/>
        <v>4</v>
      </c>
      <c r="AD287" s="66">
        <f t="shared" si="94"/>
        <v>0</v>
      </c>
      <c r="AE287" s="66">
        <f t="shared" si="95"/>
        <v>0</v>
      </c>
      <c r="AF287" s="65" t="b">
        <f t="shared" si="96"/>
        <v>1</v>
      </c>
      <c r="AG287" s="65">
        <f>IF(OR(AC287=6,AC287=7),0,IF(NOT(AF287),0,IF(AB287&lt;=$AB$1,VLOOKUP(AC287,ouderschapsverlof!$D$15:$K$19,8,FALSE),0)))</f>
        <v>0</v>
      </c>
      <c r="AH287" s="65">
        <f>IF(OR(AC287=6,AC287=7),0,IF(NOT(AF287),IF(AB287&lt;=$AB$1,VLOOKUP(AC287,ouderschapsverlof!$D$15:$K$19,8,FALSE),0),0))</f>
        <v>0</v>
      </c>
    </row>
    <row r="288" spans="1:34" x14ac:dyDescent="0.25">
      <c r="A288" s="64">
        <f t="shared" si="97"/>
        <v>286</v>
      </c>
      <c r="B288" s="65">
        <f t="shared" si="81"/>
        <v>5</v>
      </c>
      <c r="C288" s="66">
        <f t="shared" si="82"/>
        <v>0</v>
      </c>
      <c r="D288" s="66">
        <f t="shared" si="83"/>
        <v>0</v>
      </c>
      <c r="E288" s="65" t="b">
        <f t="shared" si="84"/>
        <v>1</v>
      </c>
      <c r="F288" s="65">
        <f>IF(OR(B288=6,B288=7),0,IF(NOT(E288),0,IF(A288&lt;=$A$1,VLOOKUP(B288,ouderschapsverlof!$D$15:$E$19,2,FALSE),0)))</f>
        <v>0</v>
      </c>
      <c r="G288" s="65">
        <f>IF(OR(B288=6,B288=7),0,IF(NOT(E288),IF(A288&lt;=$A$1,VLOOKUP(B288,ouderschapsverlof!$D$15:$E$19,2,FALSE),0),0))</f>
        <v>0</v>
      </c>
      <c r="L288" s="64">
        <f t="shared" si="98"/>
        <v>286</v>
      </c>
      <c r="M288" s="65">
        <f t="shared" si="85"/>
        <v>5</v>
      </c>
      <c r="N288" s="66">
        <f t="shared" si="86"/>
        <v>0</v>
      </c>
      <c r="O288" s="66">
        <f t="shared" si="87"/>
        <v>0</v>
      </c>
      <c r="P288" s="65" t="b">
        <f t="shared" si="88"/>
        <v>1</v>
      </c>
      <c r="Q288" s="65">
        <f>IF(OR(M288=6,M288=7),0,IF(NOT(P288),0,IF(L288&lt;=$L$1,VLOOKUP(M288,ouderschapsverlof!$D$15:$G$19,4,FALSE),0)))</f>
        <v>0</v>
      </c>
      <c r="R288" s="65">
        <f>IF(OR(M288=6,M288=7),0,IF(NOT(P288),IF(L288&lt;=$L$1,VLOOKUP(M288,ouderschapsverlof!$D$15:$G$19,4,FALSE),0),0))</f>
        <v>0</v>
      </c>
      <c r="T288" s="64">
        <f t="shared" si="99"/>
        <v>286</v>
      </c>
      <c r="U288" s="65">
        <f t="shared" si="89"/>
        <v>5</v>
      </c>
      <c r="V288" s="66">
        <f t="shared" si="90"/>
        <v>0</v>
      </c>
      <c r="W288" s="66">
        <f t="shared" si="91"/>
        <v>0</v>
      </c>
      <c r="X288" s="65" t="b">
        <f t="shared" si="92"/>
        <v>1</v>
      </c>
      <c r="Y288" s="65">
        <f>IF(OR(U288=6,U288=7),0,IF(NOT(X288),0,IF(T288&lt;=$T$1,VLOOKUP(U288,ouderschapsverlof!$D$15:$I$19,6,FALSE),0)))</f>
        <v>0</v>
      </c>
      <c r="Z288" s="65">
        <f>IF(OR(U288=6,U288=7),0,IF(NOT(X288),IF(T288&lt;=$T$1,VLOOKUP(U288,ouderschapsverlof!$D$15:$I$19,6,FALSE),0),0))</f>
        <v>0</v>
      </c>
      <c r="AB288" s="64">
        <f t="shared" si="100"/>
        <v>286</v>
      </c>
      <c r="AC288" s="65">
        <f t="shared" si="93"/>
        <v>5</v>
      </c>
      <c r="AD288" s="66">
        <f t="shared" si="94"/>
        <v>0</v>
      </c>
      <c r="AE288" s="66">
        <f t="shared" si="95"/>
        <v>0</v>
      </c>
      <c r="AF288" s="65" t="b">
        <f t="shared" si="96"/>
        <v>1</v>
      </c>
      <c r="AG288" s="65">
        <f>IF(OR(AC288=6,AC288=7),0,IF(NOT(AF288),0,IF(AB288&lt;=$AB$1,VLOOKUP(AC288,ouderschapsverlof!$D$15:$K$19,8,FALSE),0)))</f>
        <v>0</v>
      </c>
      <c r="AH288" s="65">
        <f>IF(OR(AC288=6,AC288=7),0,IF(NOT(AF288),IF(AB288&lt;=$AB$1,VLOOKUP(AC288,ouderschapsverlof!$D$15:$K$19,8,FALSE),0),0))</f>
        <v>0</v>
      </c>
    </row>
    <row r="289" spans="1:34" x14ac:dyDescent="0.25">
      <c r="A289" s="64">
        <f t="shared" si="97"/>
        <v>287</v>
      </c>
      <c r="B289" s="65">
        <f t="shared" si="81"/>
        <v>6</v>
      </c>
      <c r="C289" s="66">
        <f t="shared" si="82"/>
        <v>0</v>
      </c>
      <c r="D289" s="66">
        <f t="shared" si="83"/>
        <v>0</v>
      </c>
      <c r="E289" s="65" t="b">
        <f t="shared" si="84"/>
        <v>1</v>
      </c>
      <c r="F289" s="65">
        <f>IF(OR(B289=6,B289=7),0,IF(NOT(E289),0,IF(A289&lt;=$A$1,VLOOKUP(B289,ouderschapsverlof!$D$15:$E$19,2,FALSE),0)))</f>
        <v>0</v>
      </c>
      <c r="G289" s="65">
        <f>IF(OR(B289=6,B289=7),0,IF(NOT(E289),IF(A289&lt;=$A$1,VLOOKUP(B289,ouderschapsverlof!$D$15:$E$19,2,FALSE),0),0))</f>
        <v>0</v>
      </c>
      <c r="L289" s="64">
        <f t="shared" si="98"/>
        <v>287</v>
      </c>
      <c r="M289" s="65">
        <f t="shared" si="85"/>
        <v>6</v>
      </c>
      <c r="N289" s="66">
        <f t="shared" si="86"/>
        <v>0</v>
      </c>
      <c r="O289" s="66">
        <f t="shared" si="87"/>
        <v>0</v>
      </c>
      <c r="P289" s="65" t="b">
        <f t="shared" si="88"/>
        <v>1</v>
      </c>
      <c r="Q289" s="65">
        <f>IF(OR(M289=6,M289=7),0,IF(NOT(P289),0,IF(L289&lt;=$L$1,VLOOKUP(M289,ouderschapsverlof!$D$15:$G$19,4,FALSE),0)))</f>
        <v>0</v>
      </c>
      <c r="R289" s="65">
        <f>IF(OR(M289=6,M289=7),0,IF(NOT(P289),IF(L289&lt;=$L$1,VLOOKUP(M289,ouderschapsverlof!$D$15:$G$19,4,FALSE),0),0))</f>
        <v>0</v>
      </c>
      <c r="T289" s="64">
        <f t="shared" si="99"/>
        <v>287</v>
      </c>
      <c r="U289" s="65">
        <f t="shared" si="89"/>
        <v>6</v>
      </c>
      <c r="V289" s="66">
        <f t="shared" si="90"/>
        <v>0</v>
      </c>
      <c r="W289" s="66">
        <f t="shared" si="91"/>
        <v>0</v>
      </c>
      <c r="X289" s="65" t="b">
        <f t="shared" si="92"/>
        <v>1</v>
      </c>
      <c r="Y289" s="65">
        <f>IF(OR(U289=6,U289=7),0,IF(NOT(X289),0,IF(T289&lt;=$T$1,VLOOKUP(U289,ouderschapsverlof!$D$15:$I$19,6,FALSE),0)))</f>
        <v>0</v>
      </c>
      <c r="Z289" s="65">
        <f>IF(OR(U289=6,U289=7),0,IF(NOT(X289),IF(T289&lt;=$T$1,VLOOKUP(U289,ouderschapsverlof!$D$15:$I$19,6,FALSE),0),0))</f>
        <v>0</v>
      </c>
      <c r="AB289" s="64">
        <f t="shared" si="100"/>
        <v>287</v>
      </c>
      <c r="AC289" s="65">
        <f t="shared" si="93"/>
        <v>6</v>
      </c>
      <c r="AD289" s="66">
        <f t="shared" si="94"/>
        <v>0</v>
      </c>
      <c r="AE289" s="66">
        <f t="shared" si="95"/>
        <v>0</v>
      </c>
      <c r="AF289" s="65" t="b">
        <f t="shared" si="96"/>
        <v>1</v>
      </c>
      <c r="AG289" s="65">
        <f>IF(OR(AC289=6,AC289=7),0,IF(NOT(AF289),0,IF(AB289&lt;=$AB$1,VLOOKUP(AC289,ouderschapsverlof!$D$15:$K$19,8,FALSE),0)))</f>
        <v>0</v>
      </c>
      <c r="AH289" s="65">
        <f>IF(OR(AC289=6,AC289=7),0,IF(NOT(AF289),IF(AB289&lt;=$AB$1,VLOOKUP(AC289,ouderschapsverlof!$D$15:$K$19,8,FALSE),0),0))</f>
        <v>0</v>
      </c>
    </row>
    <row r="290" spans="1:34" x14ac:dyDescent="0.25">
      <c r="A290" s="64">
        <f t="shared" si="97"/>
        <v>288</v>
      </c>
      <c r="B290" s="65">
        <f t="shared" si="81"/>
        <v>7</v>
      </c>
      <c r="C290" s="66">
        <f t="shared" si="82"/>
        <v>0</v>
      </c>
      <c r="D290" s="66">
        <f t="shared" si="83"/>
        <v>0</v>
      </c>
      <c r="E290" s="65" t="b">
        <f t="shared" si="84"/>
        <v>1</v>
      </c>
      <c r="F290" s="65">
        <f>IF(OR(B290=6,B290=7),0,IF(NOT(E290),0,IF(A290&lt;=$A$1,VLOOKUP(B290,ouderschapsverlof!$D$15:$E$19,2,FALSE),0)))</f>
        <v>0</v>
      </c>
      <c r="G290" s="65">
        <f>IF(OR(B290=6,B290=7),0,IF(NOT(E290),IF(A290&lt;=$A$1,VLOOKUP(B290,ouderschapsverlof!$D$15:$E$19,2,FALSE),0),0))</f>
        <v>0</v>
      </c>
      <c r="L290" s="64">
        <f t="shared" si="98"/>
        <v>288</v>
      </c>
      <c r="M290" s="65">
        <f t="shared" si="85"/>
        <v>7</v>
      </c>
      <c r="N290" s="66">
        <f t="shared" si="86"/>
        <v>0</v>
      </c>
      <c r="O290" s="66">
        <f t="shared" si="87"/>
        <v>0</v>
      </c>
      <c r="P290" s="65" t="b">
        <f t="shared" si="88"/>
        <v>1</v>
      </c>
      <c r="Q290" s="65">
        <f>IF(OR(M290=6,M290=7),0,IF(NOT(P290),0,IF(L290&lt;=$L$1,VLOOKUP(M290,ouderschapsverlof!$D$15:$G$19,4,FALSE),0)))</f>
        <v>0</v>
      </c>
      <c r="R290" s="65">
        <f>IF(OR(M290=6,M290=7),0,IF(NOT(P290),IF(L290&lt;=$L$1,VLOOKUP(M290,ouderschapsverlof!$D$15:$G$19,4,FALSE),0),0))</f>
        <v>0</v>
      </c>
      <c r="T290" s="64">
        <f t="shared" si="99"/>
        <v>288</v>
      </c>
      <c r="U290" s="65">
        <f t="shared" si="89"/>
        <v>7</v>
      </c>
      <c r="V290" s="66">
        <f t="shared" si="90"/>
        <v>0</v>
      </c>
      <c r="W290" s="66">
        <f t="shared" si="91"/>
        <v>0</v>
      </c>
      <c r="X290" s="65" t="b">
        <f t="shared" si="92"/>
        <v>1</v>
      </c>
      <c r="Y290" s="65">
        <f>IF(OR(U290=6,U290=7),0,IF(NOT(X290),0,IF(T290&lt;=$T$1,VLOOKUP(U290,ouderschapsverlof!$D$15:$I$19,6,FALSE),0)))</f>
        <v>0</v>
      </c>
      <c r="Z290" s="65">
        <f>IF(OR(U290=6,U290=7),0,IF(NOT(X290),IF(T290&lt;=$T$1,VLOOKUP(U290,ouderschapsverlof!$D$15:$I$19,6,FALSE),0),0))</f>
        <v>0</v>
      </c>
      <c r="AB290" s="64">
        <f t="shared" si="100"/>
        <v>288</v>
      </c>
      <c r="AC290" s="65">
        <f t="shared" si="93"/>
        <v>7</v>
      </c>
      <c r="AD290" s="66">
        <f t="shared" si="94"/>
        <v>0</v>
      </c>
      <c r="AE290" s="66">
        <f t="shared" si="95"/>
        <v>0</v>
      </c>
      <c r="AF290" s="65" t="b">
        <f t="shared" si="96"/>
        <v>1</v>
      </c>
      <c r="AG290" s="65">
        <f>IF(OR(AC290=6,AC290=7),0,IF(NOT(AF290),0,IF(AB290&lt;=$AB$1,VLOOKUP(AC290,ouderschapsverlof!$D$15:$K$19,8,FALSE),0)))</f>
        <v>0</v>
      </c>
      <c r="AH290" s="65">
        <f>IF(OR(AC290=6,AC290=7),0,IF(NOT(AF290),IF(AB290&lt;=$AB$1,VLOOKUP(AC290,ouderschapsverlof!$D$15:$K$19,8,FALSE),0),0))</f>
        <v>0</v>
      </c>
    </row>
    <row r="291" spans="1:34" x14ac:dyDescent="0.25">
      <c r="A291" s="64">
        <f t="shared" si="97"/>
        <v>289</v>
      </c>
      <c r="B291" s="65">
        <f t="shared" si="81"/>
        <v>1</v>
      </c>
      <c r="C291" s="66">
        <f t="shared" si="82"/>
        <v>0</v>
      </c>
      <c r="D291" s="66">
        <f t="shared" si="83"/>
        <v>0</v>
      </c>
      <c r="E291" s="65" t="b">
        <f t="shared" si="84"/>
        <v>1</v>
      </c>
      <c r="F291" s="65">
        <f>IF(OR(B291=6,B291=7),0,IF(NOT(E291),0,IF(A291&lt;=$A$1,VLOOKUP(B291,ouderschapsverlof!$D$15:$E$19,2,FALSE),0)))</f>
        <v>0</v>
      </c>
      <c r="G291" s="65">
        <f>IF(OR(B291=6,B291=7),0,IF(NOT(E291),IF(A291&lt;=$A$1,VLOOKUP(B291,ouderschapsverlof!$D$15:$E$19,2,FALSE),0),0))</f>
        <v>0</v>
      </c>
      <c r="L291" s="64">
        <f t="shared" si="98"/>
        <v>289</v>
      </c>
      <c r="M291" s="65">
        <f t="shared" si="85"/>
        <v>1</v>
      </c>
      <c r="N291" s="66">
        <f t="shared" si="86"/>
        <v>0</v>
      </c>
      <c r="O291" s="66">
        <f t="shared" si="87"/>
        <v>0</v>
      </c>
      <c r="P291" s="65" t="b">
        <f t="shared" si="88"/>
        <v>1</v>
      </c>
      <c r="Q291" s="65">
        <f>IF(OR(M291=6,M291=7),0,IF(NOT(P291),0,IF(L291&lt;=$L$1,VLOOKUP(M291,ouderschapsverlof!$D$15:$G$19,4,FALSE),0)))</f>
        <v>0</v>
      </c>
      <c r="R291" s="65">
        <f>IF(OR(M291=6,M291=7),0,IF(NOT(P291),IF(L291&lt;=$L$1,VLOOKUP(M291,ouderschapsverlof!$D$15:$G$19,4,FALSE),0),0))</f>
        <v>0</v>
      </c>
      <c r="T291" s="64">
        <f t="shared" si="99"/>
        <v>289</v>
      </c>
      <c r="U291" s="65">
        <f t="shared" si="89"/>
        <v>1</v>
      </c>
      <c r="V291" s="66">
        <f t="shared" si="90"/>
        <v>0</v>
      </c>
      <c r="W291" s="66">
        <f t="shared" si="91"/>
        <v>0</v>
      </c>
      <c r="X291" s="65" t="b">
        <f t="shared" si="92"/>
        <v>1</v>
      </c>
      <c r="Y291" s="65">
        <f>IF(OR(U291=6,U291=7),0,IF(NOT(X291),0,IF(T291&lt;=$T$1,VLOOKUP(U291,ouderschapsverlof!$D$15:$I$19,6,FALSE),0)))</f>
        <v>0</v>
      </c>
      <c r="Z291" s="65">
        <f>IF(OR(U291=6,U291=7),0,IF(NOT(X291),IF(T291&lt;=$T$1,VLOOKUP(U291,ouderschapsverlof!$D$15:$I$19,6,FALSE),0),0))</f>
        <v>0</v>
      </c>
      <c r="AB291" s="64">
        <f t="shared" si="100"/>
        <v>289</v>
      </c>
      <c r="AC291" s="65">
        <f t="shared" si="93"/>
        <v>1</v>
      </c>
      <c r="AD291" s="66">
        <f t="shared" si="94"/>
        <v>0</v>
      </c>
      <c r="AE291" s="66">
        <f t="shared" si="95"/>
        <v>0</v>
      </c>
      <c r="AF291" s="65" t="b">
        <f t="shared" si="96"/>
        <v>1</v>
      </c>
      <c r="AG291" s="65">
        <f>IF(OR(AC291=6,AC291=7),0,IF(NOT(AF291),0,IF(AB291&lt;=$AB$1,VLOOKUP(AC291,ouderschapsverlof!$D$15:$K$19,8,FALSE),0)))</f>
        <v>0</v>
      </c>
      <c r="AH291" s="65">
        <f>IF(OR(AC291=6,AC291=7),0,IF(NOT(AF291),IF(AB291&lt;=$AB$1,VLOOKUP(AC291,ouderschapsverlof!$D$15:$K$19,8,FALSE),0),0))</f>
        <v>0</v>
      </c>
    </row>
    <row r="292" spans="1:34" x14ac:dyDescent="0.25">
      <c r="A292" s="64">
        <f t="shared" si="97"/>
        <v>290</v>
      </c>
      <c r="B292" s="65">
        <f t="shared" si="81"/>
        <v>2</v>
      </c>
      <c r="C292" s="66">
        <f t="shared" si="82"/>
        <v>0</v>
      </c>
      <c r="D292" s="66">
        <f t="shared" si="83"/>
        <v>0</v>
      </c>
      <c r="E292" s="65" t="b">
        <f t="shared" si="84"/>
        <v>1</v>
      </c>
      <c r="F292" s="65">
        <f>IF(OR(B292=6,B292=7),0,IF(NOT(E292),0,IF(A292&lt;=$A$1,VLOOKUP(B292,ouderschapsverlof!$D$15:$E$19,2,FALSE),0)))</f>
        <v>0</v>
      </c>
      <c r="G292" s="65">
        <f>IF(OR(B292=6,B292=7),0,IF(NOT(E292),IF(A292&lt;=$A$1,VLOOKUP(B292,ouderschapsverlof!$D$15:$E$19,2,FALSE),0),0))</f>
        <v>0</v>
      </c>
      <c r="L292" s="64">
        <f t="shared" si="98"/>
        <v>290</v>
      </c>
      <c r="M292" s="65">
        <f t="shared" si="85"/>
        <v>2</v>
      </c>
      <c r="N292" s="66">
        <f t="shared" si="86"/>
        <v>0</v>
      </c>
      <c r="O292" s="66">
        <f t="shared" si="87"/>
        <v>0</v>
      </c>
      <c r="P292" s="65" t="b">
        <f t="shared" si="88"/>
        <v>1</v>
      </c>
      <c r="Q292" s="65">
        <f>IF(OR(M292=6,M292=7),0,IF(NOT(P292),0,IF(L292&lt;=$L$1,VLOOKUP(M292,ouderschapsverlof!$D$15:$G$19,4,FALSE),0)))</f>
        <v>0</v>
      </c>
      <c r="R292" s="65">
        <f>IF(OR(M292=6,M292=7),0,IF(NOT(P292),IF(L292&lt;=$L$1,VLOOKUP(M292,ouderschapsverlof!$D$15:$G$19,4,FALSE),0),0))</f>
        <v>0</v>
      </c>
      <c r="T292" s="64">
        <f t="shared" si="99"/>
        <v>290</v>
      </c>
      <c r="U292" s="65">
        <f t="shared" si="89"/>
        <v>2</v>
      </c>
      <c r="V292" s="66">
        <f t="shared" si="90"/>
        <v>0</v>
      </c>
      <c r="W292" s="66">
        <f t="shared" si="91"/>
        <v>0</v>
      </c>
      <c r="X292" s="65" t="b">
        <f t="shared" si="92"/>
        <v>1</v>
      </c>
      <c r="Y292" s="65">
        <f>IF(OR(U292=6,U292=7),0,IF(NOT(X292),0,IF(T292&lt;=$T$1,VLOOKUP(U292,ouderschapsverlof!$D$15:$I$19,6,FALSE),0)))</f>
        <v>0</v>
      </c>
      <c r="Z292" s="65">
        <f>IF(OR(U292=6,U292=7),0,IF(NOT(X292),IF(T292&lt;=$T$1,VLOOKUP(U292,ouderschapsverlof!$D$15:$I$19,6,FALSE),0),0))</f>
        <v>0</v>
      </c>
      <c r="AB292" s="64">
        <f t="shared" si="100"/>
        <v>290</v>
      </c>
      <c r="AC292" s="65">
        <f t="shared" si="93"/>
        <v>2</v>
      </c>
      <c r="AD292" s="66">
        <f t="shared" si="94"/>
        <v>0</v>
      </c>
      <c r="AE292" s="66">
        <f t="shared" si="95"/>
        <v>0</v>
      </c>
      <c r="AF292" s="65" t="b">
        <f t="shared" si="96"/>
        <v>1</v>
      </c>
      <c r="AG292" s="65">
        <f>IF(OR(AC292=6,AC292=7),0,IF(NOT(AF292),0,IF(AB292&lt;=$AB$1,VLOOKUP(AC292,ouderschapsverlof!$D$15:$K$19,8,FALSE),0)))</f>
        <v>0</v>
      </c>
      <c r="AH292" s="65">
        <f>IF(OR(AC292=6,AC292=7),0,IF(NOT(AF292),IF(AB292&lt;=$AB$1,VLOOKUP(AC292,ouderschapsverlof!$D$15:$K$19,8,FALSE),0),0))</f>
        <v>0</v>
      </c>
    </row>
    <row r="293" spans="1:34" x14ac:dyDescent="0.25">
      <c r="A293" s="64">
        <f t="shared" si="97"/>
        <v>291</v>
      </c>
      <c r="B293" s="65">
        <f t="shared" si="81"/>
        <v>3</v>
      </c>
      <c r="C293" s="66">
        <f t="shared" si="82"/>
        <v>0</v>
      </c>
      <c r="D293" s="66">
        <f t="shared" si="83"/>
        <v>0</v>
      </c>
      <c r="E293" s="65" t="b">
        <f t="shared" si="84"/>
        <v>1</v>
      </c>
      <c r="F293" s="65">
        <f>IF(OR(B293=6,B293=7),0,IF(NOT(E293),0,IF(A293&lt;=$A$1,VLOOKUP(B293,ouderschapsverlof!$D$15:$E$19,2,FALSE),0)))</f>
        <v>0</v>
      </c>
      <c r="G293" s="65">
        <f>IF(OR(B293=6,B293=7),0,IF(NOT(E293),IF(A293&lt;=$A$1,VLOOKUP(B293,ouderschapsverlof!$D$15:$E$19,2,FALSE),0),0))</f>
        <v>0</v>
      </c>
      <c r="L293" s="64">
        <f t="shared" si="98"/>
        <v>291</v>
      </c>
      <c r="M293" s="65">
        <f t="shared" si="85"/>
        <v>3</v>
      </c>
      <c r="N293" s="66">
        <f t="shared" si="86"/>
        <v>0</v>
      </c>
      <c r="O293" s="66">
        <f t="shared" si="87"/>
        <v>0</v>
      </c>
      <c r="P293" s="65" t="b">
        <f t="shared" si="88"/>
        <v>1</v>
      </c>
      <c r="Q293" s="65">
        <f>IF(OR(M293=6,M293=7),0,IF(NOT(P293),0,IF(L293&lt;=$L$1,VLOOKUP(M293,ouderschapsverlof!$D$15:$G$19,4,FALSE),0)))</f>
        <v>0</v>
      </c>
      <c r="R293" s="65">
        <f>IF(OR(M293=6,M293=7),0,IF(NOT(P293),IF(L293&lt;=$L$1,VLOOKUP(M293,ouderschapsverlof!$D$15:$G$19,4,FALSE),0),0))</f>
        <v>0</v>
      </c>
      <c r="T293" s="64">
        <f t="shared" si="99"/>
        <v>291</v>
      </c>
      <c r="U293" s="65">
        <f t="shared" si="89"/>
        <v>3</v>
      </c>
      <c r="V293" s="66">
        <f t="shared" si="90"/>
        <v>0</v>
      </c>
      <c r="W293" s="66">
        <f t="shared" si="91"/>
        <v>0</v>
      </c>
      <c r="X293" s="65" t="b">
        <f t="shared" si="92"/>
        <v>1</v>
      </c>
      <c r="Y293" s="65">
        <f>IF(OR(U293=6,U293=7),0,IF(NOT(X293),0,IF(T293&lt;=$T$1,VLOOKUP(U293,ouderschapsverlof!$D$15:$I$19,6,FALSE),0)))</f>
        <v>0</v>
      </c>
      <c r="Z293" s="65">
        <f>IF(OR(U293=6,U293=7),0,IF(NOT(X293),IF(T293&lt;=$T$1,VLOOKUP(U293,ouderschapsverlof!$D$15:$I$19,6,FALSE),0),0))</f>
        <v>0</v>
      </c>
      <c r="AB293" s="64">
        <f t="shared" si="100"/>
        <v>291</v>
      </c>
      <c r="AC293" s="65">
        <f t="shared" si="93"/>
        <v>3</v>
      </c>
      <c r="AD293" s="66">
        <f t="shared" si="94"/>
        <v>0</v>
      </c>
      <c r="AE293" s="66">
        <f t="shared" si="95"/>
        <v>0</v>
      </c>
      <c r="AF293" s="65" t="b">
        <f t="shared" si="96"/>
        <v>1</v>
      </c>
      <c r="AG293" s="65">
        <f>IF(OR(AC293=6,AC293=7),0,IF(NOT(AF293),0,IF(AB293&lt;=$AB$1,VLOOKUP(AC293,ouderschapsverlof!$D$15:$K$19,8,FALSE),0)))</f>
        <v>0</v>
      </c>
      <c r="AH293" s="65">
        <f>IF(OR(AC293=6,AC293=7),0,IF(NOT(AF293),IF(AB293&lt;=$AB$1,VLOOKUP(AC293,ouderschapsverlof!$D$15:$K$19,8,FALSE),0),0))</f>
        <v>0</v>
      </c>
    </row>
    <row r="294" spans="1:34" x14ac:dyDescent="0.25">
      <c r="A294" s="64">
        <f t="shared" si="97"/>
        <v>292</v>
      </c>
      <c r="B294" s="65">
        <f t="shared" si="81"/>
        <v>4</v>
      </c>
      <c r="C294" s="66">
        <f t="shared" si="82"/>
        <v>0</v>
      </c>
      <c r="D294" s="66">
        <f t="shared" si="83"/>
        <v>0</v>
      </c>
      <c r="E294" s="65" t="b">
        <f t="shared" si="84"/>
        <v>1</v>
      </c>
      <c r="F294" s="65">
        <f>IF(OR(B294=6,B294=7),0,IF(NOT(E294),0,IF(A294&lt;=$A$1,VLOOKUP(B294,ouderschapsverlof!$D$15:$E$19,2,FALSE),0)))</f>
        <v>0</v>
      </c>
      <c r="G294" s="65">
        <f>IF(OR(B294=6,B294=7),0,IF(NOT(E294),IF(A294&lt;=$A$1,VLOOKUP(B294,ouderschapsverlof!$D$15:$E$19,2,FALSE),0),0))</f>
        <v>0</v>
      </c>
      <c r="L294" s="64">
        <f t="shared" si="98"/>
        <v>292</v>
      </c>
      <c r="M294" s="65">
        <f t="shared" si="85"/>
        <v>4</v>
      </c>
      <c r="N294" s="66">
        <f t="shared" si="86"/>
        <v>0</v>
      </c>
      <c r="O294" s="66">
        <f t="shared" si="87"/>
        <v>0</v>
      </c>
      <c r="P294" s="65" t="b">
        <f t="shared" si="88"/>
        <v>1</v>
      </c>
      <c r="Q294" s="65">
        <f>IF(OR(M294=6,M294=7),0,IF(NOT(P294),0,IF(L294&lt;=$L$1,VLOOKUP(M294,ouderschapsverlof!$D$15:$G$19,4,FALSE),0)))</f>
        <v>0</v>
      </c>
      <c r="R294" s="65">
        <f>IF(OR(M294=6,M294=7),0,IF(NOT(P294),IF(L294&lt;=$L$1,VLOOKUP(M294,ouderschapsverlof!$D$15:$G$19,4,FALSE),0),0))</f>
        <v>0</v>
      </c>
      <c r="T294" s="64">
        <f t="shared" si="99"/>
        <v>292</v>
      </c>
      <c r="U294" s="65">
        <f t="shared" si="89"/>
        <v>4</v>
      </c>
      <c r="V294" s="66">
        <f t="shared" si="90"/>
        <v>0</v>
      </c>
      <c r="W294" s="66">
        <f t="shared" si="91"/>
        <v>0</v>
      </c>
      <c r="X294" s="65" t="b">
        <f t="shared" si="92"/>
        <v>1</v>
      </c>
      <c r="Y294" s="65">
        <f>IF(OR(U294=6,U294=7),0,IF(NOT(X294),0,IF(T294&lt;=$T$1,VLOOKUP(U294,ouderschapsverlof!$D$15:$I$19,6,FALSE),0)))</f>
        <v>0</v>
      </c>
      <c r="Z294" s="65">
        <f>IF(OR(U294=6,U294=7),0,IF(NOT(X294),IF(T294&lt;=$T$1,VLOOKUP(U294,ouderschapsverlof!$D$15:$I$19,6,FALSE),0),0))</f>
        <v>0</v>
      </c>
      <c r="AB294" s="64">
        <f t="shared" si="100"/>
        <v>292</v>
      </c>
      <c r="AC294" s="65">
        <f t="shared" si="93"/>
        <v>4</v>
      </c>
      <c r="AD294" s="66">
        <f t="shared" si="94"/>
        <v>0</v>
      </c>
      <c r="AE294" s="66">
        <f t="shared" si="95"/>
        <v>0</v>
      </c>
      <c r="AF294" s="65" t="b">
        <f t="shared" si="96"/>
        <v>1</v>
      </c>
      <c r="AG294" s="65">
        <f>IF(OR(AC294=6,AC294=7),0,IF(NOT(AF294),0,IF(AB294&lt;=$AB$1,VLOOKUP(AC294,ouderschapsverlof!$D$15:$K$19,8,FALSE),0)))</f>
        <v>0</v>
      </c>
      <c r="AH294" s="65">
        <f>IF(OR(AC294=6,AC294=7),0,IF(NOT(AF294),IF(AB294&lt;=$AB$1,VLOOKUP(AC294,ouderschapsverlof!$D$15:$K$19,8,FALSE),0),0))</f>
        <v>0</v>
      </c>
    </row>
    <row r="295" spans="1:34" x14ac:dyDescent="0.25">
      <c r="A295" s="64">
        <f t="shared" si="97"/>
        <v>293</v>
      </c>
      <c r="B295" s="65">
        <f t="shared" si="81"/>
        <v>5</v>
      </c>
      <c r="C295" s="66">
        <f t="shared" si="82"/>
        <v>0</v>
      </c>
      <c r="D295" s="66">
        <f t="shared" si="83"/>
        <v>0</v>
      </c>
      <c r="E295" s="65" t="b">
        <f t="shared" si="84"/>
        <v>1</v>
      </c>
      <c r="F295" s="65">
        <f>IF(OR(B295=6,B295=7),0,IF(NOT(E295),0,IF(A295&lt;=$A$1,VLOOKUP(B295,ouderschapsverlof!$D$15:$E$19,2,FALSE),0)))</f>
        <v>0</v>
      </c>
      <c r="G295" s="65">
        <f>IF(OR(B295=6,B295=7),0,IF(NOT(E295),IF(A295&lt;=$A$1,VLOOKUP(B295,ouderschapsverlof!$D$15:$E$19,2,FALSE),0),0))</f>
        <v>0</v>
      </c>
      <c r="L295" s="64">
        <f t="shared" si="98"/>
        <v>293</v>
      </c>
      <c r="M295" s="65">
        <f t="shared" si="85"/>
        <v>5</v>
      </c>
      <c r="N295" s="66">
        <f t="shared" si="86"/>
        <v>0</v>
      </c>
      <c r="O295" s="66">
        <f t="shared" si="87"/>
        <v>0</v>
      </c>
      <c r="P295" s="65" t="b">
        <f t="shared" si="88"/>
        <v>1</v>
      </c>
      <c r="Q295" s="65">
        <f>IF(OR(M295=6,M295=7),0,IF(NOT(P295),0,IF(L295&lt;=$L$1,VLOOKUP(M295,ouderschapsverlof!$D$15:$G$19,4,FALSE),0)))</f>
        <v>0</v>
      </c>
      <c r="R295" s="65">
        <f>IF(OR(M295=6,M295=7),0,IF(NOT(P295),IF(L295&lt;=$L$1,VLOOKUP(M295,ouderschapsverlof!$D$15:$G$19,4,FALSE),0),0))</f>
        <v>0</v>
      </c>
      <c r="T295" s="64">
        <f t="shared" si="99"/>
        <v>293</v>
      </c>
      <c r="U295" s="65">
        <f t="shared" si="89"/>
        <v>5</v>
      </c>
      <c r="V295" s="66">
        <f t="shared" si="90"/>
        <v>0</v>
      </c>
      <c r="W295" s="66">
        <f t="shared" si="91"/>
        <v>0</v>
      </c>
      <c r="X295" s="65" t="b">
        <f t="shared" si="92"/>
        <v>1</v>
      </c>
      <c r="Y295" s="65">
        <f>IF(OR(U295=6,U295=7),0,IF(NOT(X295),0,IF(T295&lt;=$T$1,VLOOKUP(U295,ouderschapsverlof!$D$15:$I$19,6,FALSE),0)))</f>
        <v>0</v>
      </c>
      <c r="Z295" s="65">
        <f>IF(OR(U295=6,U295=7),0,IF(NOT(X295),IF(T295&lt;=$T$1,VLOOKUP(U295,ouderschapsverlof!$D$15:$I$19,6,FALSE),0),0))</f>
        <v>0</v>
      </c>
      <c r="AB295" s="64">
        <f t="shared" si="100"/>
        <v>293</v>
      </c>
      <c r="AC295" s="65">
        <f t="shared" si="93"/>
        <v>5</v>
      </c>
      <c r="AD295" s="66">
        <f t="shared" si="94"/>
        <v>0</v>
      </c>
      <c r="AE295" s="66">
        <f t="shared" si="95"/>
        <v>0</v>
      </c>
      <c r="AF295" s="65" t="b">
        <f t="shared" si="96"/>
        <v>1</v>
      </c>
      <c r="AG295" s="65">
        <f>IF(OR(AC295=6,AC295=7),0,IF(NOT(AF295),0,IF(AB295&lt;=$AB$1,VLOOKUP(AC295,ouderschapsverlof!$D$15:$K$19,8,FALSE),0)))</f>
        <v>0</v>
      </c>
      <c r="AH295" s="65">
        <f>IF(OR(AC295=6,AC295=7),0,IF(NOT(AF295),IF(AB295&lt;=$AB$1,VLOOKUP(AC295,ouderschapsverlof!$D$15:$K$19,8,FALSE),0),0))</f>
        <v>0</v>
      </c>
    </row>
    <row r="296" spans="1:34" x14ac:dyDescent="0.25">
      <c r="A296" s="64">
        <f t="shared" si="97"/>
        <v>294</v>
      </c>
      <c r="B296" s="65">
        <f t="shared" si="81"/>
        <v>6</v>
      </c>
      <c r="C296" s="66">
        <f t="shared" si="82"/>
        <v>0</v>
      </c>
      <c r="D296" s="66">
        <f t="shared" si="83"/>
        <v>0</v>
      </c>
      <c r="E296" s="65" t="b">
        <f t="shared" si="84"/>
        <v>1</v>
      </c>
      <c r="F296" s="65">
        <f>IF(OR(B296=6,B296=7),0,IF(NOT(E296),0,IF(A296&lt;=$A$1,VLOOKUP(B296,ouderschapsverlof!$D$15:$E$19,2,FALSE),0)))</f>
        <v>0</v>
      </c>
      <c r="G296" s="65">
        <f>IF(OR(B296=6,B296=7),0,IF(NOT(E296),IF(A296&lt;=$A$1,VLOOKUP(B296,ouderschapsverlof!$D$15:$E$19,2,FALSE),0),0))</f>
        <v>0</v>
      </c>
      <c r="L296" s="64">
        <f t="shared" si="98"/>
        <v>294</v>
      </c>
      <c r="M296" s="65">
        <f t="shared" si="85"/>
        <v>6</v>
      </c>
      <c r="N296" s="66">
        <f t="shared" si="86"/>
        <v>0</v>
      </c>
      <c r="O296" s="66">
        <f t="shared" si="87"/>
        <v>0</v>
      </c>
      <c r="P296" s="65" t="b">
        <f t="shared" si="88"/>
        <v>1</v>
      </c>
      <c r="Q296" s="65">
        <f>IF(OR(M296=6,M296=7),0,IF(NOT(P296),0,IF(L296&lt;=$L$1,VLOOKUP(M296,ouderschapsverlof!$D$15:$G$19,4,FALSE),0)))</f>
        <v>0</v>
      </c>
      <c r="R296" s="65">
        <f>IF(OR(M296=6,M296=7),0,IF(NOT(P296),IF(L296&lt;=$L$1,VLOOKUP(M296,ouderschapsverlof!$D$15:$G$19,4,FALSE),0),0))</f>
        <v>0</v>
      </c>
      <c r="T296" s="64">
        <f t="shared" si="99"/>
        <v>294</v>
      </c>
      <c r="U296" s="65">
        <f t="shared" si="89"/>
        <v>6</v>
      </c>
      <c r="V296" s="66">
        <f t="shared" si="90"/>
        <v>0</v>
      </c>
      <c r="W296" s="66">
        <f t="shared" si="91"/>
        <v>0</v>
      </c>
      <c r="X296" s="65" t="b">
        <f t="shared" si="92"/>
        <v>1</v>
      </c>
      <c r="Y296" s="65">
        <f>IF(OR(U296=6,U296=7),0,IF(NOT(X296),0,IF(T296&lt;=$T$1,VLOOKUP(U296,ouderschapsverlof!$D$15:$I$19,6,FALSE),0)))</f>
        <v>0</v>
      </c>
      <c r="Z296" s="65">
        <f>IF(OR(U296=6,U296=7),0,IF(NOT(X296),IF(T296&lt;=$T$1,VLOOKUP(U296,ouderschapsverlof!$D$15:$I$19,6,FALSE),0),0))</f>
        <v>0</v>
      </c>
      <c r="AB296" s="64">
        <f t="shared" si="100"/>
        <v>294</v>
      </c>
      <c r="AC296" s="65">
        <f t="shared" si="93"/>
        <v>6</v>
      </c>
      <c r="AD296" s="66">
        <f t="shared" si="94"/>
        <v>0</v>
      </c>
      <c r="AE296" s="66">
        <f t="shared" si="95"/>
        <v>0</v>
      </c>
      <c r="AF296" s="65" t="b">
        <f t="shared" si="96"/>
        <v>1</v>
      </c>
      <c r="AG296" s="65">
        <f>IF(OR(AC296=6,AC296=7),0,IF(NOT(AF296),0,IF(AB296&lt;=$AB$1,VLOOKUP(AC296,ouderschapsverlof!$D$15:$K$19,8,FALSE),0)))</f>
        <v>0</v>
      </c>
      <c r="AH296" s="65">
        <f>IF(OR(AC296=6,AC296=7),0,IF(NOT(AF296),IF(AB296&lt;=$AB$1,VLOOKUP(AC296,ouderschapsverlof!$D$15:$K$19,8,FALSE),0),0))</f>
        <v>0</v>
      </c>
    </row>
    <row r="297" spans="1:34" x14ac:dyDescent="0.25">
      <c r="A297" s="64">
        <f t="shared" si="97"/>
        <v>295</v>
      </c>
      <c r="B297" s="65">
        <f t="shared" si="81"/>
        <v>7</v>
      </c>
      <c r="C297" s="66">
        <f t="shared" si="82"/>
        <v>0</v>
      </c>
      <c r="D297" s="66">
        <f t="shared" si="83"/>
        <v>0</v>
      </c>
      <c r="E297" s="65" t="b">
        <f t="shared" si="84"/>
        <v>1</v>
      </c>
      <c r="F297" s="65">
        <f>IF(OR(B297=6,B297=7),0,IF(NOT(E297),0,IF(A297&lt;=$A$1,VLOOKUP(B297,ouderschapsverlof!$D$15:$E$19,2,FALSE),0)))</f>
        <v>0</v>
      </c>
      <c r="G297" s="65">
        <f>IF(OR(B297=6,B297=7),0,IF(NOT(E297),IF(A297&lt;=$A$1,VLOOKUP(B297,ouderschapsverlof!$D$15:$E$19,2,FALSE),0),0))</f>
        <v>0</v>
      </c>
      <c r="L297" s="64">
        <f t="shared" si="98"/>
        <v>295</v>
      </c>
      <c r="M297" s="65">
        <f t="shared" si="85"/>
        <v>7</v>
      </c>
      <c r="N297" s="66">
        <f t="shared" si="86"/>
        <v>0</v>
      </c>
      <c r="O297" s="66">
        <f t="shared" si="87"/>
        <v>0</v>
      </c>
      <c r="P297" s="65" t="b">
        <f t="shared" si="88"/>
        <v>1</v>
      </c>
      <c r="Q297" s="65">
        <f>IF(OR(M297=6,M297=7),0,IF(NOT(P297),0,IF(L297&lt;=$L$1,VLOOKUP(M297,ouderschapsverlof!$D$15:$G$19,4,FALSE),0)))</f>
        <v>0</v>
      </c>
      <c r="R297" s="65">
        <f>IF(OR(M297=6,M297=7),0,IF(NOT(P297),IF(L297&lt;=$L$1,VLOOKUP(M297,ouderschapsverlof!$D$15:$G$19,4,FALSE),0),0))</f>
        <v>0</v>
      </c>
      <c r="T297" s="64">
        <f t="shared" si="99"/>
        <v>295</v>
      </c>
      <c r="U297" s="65">
        <f t="shared" si="89"/>
        <v>7</v>
      </c>
      <c r="V297" s="66">
        <f t="shared" si="90"/>
        <v>0</v>
      </c>
      <c r="W297" s="66">
        <f t="shared" si="91"/>
        <v>0</v>
      </c>
      <c r="X297" s="65" t="b">
        <f t="shared" si="92"/>
        <v>1</v>
      </c>
      <c r="Y297" s="65">
        <f>IF(OR(U297=6,U297=7),0,IF(NOT(X297),0,IF(T297&lt;=$T$1,VLOOKUP(U297,ouderschapsverlof!$D$15:$I$19,6,FALSE),0)))</f>
        <v>0</v>
      </c>
      <c r="Z297" s="65">
        <f>IF(OR(U297=6,U297=7),0,IF(NOT(X297),IF(T297&lt;=$T$1,VLOOKUP(U297,ouderschapsverlof!$D$15:$I$19,6,FALSE),0),0))</f>
        <v>0</v>
      </c>
      <c r="AB297" s="64">
        <f t="shared" si="100"/>
        <v>295</v>
      </c>
      <c r="AC297" s="65">
        <f t="shared" si="93"/>
        <v>7</v>
      </c>
      <c r="AD297" s="66">
        <f t="shared" si="94"/>
        <v>0</v>
      </c>
      <c r="AE297" s="66">
        <f t="shared" si="95"/>
        <v>0</v>
      </c>
      <c r="AF297" s="65" t="b">
        <f t="shared" si="96"/>
        <v>1</v>
      </c>
      <c r="AG297" s="65">
        <f>IF(OR(AC297=6,AC297=7),0,IF(NOT(AF297),0,IF(AB297&lt;=$AB$1,VLOOKUP(AC297,ouderschapsverlof!$D$15:$K$19,8,FALSE),0)))</f>
        <v>0</v>
      </c>
      <c r="AH297" s="65">
        <f>IF(OR(AC297=6,AC297=7),0,IF(NOT(AF297),IF(AB297&lt;=$AB$1,VLOOKUP(AC297,ouderschapsverlof!$D$15:$K$19,8,FALSE),0),0))</f>
        <v>0</v>
      </c>
    </row>
    <row r="298" spans="1:34" x14ac:dyDescent="0.25">
      <c r="A298" s="64">
        <f t="shared" si="97"/>
        <v>296</v>
      </c>
      <c r="B298" s="65">
        <f t="shared" si="81"/>
        <v>1</v>
      </c>
      <c r="C298" s="66">
        <f t="shared" si="82"/>
        <v>0</v>
      </c>
      <c r="D298" s="66">
        <f t="shared" si="83"/>
        <v>0</v>
      </c>
      <c r="E298" s="65" t="b">
        <f t="shared" si="84"/>
        <v>1</v>
      </c>
      <c r="F298" s="65">
        <f>IF(OR(B298=6,B298=7),0,IF(NOT(E298),0,IF(A298&lt;=$A$1,VLOOKUP(B298,ouderschapsverlof!$D$15:$E$19,2,FALSE),0)))</f>
        <v>0</v>
      </c>
      <c r="G298" s="65">
        <f>IF(OR(B298=6,B298=7),0,IF(NOT(E298),IF(A298&lt;=$A$1,VLOOKUP(B298,ouderschapsverlof!$D$15:$E$19,2,FALSE),0),0))</f>
        <v>0</v>
      </c>
      <c r="L298" s="64">
        <f t="shared" si="98"/>
        <v>296</v>
      </c>
      <c r="M298" s="65">
        <f t="shared" si="85"/>
        <v>1</v>
      </c>
      <c r="N298" s="66">
        <f t="shared" si="86"/>
        <v>0</v>
      </c>
      <c r="O298" s="66">
        <f t="shared" si="87"/>
        <v>0</v>
      </c>
      <c r="P298" s="65" t="b">
        <f t="shared" si="88"/>
        <v>1</v>
      </c>
      <c r="Q298" s="65">
        <f>IF(OR(M298=6,M298=7),0,IF(NOT(P298),0,IF(L298&lt;=$L$1,VLOOKUP(M298,ouderschapsverlof!$D$15:$G$19,4,FALSE),0)))</f>
        <v>0</v>
      </c>
      <c r="R298" s="65">
        <f>IF(OR(M298=6,M298=7),0,IF(NOT(P298),IF(L298&lt;=$L$1,VLOOKUP(M298,ouderschapsverlof!$D$15:$G$19,4,FALSE),0),0))</f>
        <v>0</v>
      </c>
      <c r="T298" s="64">
        <f t="shared" si="99"/>
        <v>296</v>
      </c>
      <c r="U298" s="65">
        <f t="shared" si="89"/>
        <v>1</v>
      </c>
      <c r="V298" s="66">
        <f t="shared" si="90"/>
        <v>0</v>
      </c>
      <c r="W298" s="66">
        <f t="shared" si="91"/>
        <v>0</v>
      </c>
      <c r="X298" s="65" t="b">
        <f t="shared" si="92"/>
        <v>1</v>
      </c>
      <c r="Y298" s="65">
        <f>IF(OR(U298=6,U298=7),0,IF(NOT(X298),0,IF(T298&lt;=$T$1,VLOOKUP(U298,ouderschapsverlof!$D$15:$I$19,6,FALSE),0)))</f>
        <v>0</v>
      </c>
      <c r="Z298" s="65">
        <f>IF(OR(U298=6,U298=7),0,IF(NOT(X298),IF(T298&lt;=$T$1,VLOOKUP(U298,ouderschapsverlof!$D$15:$I$19,6,FALSE),0),0))</f>
        <v>0</v>
      </c>
      <c r="AB298" s="64">
        <f t="shared" si="100"/>
        <v>296</v>
      </c>
      <c r="AC298" s="65">
        <f t="shared" si="93"/>
        <v>1</v>
      </c>
      <c r="AD298" s="66">
        <f t="shared" si="94"/>
        <v>0</v>
      </c>
      <c r="AE298" s="66">
        <f t="shared" si="95"/>
        <v>0</v>
      </c>
      <c r="AF298" s="65" t="b">
        <f t="shared" si="96"/>
        <v>1</v>
      </c>
      <c r="AG298" s="65">
        <f>IF(OR(AC298=6,AC298=7),0,IF(NOT(AF298),0,IF(AB298&lt;=$AB$1,VLOOKUP(AC298,ouderschapsverlof!$D$15:$K$19,8,FALSE),0)))</f>
        <v>0</v>
      </c>
      <c r="AH298" s="65">
        <f>IF(OR(AC298=6,AC298=7),0,IF(NOT(AF298),IF(AB298&lt;=$AB$1,VLOOKUP(AC298,ouderschapsverlof!$D$15:$K$19,8,FALSE),0),0))</f>
        <v>0</v>
      </c>
    </row>
    <row r="299" spans="1:34" x14ac:dyDescent="0.25">
      <c r="A299" s="64">
        <f t="shared" si="97"/>
        <v>297</v>
      </c>
      <c r="B299" s="65">
        <f t="shared" si="81"/>
        <v>2</v>
      </c>
      <c r="C299" s="66">
        <f t="shared" si="82"/>
        <v>0</v>
      </c>
      <c r="D299" s="66">
        <f t="shared" si="83"/>
        <v>0</v>
      </c>
      <c r="E299" s="65" t="b">
        <f t="shared" si="84"/>
        <v>1</v>
      </c>
      <c r="F299" s="65">
        <f>IF(OR(B299=6,B299=7),0,IF(NOT(E299),0,IF(A299&lt;=$A$1,VLOOKUP(B299,ouderschapsverlof!$D$15:$E$19,2,FALSE),0)))</f>
        <v>0</v>
      </c>
      <c r="G299" s="65">
        <f>IF(OR(B299=6,B299=7),0,IF(NOT(E299),IF(A299&lt;=$A$1,VLOOKUP(B299,ouderschapsverlof!$D$15:$E$19,2,FALSE),0),0))</f>
        <v>0</v>
      </c>
      <c r="L299" s="64">
        <f t="shared" si="98"/>
        <v>297</v>
      </c>
      <c r="M299" s="65">
        <f t="shared" si="85"/>
        <v>2</v>
      </c>
      <c r="N299" s="66">
        <f t="shared" si="86"/>
        <v>0</v>
      </c>
      <c r="O299" s="66">
        <f t="shared" si="87"/>
        <v>0</v>
      </c>
      <c r="P299" s="65" t="b">
        <f t="shared" si="88"/>
        <v>1</v>
      </c>
      <c r="Q299" s="65">
        <f>IF(OR(M299=6,M299=7),0,IF(NOT(P299),0,IF(L299&lt;=$L$1,VLOOKUP(M299,ouderschapsverlof!$D$15:$G$19,4,FALSE),0)))</f>
        <v>0</v>
      </c>
      <c r="R299" s="65">
        <f>IF(OR(M299=6,M299=7),0,IF(NOT(P299),IF(L299&lt;=$L$1,VLOOKUP(M299,ouderschapsverlof!$D$15:$G$19,4,FALSE),0),0))</f>
        <v>0</v>
      </c>
      <c r="T299" s="64">
        <f t="shared" si="99"/>
        <v>297</v>
      </c>
      <c r="U299" s="65">
        <f t="shared" si="89"/>
        <v>2</v>
      </c>
      <c r="V299" s="66">
        <f t="shared" si="90"/>
        <v>0</v>
      </c>
      <c r="W299" s="66">
        <f t="shared" si="91"/>
        <v>0</v>
      </c>
      <c r="X299" s="65" t="b">
        <f t="shared" si="92"/>
        <v>1</v>
      </c>
      <c r="Y299" s="65">
        <f>IF(OR(U299=6,U299=7),0,IF(NOT(X299),0,IF(T299&lt;=$T$1,VLOOKUP(U299,ouderschapsverlof!$D$15:$I$19,6,FALSE),0)))</f>
        <v>0</v>
      </c>
      <c r="Z299" s="65">
        <f>IF(OR(U299=6,U299=7),0,IF(NOT(X299),IF(T299&lt;=$T$1,VLOOKUP(U299,ouderschapsverlof!$D$15:$I$19,6,FALSE),0),0))</f>
        <v>0</v>
      </c>
      <c r="AB299" s="64">
        <f t="shared" si="100"/>
        <v>297</v>
      </c>
      <c r="AC299" s="65">
        <f t="shared" si="93"/>
        <v>2</v>
      </c>
      <c r="AD299" s="66">
        <f t="shared" si="94"/>
        <v>0</v>
      </c>
      <c r="AE299" s="66">
        <f t="shared" si="95"/>
        <v>0</v>
      </c>
      <c r="AF299" s="65" t="b">
        <f t="shared" si="96"/>
        <v>1</v>
      </c>
      <c r="AG299" s="65">
        <f>IF(OR(AC299=6,AC299=7),0,IF(NOT(AF299),0,IF(AB299&lt;=$AB$1,VLOOKUP(AC299,ouderschapsverlof!$D$15:$K$19,8,FALSE),0)))</f>
        <v>0</v>
      </c>
      <c r="AH299" s="65">
        <f>IF(OR(AC299=6,AC299=7),0,IF(NOT(AF299),IF(AB299&lt;=$AB$1,VLOOKUP(AC299,ouderschapsverlof!$D$15:$K$19,8,FALSE),0),0))</f>
        <v>0</v>
      </c>
    </row>
    <row r="300" spans="1:34" x14ac:dyDescent="0.25">
      <c r="A300" s="64">
        <f t="shared" si="97"/>
        <v>298</v>
      </c>
      <c r="B300" s="65">
        <f t="shared" si="81"/>
        <v>3</v>
      </c>
      <c r="C300" s="66">
        <f t="shared" si="82"/>
        <v>0</v>
      </c>
      <c r="D300" s="66">
        <f t="shared" si="83"/>
        <v>0</v>
      </c>
      <c r="E300" s="65" t="b">
        <f t="shared" si="84"/>
        <v>1</v>
      </c>
      <c r="F300" s="65">
        <f>IF(OR(B300=6,B300=7),0,IF(NOT(E300),0,IF(A300&lt;=$A$1,VLOOKUP(B300,ouderschapsverlof!$D$15:$E$19,2,FALSE),0)))</f>
        <v>0</v>
      </c>
      <c r="G300" s="65">
        <f>IF(OR(B300=6,B300=7),0,IF(NOT(E300),IF(A300&lt;=$A$1,VLOOKUP(B300,ouderschapsverlof!$D$15:$E$19,2,FALSE),0),0))</f>
        <v>0</v>
      </c>
      <c r="L300" s="64">
        <f t="shared" si="98"/>
        <v>298</v>
      </c>
      <c r="M300" s="65">
        <f t="shared" si="85"/>
        <v>3</v>
      </c>
      <c r="N300" s="66">
        <f t="shared" si="86"/>
        <v>0</v>
      </c>
      <c r="O300" s="66">
        <f t="shared" si="87"/>
        <v>0</v>
      </c>
      <c r="P300" s="65" t="b">
        <f t="shared" si="88"/>
        <v>1</v>
      </c>
      <c r="Q300" s="65">
        <f>IF(OR(M300=6,M300=7),0,IF(NOT(P300),0,IF(L300&lt;=$L$1,VLOOKUP(M300,ouderschapsverlof!$D$15:$G$19,4,FALSE),0)))</f>
        <v>0</v>
      </c>
      <c r="R300" s="65">
        <f>IF(OR(M300=6,M300=7),0,IF(NOT(P300),IF(L300&lt;=$L$1,VLOOKUP(M300,ouderschapsverlof!$D$15:$G$19,4,FALSE),0),0))</f>
        <v>0</v>
      </c>
      <c r="T300" s="64">
        <f t="shared" si="99"/>
        <v>298</v>
      </c>
      <c r="U300" s="65">
        <f t="shared" si="89"/>
        <v>3</v>
      </c>
      <c r="V300" s="66">
        <f t="shared" si="90"/>
        <v>0</v>
      </c>
      <c r="W300" s="66">
        <f t="shared" si="91"/>
        <v>0</v>
      </c>
      <c r="X300" s="65" t="b">
        <f t="shared" si="92"/>
        <v>1</v>
      </c>
      <c r="Y300" s="65">
        <f>IF(OR(U300=6,U300=7),0,IF(NOT(X300),0,IF(T300&lt;=$T$1,VLOOKUP(U300,ouderschapsverlof!$D$15:$I$19,6,FALSE),0)))</f>
        <v>0</v>
      </c>
      <c r="Z300" s="65">
        <f>IF(OR(U300=6,U300=7),0,IF(NOT(X300),IF(T300&lt;=$T$1,VLOOKUP(U300,ouderschapsverlof!$D$15:$I$19,6,FALSE),0),0))</f>
        <v>0</v>
      </c>
      <c r="AB300" s="64">
        <f t="shared" si="100"/>
        <v>298</v>
      </c>
      <c r="AC300" s="65">
        <f t="shared" si="93"/>
        <v>3</v>
      </c>
      <c r="AD300" s="66">
        <f t="shared" si="94"/>
        <v>0</v>
      </c>
      <c r="AE300" s="66">
        <f t="shared" si="95"/>
        <v>0</v>
      </c>
      <c r="AF300" s="65" t="b">
        <f t="shared" si="96"/>
        <v>1</v>
      </c>
      <c r="AG300" s="65">
        <f>IF(OR(AC300=6,AC300=7),0,IF(NOT(AF300),0,IF(AB300&lt;=$AB$1,VLOOKUP(AC300,ouderschapsverlof!$D$15:$K$19,8,FALSE),0)))</f>
        <v>0</v>
      </c>
      <c r="AH300" s="65">
        <f>IF(OR(AC300=6,AC300=7),0,IF(NOT(AF300),IF(AB300&lt;=$AB$1,VLOOKUP(AC300,ouderschapsverlof!$D$15:$K$19,8,FALSE),0),0))</f>
        <v>0</v>
      </c>
    </row>
    <row r="301" spans="1:34" x14ac:dyDescent="0.25">
      <c r="A301" s="64">
        <f t="shared" si="97"/>
        <v>299</v>
      </c>
      <c r="B301" s="65">
        <f t="shared" si="81"/>
        <v>4</v>
      </c>
      <c r="C301" s="66">
        <f t="shared" si="82"/>
        <v>0</v>
      </c>
      <c r="D301" s="66">
        <f t="shared" si="83"/>
        <v>0</v>
      </c>
      <c r="E301" s="65" t="b">
        <f t="shared" si="84"/>
        <v>1</v>
      </c>
      <c r="F301" s="65">
        <f>IF(OR(B301=6,B301=7),0,IF(NOT(E301),0,IF(A301&lt;=$A$1,VLOOKUP(B301,ouderschapsverlof!$D$15:$E$19,2,FALSE),0)))</f>
        <v>0</v>
      </c>
      <c r="G301" s="65">
        <f>IF(OR(B301=6,B301=7),0,IF(NOT(E301),IF(A301&lt;=$A$1,VLOOKUP(B301,ouderschapsverlof!$D$15:$E$19,2,FALSE),0),0))</f>
        <v>0</v>
      </c>
      <c r="L301" s="64">
        <f t="shared" si="98"/>
        <v>299</v>
      </c>
      <c r="M301" s="65">
        <f t="shared" si="85"/>
        <v>4</v>
      </c>
      <c r="N301" s="66">
        <f t="shared" si="86"/>
        <v>0</v>
      </c>
      <c r="O301" s="66">
        <f t="shared" si="87"/>
        <v>0</v>
      </c>
      <c r="P301" s="65" t="b">
        <f t="shared" si="88"/>
        <v>1</v>
      </c>
      <c r="Q301" s="65">
        <f>IF(OR(M301=6,M301=7),0,IF(NOT(P301),0,IF(L301&lt;=$L$1,VLOOKUP(M301,ouderschapsverlof!$D$15:$G$19,4,FALSE),0)))</f>
        <v>0</v>
      </c>
      <c r="R301" s="65">
        <f>IF(OR(M301=6,M301=7),0,IF(NOT(P301),IF(L301&lt;=$L$1,VLOOKUP(M301,ouderschapsverlof!$D$15:$G$19,4,FALSE),0),0))</f>
        <v>0</v>
      </c>
      <c r="T301" s="64">
        <f t="shared" si="99"/>
        <v>299</v>
      </c>
      <c r="U301" s="65">
        <f t="shared" si="89"/>
        <v>4</v>
      </c>
      <c r="V301" s="66">
        <f t="shared" si="90"/>
        <v>0</v>
      </c>
      <c r="W301" s="66">
        <f t="shared" si="91"/>
        <v>0</v>
      </c>
      <c r="X301" s="65" t="b">
        <f t="shared" si="92"/>
        <v>1</v>
      </c>
      <c r="Y301" s="65">
        <f>IF(OR(U301=6,U301=7),0,IF(NOT(X301),0,IF(T301&lt;=$T$1,VLOOKUP(U301,ouderschapsverlof!$D$15:$I$19,6,FALSE),0)))</f>
        <v>0</v>
      </c>
      <c r="Z301" s="65">
        <f>IF(OR(U301=6,U301=7),0,IF(NOT(X301),IF(T301&lt;=$T$1,VLOOKUP(U301,ouderschapsverlof!$D$15:$I$19,6,FALSE),0),0))</f>
        <v>0</v>
      </c>
      <c r="AB301" s="64">
        <f t="shared" si="100"/>
        <v>299</v>
      </c>
      <c r="AC301" s="65">
        <f t="shared" si="93"/>
        <v>4</v>
      </c>
      <c r="AD301" s="66">
        <f t="shared" si="94"/>
        <v>0</v>
      </c>
      <c r="AE301" s="66">
        <f t="shared" si="95"/>
        <v>0</v>
      </c>
      <c r="AF301" s="65" t="b">
        <f t="shared" si="96"/>
        <v>1</v>
      </c>
      <c r="AG301" s="65">
        <f>IF(OR(AC301=6,AC301=7),0,IF(NOT(AF301),0,IF(AB301&lt;=$AB$1,VLOOKUP(AC301,ouderschapsverlof!$D$15:$K$19,8,FALSE),0)))</f>
        <v>0</v>
      </c>
      <c r="AH301" s="65">
        <f>IF(OR(AC301=6,AC301=7),0,IF(NOT(AF301),IF(AB301&lt;=$AB$1,VLOOKUP(AC301,ouderschapsverlof!$D$15:$K$19,8,FALSE),0),0))</f>
        <v>0</v>
      </c>
    </row>
    <row r="302" spans="1:34" x14ac:dyDescent="0.25">
      <c r="A302" s="64">
        <f t="shared" si="97"/>
        <v>300</v>
      </c>
      <c r="B302" s="65">
        <f t="shared" si="81"/>
        <v>5</v>
      </c>
      <c r="C302" s="66">
        <f t="shared" si="82"/>
        <v>0</v>
      </c>
      <c r="D302" s="66">
        <f t="shared" si="83"/>
        <v>0</v>
      </c>
      <c r="E302" s="65" t="b">
        <f t="shared" si="84"/>
        <v>1</v>
      </c>
      <c r="F302" s="65">
        <f>IF(OR(B302=6,B302=7),0,IF(NOT(E302),0,IF(A302&lt;=$A$1,VLOOKUP(B302,ouderschapsverlof!$D$15:$E$19,2,FALSE),0)))</f>
        <v>0</v>
      </c>
      <c r="G302" s="65">
        <f>IF(OR(B302=6,B302=7),0,IF(NOT(E302),IF(A302&lt;=$A$1,VLOOKUP(B302,ouderschapsverlof!$D$15:$E$19,2,FALSE),0),0))</f>
        <v>0</v>
      </c>
      <c r="L302" s="64">
        <f t="shared" si="98"/>
        <v>300</v>
      </c>
      <c r="M302" s="65">
        <f t="shared" si="85"/>
        <v>5</v>
      </c>
      <c r="N302" s="66">
        <f t="shared" si="86"/>
        <v>0</v>
      </c>
      <c r="O302" s="66">
        <f t="shared" si="87"/>
        <v>0</v>
      </c>
      <c r="P302" s="65" t="b">
        <f t="shared" si="88"/>
        <v>1</v>
      </c>
      <c r="Q302" s="65">
        <f>IF(OR(M302=6,M302=7),0,IF(NOT(P302),0,IF(L302&lt;=$L$1,VLOOKUP(M302,ouderschapsverlof!$D$15:$G$19,4,FALSE),0)))</f>
        <v>0</v>
      </c>
      <c r="R302" s="65">
        <f>IF(OR(M302=6,M302=7),0,IF(NOT(P302),IF(L302&lt;=$L$1,VLOOKUP(M302,ouderschapsverlof!$D$15:$G$19,4,FALSE),0),0))</f>
        <v>0</v>
      </c>
      <c r="T302" s="64">
        <f t="shared" si="99"/>
        <v>300</v>
      </c>
      <c r="U302" s="65">
        <f t="shared" si="89"/>
        <v>5</v>
      </c>
      <c r="V302" s="66">
        <f t="shared" si="90"/>
        <v>0</v>
      </c>
      <c r="W302" s="66">
        <f t="shared" si="91"/>
        <v>0</v>
      </c>
      <c r="X302" s="65" t="b">
        <f t="shared" si="92"/>
        <v>1</v>
      </c>
      <c r="Y302" s="65">
        <f>IF(OR(U302=6,U302=7),0,IF(NOT(X302),0,IF(T302&lt;=$T$1,VLOOKUP(U302,ouderschapsverlof!$D$15:$I$19,6,FALSE),0)))</f>
        <v>0</v>
      </c>
      <c r="Z302" s="65">
        <f>IF(OR(U302=6,U302=7),0,IF(NOT(X302),IF(T302&lt;=$T$1,VLOOKUP(U302,ouderschapsverlof!$D$15:$I$19,6,FALSE),0),0))</f>
        <v>0</v>
      </c>
      <c r="AB302" s="64">
        <f t="shared" si="100"/>
        <v>300</v>
      </c>
      <c r="AC302" s="65">
        <f t="shared" si="93"/>
        <v>5</v>
      </c>
      <c r="AD302" s="66">
        <f t="shared" si="94"/>
        <v>0</v>
      </c>
      <c r="AE302" s="66">
        <f t="shared" si="95"/>
        <v>0</v>
      </c>
      <c r="AF302" s="65" t="b">
        <f t="shared" si="96"/>
        <v>1</v>
      </c>
      <c r="AG302" s="65">
        <f>IF(OR(AC302=6,AC302=7),0,IF(NOT(AF302),0,IF(AB302&lt;=$AB$1,VLOOKUP(AC302,ouderschapsverlof!$D$15:$K$19,8,FALSE),0)))</f>
        <v>0</v>
      </c>
      <c r="AH302" s="65">
        <f>IF(OR(AC302=6,AC302=7),0,IF(NOT(AF302),IF(AB302&lt;=$AB$1,VLOOKUP(AC302,ouderschapsverlof!$D$15:$K$19,8,FALSE),0),0))</f>
        <v>0</v>
      </c>
    </row>
    <row r="303" spans="1:34" x14ac:dyDescent="0.25">
      <c r="A303" s="64">
        <f t="shared" si="97"/>
        <v>301</v>
      </c>
      <c r="B303" s="65">
        <f t="shared" si="81"/>
        <v>6</v>
      </c>
      <c r="C303" s="66">
        <f t="shared" si="82"/>
        <v>0</v>
      </c>
      <c r="D303" s="66">
        <f t="shared" si="83"/>
        <v>0</v>
      </c>
      <c r="E303" s="65" t="b">
        <f t="shared" si="84"/>
        <v>1</v>
      </c>
      <c r="F303" s="65">
        <f>IF(OR(B303=6,B303=7),0,IF(NOT(E303),0,IF(A303&lt;=$A$1,VLOOKUP(B303,ouderschapsverlof!$D$15:$E$19,2,FALSE),0)))</f>
        <v>0</v>
      </c>
      <c r="G303" s="65">
        <f>IF(OR(B303=6,B303=7),0,IF(NOT(E303),IF(A303&lt;=$A$1,VLOOKUP(B303,ouderschapsverlof!$D$15:$E$19,2,FALSE),0),0))</f>
        <v>0</v>
      </c>
      <c r="L303" s="64">
        <f t="shared" si="98"/>
        <v>301</v>
      </c>
      <c r="M303" s="65">
        <f t="shared" si="85"/>
        <v>6</v>
      </c>
      <c r="N303" s="66">
        <f t="shared" si="86"/>
        <v>0</v>
      </c>
      <c r="O303" s="66">
        <f t="shared" si="87"/>
        <v>0</v>
      </c>
      <c r="P303" s="65" t="b">
        <f t="shared" si="88"/>
        <v>1</v>
      </c>
      <c r="Q303" s="65">
        <f>IF(OR(M303=6,M303=7),0,IF(NOT(P303),0,IF(L303&lt;=$L$1,VLOOKUP(M303,ouderschapsverlof!$D$15:$G$19,4,FALSE),0)))</f>
        <v>0</v>
      </c>
      <c r="R303" s="65">
        <f>IF(OR(M303=6,M303=7),0,IF(NOT(P303),IF(L303&lt;=$L$1,VLOOKUP(M303,ouderschapsverlof!$D$15:$G$19,4,FALSE),0),0))</f>
        <v>0</v>
      </c>
      <c r="T303" s="64">
        <f t="shared" si="99"/>
        <v>301</v>
      </c>
      <c r="U303" s="65">
        <f t="shared" si="89"/>
        <v>6</v>
      </c>
      <c r="V303" s="66">
        <f t="shared" si="90"/>
        <v>0</v>
      </c>
      <c r="W303" s="66">
        <f t="shared" si="91"/>
        <v>0</v>
      </c>
      <c r="X303" s="65" t="b">
        <f t="shared" si="92"/>
        <v>1</v>
      </c>
      <c r="Y303" s="65">
        <f>IF(OR(U303=6,U303=7),0,IF(NOT(X303),0,IF(T303&lt;=$T$1,VLOOKUP(U303,ouderschapsverlof!$D$15:$I$19,6,FALSE),0)))</f>
        <v>0</v>
      </c>
      <c r="Z303" s="65">
        <f>IF(OR(U303=6,U303=7),0,IF(NOT(X303),IF(T303&lt;=$T$1,VLOOKUP(U303,ouderschapsverlof!$D$15:$I$19,6,FALSE),0),0))</f>
        <v>0</v>
      </c>
      <c r="AB303" s="64">
        <f t="shared" si="100"/>
        <v>301</v>
      </c>
      <c r="AC303" s="65">
        <f t="shared" si="93"/>
        <v>6</v>
      </c>
      <c r="AD303" s="66">
        <f t="shared" si="94"/>
        <v>0</v>
      </c>
      <c r="AE303" s="66">
        <f t="shared" si="95"/>
        <v>0</v>
      </c>
      <c r="AF303" s="65" t="b">
        <f t="shared" si="96"/>
        <v>1</v>
      </c>
      <c r="AG303" s="65">
        <f>IF(OR(AC303=6,AC303=7),0,IF(NOT(AF303),0,IF(AB303&lt;=$AB$1,VLOOKUP(AC303,ouderschapsverlof!$D$15:$K$19,8,FALSE),0)))</f>
        <v>0</v>
      </c>
      <c r="AH303" s="65">
        <f>IF(OR(AC303=6,AC303=7),0,IF(NOT(AF303),IF(AB303&lt;=$AB$1,VLOOKUP(AC303,ouderschapsverlof!$D$15:$K$19,8,FALSE),0),0))</f>
        <v>0</v>
      </c>
    </row>
    <row r="304" spans="1:34" x14ac:dyDescent="0.25">
      <c r="A304" s="64">
        <f t="shared" si="97"/>
        <v>302</v>
      </c>
      <c r="B304" s="65">
        <f t="shared" si="81"/>
        <v>7</v>
      </c>
      <c r="C304" s="66">
        <f t="shared" si="82"/>
        <v>0</v>
      </c>
      <c r="D304" s="66">
        <f t="shared" si="83"/>
        <v>0</v>
      </c>
      <c r="E304" s="65" t="b">
        <f t="shared" si="84"/>
        <v>1</v>
      </c>
      <c r="F304" s="65">
        <f>IF(OR(B304=6,B304=7),0,IF(NOT(E304),0,IF(A304&lt;=$A$1,VLOOKUP(B304,ouderschapsverlof!$D$15:$E$19,2,FALSE),0)))</f>
        <v>0</v>
      </c>
      <c r="G304" s="65">
        <f>IF(OR(B304=6,B304=7),0,IF(NOT(E304),IF(A304&lt;=$A$1,VLOOKUP(B304,ouderschapsverlof!$D$15:$E$19,2,FALSE),0),0))</f>
        <v>0</v>
      </c>
      <c r="L304" s="64">
        <f t="shared" si="98"/>
        <v>302</v>
      </c>
      <c r="M304" s="65">
        <f t="shared" si="85"/>
        <v>7</v>
      </c>
      <c r="N304" s="66">
        <f t="shared" si="86"/>
        <v>0</v>
      </c>
      <c r="O304" s="66">
        <f t="shared" si="87"/>
        <v>0</v>
      </c>
      <c r="P304" s="65" t="b">
        <f t="shared" si="88"/>
        <v>1</v>
      </c>
      <c r="Q304" s="65">
        <f>IF(OR(M304=6,M304=7),0,IF(NOT(P304),0,IF(L304&lt;=$L$1,VLOOKUP(M304,ouderschapsverlof!$D$15:$G$19,4,FALSE),0)))</f>
        <v>0</v>
      </c>
      <c r="R304" s="65">
        <f>IF(OR(M304=6,M304=7),0,IF(NOT(P304),IF(L304&lt;=$L$1,VLOOKUP(M304,ouderschapsverlof!$D$15:$G$19,4,FALSE),0),0))</f>
        <v>0</v>
      </c>
      <c r="T304" s="64">
        <f t="shared" si="99"/>
        <v>302</v>
      </c>
      <c r="U304" s="65">
        <f t="shared" si="89"/>
        <v>7</v>
      </c>
      <c r="V304" s="66">
        <f t="shared" si="90"/>
        <v>0</v>
      </c>
      <c r="W304" s="66">
        <f t="shared" si="91"/>
        <v>0</v>
      </c>
      <c r="X304" s="65" t="b">
        <f t="shared" si="92"/>
        <v>1</v>
      </c>
      <c r="Y304" s="65">
        <f>IF(OR(U304=6,U304=7),0,IF(NOT(X304),0,IF(T304&lt;=$T$1,VLOOKUP(U304,ouderschapsverlof!$D$15:$I$19,6,FALSE),0)))</f>
        <v>0</v>
      </c>
      <c r="Z304" s="65">
        <f>IF(OR(U304=6,U304=7),0,IF(NOT(X304),IF(T304&lt;=$T$1,VLOOKUP(U304,ouderschapsverlof!$D$15:$I$19,6,FALSE),0),0))</f>
        <v>0</v>
      </c>
      <c r="AB304" s="64">
        <f t="shared" si="100"/>
        <v>302</v>
      </c>
      <c r="AC304" s="65">
        <f t="shared" si="93"/>
        <v>7</v>
      </c>
      <c r="AD304" s="66">
        <f t="shared" si="94"/>
        <v>0</v>
      </c>
      <c r="AE304" s="66">
        <f t="shared" si="95"/>
        <v>0</v>
      </c>
      <c r="AF304" s="65" t="b">
        <f t="shared" si="96"/>
        <v>1</v>
      </c>
      <c r="AG304" s="65">
        <f>IF(OR(AC304=6,AC304=7),0,IF(NOT(AF304),0,IF(AB304&lt;=$AB$1,VLOOKUP(AC304,ouderschapsverlof!$D$15:$K$19,8,FALSE),0)))</f>
        <v>0</v>
      </c>
      <c r="AH304" s="65">
        <f>IF(OR(AC304=6,AC304=7),0,IF(NOT(AF304),IF(AB304&lt;=$AB$1,VLOOKUP(AC304,ouderschapsverlof!$D$15:$K$19,8,FALSE),0),0))</f>
        <v>0</v>
      </c>
    </row>
    <row r="305" spans="1:34" x14ac:dyDescent="0.25">
      <c r="A305" s="64">
        <f t="shared" si="97"/>
        <v>303</v>
      </c>
      <c r="B305" s="65">
        <f t="shared" si="81"/>
        <v>1</v>
      </c>
      <c r="C305" s="66">
        <f t="shared" si="82"/>
        <v>0</v>
      </c>
      <c r="D305" s="66">
        <f t="shared" si="83"/>
        <v>0</v>
      </c>
      <c r="E305" s="65" t="b">
        <f t="shared" si="84"/>
        <v>1</v>
      </c>
      <c r="F305" s="65">
        <f>IF(OR(B305=6,B305=7),0,IF(NOT(E305),0,IF(A305&lt;=$A$1,VLOOKUP(B305,ouderschapsverlof!$D$15:$E$19,2,FALSE),0)))</f>
        <v>0</v>
      </c>
      <c r="G305" s="65">
        <f>IF(OR(B305=6,B305=7),0,IF(NOT(E305),IF(A305&lt;=$A$1,VLOOKUP(B305,ouderschapsverlof!$D$15:$E$19,2,FALSE),0),0))</f>
        <v>0</v>
      </c>
      <c r="L305" s="64">
        <f t="shared" si="98"/>
        <v>303</v>
      </c>
      <c r="M305" s="65">
        <f t="shared" si="85"/>
        <v>1</v>
      </c>
      <c r="N305" s="66">
        <f t="shared" si="86"/>
        <v>0</v>
      </c>
      <c r="O305" s="66">
        <f t="shared" si="87"/>
        <v>0</v>
      </c>
      <c r="P305" s="65" t="b">
        <f t="shared" si="88"/>
        <v>1</v>
      </c>
      <c r="Q305" s="65">
        <f>IF(OR(M305=6,M305=7),0,IF(NOT(P305),0,IF(L305&lt;=$L$1,VLOOKUP(M305,ouderschapsverlof!$D$15:$G$19,4,FALSE),0)))</f>
        <v>0</v>
      </c>
      <c r="R305" s="65">
        <f>IF(OR(M305=6,M305=7),0,IF(NOT(P305),IF(L305&lt;=$L$1,VLOOKUP(M305,ouderschapsverlof!$D$15:$G$19,4,FALSE),0),0))</f>
        <v>0</v>
      </c>
      <c r="T305" s="64">
        <f t="shared" si="99"/>
        <v>303</v>
      </c>
      <c r="U305" s="65">
        <f t="shared" si="89"/>
        <v>1</v>
      </c>
      <c r="V305" s="66">
        <f t="shared" si="90"/>
        <v>0</v>
      </c>
      <c r="W305" s="66">
        <f t="shared" si="91"/>
        <v>0</v>
      </c>
      <c r="X305" s="65" t="b">
        <f t="shared" si="92"/>
        <v>1</v>
      </c>
      <c r="Y305" s="65">
        <f>IF(OR(U305=6,U305=7),0,IF(NOT(X305),0,IF(T305&lt;=$T$1,VLOOKUP(U305,ouderschapsverlof!$D$15:$I$19,6,FALSE),0)))</f>
        <v>0</v>
      </c>
      <c r="Z305" s="65">
        <f>IF(OR(U305=6,U305=7),0,IF(NOT(X305),IF(T305&lt;=$T$1,VLOOKUP(U305,ouderschapsverlof!$D$15:$I$19,6,FALSE),0),0))</f>
        <v>0</v>
      </c>
      <c r="AB305" s="64">
        <f t="shared" si="100"/>
        <v>303</v>
      </c>
      <c r="AC305" s="65">
        <f t="shared" si="93"/>
        <v>1</v>
      </c>
      <c r="AD305" s="66">
        <f t="shared" si="94"/>
        <v>0</v>
      </c>
      <c r="AE305" s="66">
        <f t="shared" si="95"/>
        <v>0</v>
      </c>
      <c r="AF305" s="65" t="b">
        <f t="shared" si="96"/>
        <v>1</v>
      </c>
      <c r="AG305" s="65">
        <f>IF(OR(AC305=6,AC305=7),0,IF(NOT(AF305),0,IF(AB305&lt;=$AB$1,VLOOKUP(AC305,ouderschapsverlof!$D$15:$K$19,8,FALSE),0)))</f>
        <v>0</v>
      </c>
      <c r="AH305" s="65">
        <f>IF(OR(AC305=6,AC305=7),0,IF(NOT(AF305),IF(AB305&lt;=$AB$1,VLOOKUP(AC305,ouderschapsverlof!$D$15:$K$19,8,FALSE),0),0))</f>
        <v>0</v>
      </c>
    </row>
    <row r="306" spans="1:34" x14ac:dyDescent="0.25">
      <c r="A306" s="64">
        <f t="shared" si="97"/>
        <v>304</v>
      </c>
      <c r="B306" s="65">
        <f t="shared" si="81"/>
        <v>2</v>
      </c>
      <c r="C306" s="66">
        <f t="shared" si="82"/>
        <v>0</v>
      </c>
      <c r="D306" s="66">
        <f t="shared" si="83"/>
        <v>0</v>
      </c>
      <c r="E306" s="65" t="b">
        <f t="shared" si="84"/>
        <v>1</v>
      </c>
      <c r="F306" s="65">
        <f>IF(OR(B306=6,B306=7),0,IF(NOT(E306),0,IF(A306&lt;=$A$1,VLOOKUP(B306,ouderschapsverlof!$D$15:$E$19,2,FALSE),0)))</f>
        <v>0</v>
      </c>
      <c r="G306" s="65">
        <f>IF(OR(B306=6,B306=7),0,IF(NOT(E306),IF(A306&lt;=$A$1,VLOOKUP(B306,ouderschapsverlof!$D$15:$E$19,2,FALSE),0),0))</f>
        <v>0</v>
      </c>
      <c r="L306" s="64">
        <f t="shared" si="98"/>
        <v>304</v>
      </c>
      <c r="M306" s="65">
        <f t="shared" si="85"/>
        <v>2</v>
      </c>
      <c r="N306" s="66">
        <f t="shared" si="86"/>
        <v>0</v>
      </c>
      <c r="O306" s="66">
        <f t="shared" si="87"/>
        <v>0</v>
      </c>
      <c r="P306" s="65" t="b">
        <f t="shared" si="88"/>
        <v>1</v>
      </c>
      <c r="Q306" s="65">
        <f>IF(OR(M306=6,M306=7),0,IF(NOT(P306),0,IF(L306&lt;=$L$1,VLOOKUP(M306,ouderschapsverlof!$D$15:$G$19,4,FALSE),0)))</f>
        <v>0</v>
      </c>
      <c r="R306" s="65">
        <f>IF(OR(M306=6,M306=7),0,IF(NOT(P306),IF(L306&lt;=$L$1,VLOOKUP(M306,ouderschapsverlof!$D$15:$G$19,4,FALSE),0),0))</f>
        <v>0</v>
      </c>
      <c r="T306" s="64">
        <f t="shared" si="99"/>
        <v>304</v>
      </c>
      <c r="U306" s="65">
        <f t="shared" si="89"/>
        <v>2</v>
      </c>
      <c r="V306" s="66">
        <f t="shared" si="90"/>
        <v>0</v>
      </c>
      <c r="W306" s="66">
        <f t="shared" si="91"/>
        <v>0</v>
      </c>
      <c r="X306" s="65" t="b">
        <f t="shared" si="92"/>
        <v>1</v>
      </c>
      <c r="Y306" s="65">
        <f>IF(OR(U306=6,U306=7),0,IF(NOT(X306),0,IF(T306&lt;=$T$1,VLOOKUP(U306,ouderschapsverlof!$D$15:$I$19,6,FALSE),0)))</f>
        <v>0</v>
      </c>
      <c r="Z306" s="65">
        <f>IF(OR(U306=6,U306=7),0,IF(NOT(X306),IF(T306&lt;=$T$1,VLOOKUP(U306,ouderschapsverlof!$D$15:$I$19,6,FALSE),0),0))</f>
        <v>0</v>
      </c>
      <c r="AB306" s="64">
        <f t="shared" si="100"/>
        <v>304</v>
      </c>
      <c r="AC306" s="65">
        <f t="shared" si="93"/>
        <v>2</v>
      </c>
      <c r="AD306" s="66">
        <f t="shared" si="94"/>
        <v>0</v>
      </c>
      <c r="AE306" s="66">
        <f t="shared" si="95"/>
        <v>0</v>
      </c>
      <c r="AF306" s="65" t="b">
        <f t="shared" si="96"/>
        <v>1</v>
      </c>
      <c r="AG306" s="65">
        <f>IF(OR(AC306=6,AC306=7),0,IF(NOT(AF306),0,IF(AB306&lt;=$AB$1,VLOOKUP(AC306,ouderschapsverlof!$D$15:$K$19,8,FALSE),0)))</f>
        <v>0</v>
      </c>
      <c r="AH306" s="65">
        <f>IF(OR(AC306=6,AC306=7),0,IF(NOT(AF306),IF(AB306&lt;=$AB$1,VLOOKUP(AC306,ouderschapsverlof!$D$15:$K$19,8,FALSE),0),0))</f>
        <v>0</v>
      </c>
    </row>
    <row r="307" spans="1:34" x14ac:dyDescent="0.25">
      <c r="A307" s="64">
        <f t="shared" si="97"/>
        <v>305</v>
      </c>
      <c r="B307" s="65">
        <f t="shared" si="81"/>
        <v>3</v>
      </c>
      <c r="C307" s="66">
        <f t="shared" si="82"/>
        <v>0</v>
      </c>
      <c r="D307" s="66">
        <f t="shared" si="83"/>
        <v>0</v>
      </c>
      <c r="E307" s="65" t="b">
        <f t="shared" si="84"/>
        <v>1</v>
      </c>
      <c r="F307" s="65">
        <f>IF(OR(B307=6,B307=7),0,IF(NOT(E307),0,IF(A307&lt;=$A$1,VLOOKUP(B307,ouderschapsverlof!$D$15:$E$19,2,FALSE),0)))</f>
        <v>0</v>
      </c>
      <c r="G307" s="65">
        <f>IF(OR(B307=6,B307=7),0,IF(NOT(E307),IF(A307&lt;=$A$1,VLOOKUP(B307,ouderschapsverlof!$D$15:$E$19,2,FALSE),0),0))</f>
        <v>0</v>
      </c>
      <c r="L307" s="64">
        <f t="shared" si="98"/>
        <v>305</v>
      </c>
      <c r="M307" s="65">
        <f t="shared" si="85"/>
        <v>3</v>
      </c>
      <c r="N307" s="66">
        <f t="shared" si="86"/>
        <v>0</v>
      </c>
      <c r="O307" s="66">
        <f t="shared" si="87"/>
        <v>0</v>
      </c>
      <c r="P307" s="65" t="b">
        <f t="shared" si="88"/>
        <v>1</v>
      </c>
      <c r="Q307" s="65">
        <f>IF(OR(M307=6,M307=7),0,IF(NOT(P307),0,IF(L307&lt;=$L$1,VLOOKUP(M307,ouderschapsverlof!$D$15:$G$19,4,FALSE),0)))</f>
        <v>0</v>
      </c>
      <c r="R307" s="65">
        <f>IF(OR(M307=6,M307=7),0,IF(NOT(P307),IF(L307&lt;=$L$1,VLOOKUP(M307,ouderschapsverlof!$D$15:$G$19,4,FALSE),0),0))</f>
        <v>0</v>
      </c>
      <c r="T307" s="64">
        <f t="shared" si="99"/>
        <v>305</v>
      </c>
      <c r="U307" s="65">
        <f t="shared" si="89"/>
        <v>3</v>
      </c>
      <c r="V307" s="66">
        <f t="shared" si="90"/>
        <v>0</v>
      </c>
      <c r="W307" s="66">
        <f t="shared" si="91"/>
        <v>0</v>
      </c>
      <c r="X307" s="65" t="b">
        <f t="shared" si="92"/>
        <v>1</v>
      </c>
      <c r="Y307" s="65">
        <f>IF(OR(U307=6,U307=7),0,IF(NOT(X307),0,IF(T307&lt;=$T$1,VLOOKUP(U307,ouderschapsverlof!$D$15:$I$19,6,FALSE),0)))</f>
        <v>0</v>
      </c>
      <c r="Z307" s="65">
        <f>IF(OR(U307=6,U307=7),0,IF(NOT(X307),IF(T307&lt;=$T$1,VLOOKUP(U307,ouderschapsverlof!$D$15:$I$19,6,FALSE),0),0))</f>
        <v>0</v>
      </c>
      <c r="AB307" s="64">
        <f t="shared" si="100"/>
        <v>305</v>
      </c>
      <c r="AC307" s="65">
        <f t="shared" si="93"/>
        <v>3</v>
      </c>
      <c r="AD307" s="66">
        <f t="shared" si="94"/>
        <v>0</v>
      </c>
      <c r="AE307" s="66">
        <f t="shared" si="95"/>
        <v>0</v>
      </c>
      <c r="AF307" s="65" t="b">
        <f t="shared" si="96"/>
        <v>1</v>
      </c>
      <c r="AG307" s="65">
        <f>IF(OR(AC307=6,AC307=7),0,IF(NOT(AF307),0,IF(AB307&lt;=$AB$1,VLOOKUP(AC307,ouderschapsverlof!$D$15:$K$19,8,FALSE),0)))</f>
        <v>0</v>
      </c>
      <c r="AH307" s="65">
        <f>IF(OR(AC307=6,AC307=7),0,IF(NOT(AF307),IF(AB307&lt;=$AB$1,VLOOKUP(AC307,ouderschapsverlof!$D$15:$K$19,8,FALSE),0),0))</f>
        <v>0</v>
      </c>
    </row>
    <row r="308" spans="1:34" x14ac:dyDescent="0.25">
      <c r="A308" s="64">
        <f t="shared" si="97"/>
        <v>306</v>
      </c>
      <c r="B308" s="65">
        <f t="shared" si="81"/>
        <v>4</v>
      </c>
      <c r="C308" s="66">
        <f t="shared" si="82"/>
        <v>0</v>
      </c>
      <c r="D308" s="66">
        <f t="shared" si="83"/>
        <v>0</v>
      </c>
      <c r="E308" s="65" t="b">
        <f t="shared" si="84"/>
        <v>1</v>
      </c>
      <c r="F308" s="65">
        <f>IF(OR(B308=6,B308=7),0,IF(NOT(E308),0,IF(A308&lt;=$A$1,VLOOKUP(B308,ouderschapsverlof!$D$15:$E$19,2,FALSE),0)))</f>
        <v>0</v>
      </c>
      <c r="G308" s="65">
        <f>IF(OR(B308=6,B308=7),0,IF(NOT(E308),IF(A308&lt;=$A$1,VLOOKUP(B308,ouderschapsverlof!$D$15:$E$19,2,FALSE),0),0))</f>
        <v>0</v>
      </c>
      <c r="L308" s="64">
        <f t="shared" si="98"/>
        <v>306</v>
      </c>
      <c r="M308" s="65">
        <f t="shared" si="85"/>
        <v>4</v>
      </c>
      <c r="N308" s="66">
        <f t="shared" si="86"/>
        <v>0</v>
      </c>
      <c r="O308" s="66">
        <f t="shared" si="87"/>
        <v>0</v>
      </c>
      <c r="P308" s="65" t="b">
        <f t="shared" si="88"/>
        <v>1</v>
      </c>
      <c r="Q308" s="65">
        <f>IF(OR(M308=6,M308=7),0,IF(NOT(P308),0,IF(L308&lt;=$L$1,VLOOKUP(M308,ouderschapsverlof!$D$15:$G$19,4,FALSE),0)))</f>
        <v>0</v>
      </c>
      <c r="R308" s="65">
        <f>IF(OR(M308=6,M308=7),0,IF(NOT(P308),IF(L308&lt;=$L$1,VLOOKUP(M308,ouderschapsverlof!$D$15:$G$19,4,FALSE),0),0))</f>
        <v>0</v>
      </c>
      <c r="T308" s="64">
        <f t="shared" si="99"/>
        <v>306</v>
      </c>
      <c r="U308" s="65">
        <f t="shared" si="89"/>
        <v>4</v>
      </c>
      <c r="V308" s="66">
        <f t="shared" si="90"/>
        <v>0</v>
      </c>
      <c r="W308" s="66">
        <f t="shared" si="91"/>
        <v>0</v>
      </c>
      <c r="X308" s="65" t="b">
        <f t="shared" si="92"/>
        <v>1</v>
      </c>
      <c r="Y308" s="65">
        <f>IF(OR(U308=6,U308=7),0,IF(NOT(X308),0,IF(T308&lt;=$T$1,VLOOKUP(U308,ouderschapsverlof!$D$15:$I$19,6,FALSE),0)))</f>
        <v>0</v>
      </c>
      <c r="Z308" s="65">
        <f>IF(OR(U308=6,U308=7),0,IF(NOT(X308),IF(T308&lt;=$T$1,VLOOKUP(U308,ouderschapsverlof!$D$15:$I$19,6,FALSE),0),0))</f>
        <v>0</v>
      </c>
      <c r="AB308" s="64">
        <f t="shared" si="100"/>
        <v>306</v>
      </c>
      <c r="AC308" s="65">
        <f t="shared" si="93"/>
        <v>4</v>
      </c>
      <c r="AD308" s="66">
        <f t="shared" si="94"/>
        <v>0</v>
      </c>
      <c r="AE308" s="66">
        <f t="shared" si="95"/>
        <v>0</v>
      </c>
      <c r="AF308" s="65" t="b">
        <f t="shared" si="96"/>
        <v>1</v>
      </c>
      <c r="AG308" s="65">
        <f>IF(OR(AC308=6,AC308=7),0,IF(NOT(AF308),0,IF(AB308&lt;=$AB$1,VLOOKUP(AC308,ouderschapsverlof!$D$15:$K$19,8,FALSE),0)))</f>
        <v>0</v>
      </c>
      <c r="AH308" s="65">
        <f>IF(OR(AC308=6,AC308=7),0,IF(NOT(AF308),IF(AB308&lt;=$AB$1,VLOOKUP(AC308,ouderschapsverlof!$D$15:$K$19,8,FALSE),0),0))</f>
        <v>0</v>
      </c>
    </row>
    <row r="309" spans="1:34" x14ac:dyDescent="0.25">
      <c r="A309" s="64">
        <f t="shared" si="97"/>
        <v>307</v>
      </c>
      <c r="B309" s="65">
        <f t="shared" si="81"/>
        <v>5</v>
      </c>
      <c r="C309" s="66">
        <f t="shared" si="82"/>
        <v>0</v>
      </c>
      <c r="D309" s="66">
        <f t="shared" si="83"/>
        <v>0</v>
      </c>
      <c r="E309" s="65" t="b">
        <f t="shared" si="84"/>
        <v>1</v>
      </c>
      <c r="F309" s="65">
        <f>IF(OR(B309=6,B309=7),0,IF(NOT(E309),0,IF(A309&lt;=$A$1,VLOOKUP(B309,ouderschapsverlof!$D$15:$E$19,2,FALSE),0)))</f>
        <v>0</v>
      </c>
      <c r="G309" s="65">
        <f>IF(OR(B309=6,B309=7),0,IF(NOT(E309),IF(A309&lt;=$A$1,VLOOKUP(B309,ouderschapsverlof!$D$15:$E$19,2,FALSE),0),0))</f>
        <v>0</v>
      </c>
      <c r="L309" s="64">
        <f t="shared" si="98"/>
        <v>307</v>
      </c>
      <c r="M309" s="65">
        <f t="shared" si="85"/>
        <v>5</v>
      </c>
      <c r="N309" s="66">
        <f t="shared" si="86"/>
        <v>0</v>
      </c>
      <c r="O309" s="66">
        <f t="shared" si="87"/>
        <v>0</v>
      </c>
      <c r="P309" s="65" t="b">
        <f t="shared" si="88"/>
        <v>1</v>
      </c>
      <c r="Q309" s="65">
        <f>IF(OR(M309=6,M309=7),0,IF(NOT(P309),0,IF(L309&lt;=$L$1,VLOOKUP(M309,ouderschapsverlof!$D$15:$G$19,4,FALSE),0)))</f>
        <v>0</v>
      </c>
      <c r="R309" s="65">
        <f>IF(OR(M309=6,M309=7),0,IF(NOT(P309),IF(L309&lt;=$L$1,VLOOKUP(M309,ouderschapsverlof!$D$15:$G$19,4,FALSE),0),0))</f>
        <v>0</v>
      </c>
      <c r="T309" s="64">
        <f t="shared" si="99"/>
        <v>307</v>
      </c>
      <c r="U309" s="65">
        <f t="shared" si="89"/>
        <v>5</v>
      </c>
      <c r="V309" s="66">
        <f t="shared" si="90"/>
        <v>0</v>
      </c>
      <c r="W309" s="66">
        <f t="shared" si="91"/>
        <v>0</v>
      </c>
      <c r="X309" s="65" t="b">
        <f t="shared" si="92"/>
        <v>1</v>
      </c>
      <c r="Y309" s="65">
        <f>IF(OR(U309=6,U309=7),0,IF(NOT(X309),0,IF(T309&lt;=$T$1,VLOOKUP(U309,ouderschapsverlof!$D$15:$I$19,6,FALSE),0)))</f>
        <v>0</v>
      </c>
      <c r="Z309" s="65">
        <f>IF(OR(U309=6,U309=7),0,IF(NOT(X309),IF(T309&lt;=$T$1,VLOOKUP(U309,ouderschapsverlof!$D$15:$I$19,6,FALSE),0),0))</f>
        <v>0</v>
      </c>
      <c r="AB309" s="64">
        <f t="shared" si="100"/>
        <v>307</v>
      </c>
      <c r="AC309" s="65">
        <f t="shared" si="93"/>
        <v>5</v>
      </c>
      <c r="AD309" s="66">
        <f t="shared" si="94"/>
        <v>0</v>
      </c>
      <c r="AE309" s="66">
        <f t="shared" si="95"/>
        <v>0</v>
      </c>
      <c r="AF309" s="65" t="b">
        <f t="shared" si="96"/>
        <v>1</v>
      </c>
      <c r="AG309" s="65">
        <f>IF(OR(AC309=6,AC309=7),0,IF(NOT(AF309),0,IF(AB309&lt;=$AB$1,VLOOKUP(AC309,ouderschapsverlof!$D$15:$K$19,8,FALSE),0)))</f>
        <v>0</v>
      </c>
      <c r="AH309" s="65">
        <f>IF(OR(AC309=6,AC309=7),0,IF(NOT(AF309),IF(AB309&lt;=$AB$1,VLOOKUP(AC309,ouderschapsverlof!$D$15:$K$19,8,FALSE),0),0))</f>
        <v>0</v>
      </c>
    </row>
    <row r="310" spans="1:34" x14ac:dyDescent="0.25">
      <c r="A310" s="64">
        <f t="shared" si="97"/>
        <v>308</v>
      </c>
      <c r="B310" s="65">
        <f t="shared" si="81"/>
        <v>6</v>
      </c>
      <c r="C310" s="66">
        <f t="shared" si="82"/>
        <v>0</v>
      </c>
      <c r="D310" s="66">
        <f t="shared" si="83"/>
        <v>0</v>
      </c>
      <c r="E310" s="65" t="b">
        <f t="shared" si="84"/>
        <v>1</v>
      </c>
      <c r="F310" s="65">
        <f>IF(OR(B310=6,B310=7),0,IF(NOT(E310),0,IF(A310&lt;=$A$1,VLOOKUP(B310,ouderschapsverlof!$D$15:$E$19,2,FALSE),0)))</f>
        <v>0</v>
      </c>
      <c r="G310" s="65">
        <f>IF(OR(B310=6,B310=7),0,IF(NOT(E310),IF(A310&lt;=$A$1,VLOOKUP(B310,ouderschapsverlof!$D$15:$E$19,2,FALSE),0),0))</f>
        <v>0</v>
      </c>
      <c r="L310" s="64">
        <f t="shared" si="98"/>
        <v>308</v>
      </c>
      <c r="M310" s="65">
        <f t="shared" si="85"/>
        <v>6</v>
      </c>
      <c r="N310" s="66">
        <f t="shared" si="86"/>
        <v>0</v>
      </c>
      <c r="O310" s="66">
        <f t="shared" si="87"/>
        <v>0</v>
      </c>
      <c r="P310" s="65" t="b">
        <f t="shared" si="88"/>
        <v>1</v>
      </c>
      <c r="Q310" s="65">
        <f>IF(OR(M310=6,M310=7),0,IF(NOT(P310),0,IF(L310&lt;=$L$1,VLOOKUP(M310,ouderschapsverlof!$D$15:$G$19,4,FALSE),0)))</f>
        <v>0</v>
      </c>
      <c r="R310" s="65">
        <f>IF(OR(M310=6,M310=7),0,IF(NOT(P310),IF(L310&lt;=$L$1,VLOOKUP(M310,ouderschapsverlof!$D$15:$G$19,4,FALSE),0),0))</f>
        <v>0</v>
      </c>
      <c r="T310" s="64">
        <f t="shared" si="99"/>
        <v>308</v>
      </c>
      <c r="U310" s="65">
        <f t="shared" si="89"/>
        <v>6</v>
      </c>
      <c r="V310" s="66">
        <f t="shared" si="90"/>
        <v>0</v>
      </c>
      <c r="W310" s="66">
        <f t="shared" si="91"/>
        <v>0</v>
      </c>
      <c r="X310" s="65" t="b">
        <f t="shared" si="92"/>
        <v>1</v>
      </c>
      <c r="Y310" s="65">
        <f>IF(OR(U310=6,U310=7),0,IF(NOT(X310),0,IF(T310&lt;=$T$1,VLOOKUP(U310,ouderschapsverlof!$D$15:$I$19,6,FALSE),0)))</f>
        <v>0</v>
      </c>
      <c r="Z310" s="65">
        <f>IF(OR(U310=6,U310=7),0,IF(NOT(X310),IF(T310&lt;=$T$1,VLOOKUP(U310,ouderschapsverlof!$D$15:$I$19,6,FALSE),0),0))</f>
        <v>0</v>
      </c>
      <c r="AB310" s="64">
        <f t="shared" si="100"/>
        <v>308</v>
      </c>
      <c r="AC310" s="65">
        <f t="shared" si="93"/>
        <v>6</v>
      </c>
      <c r="AD310" s="66">
        <f t="shared" si="94"/>
        <v>0</v>
      </c>
      <c r="AE310" s="66">
        <f t="shared" si="95"/>
        <v>0</v>
      </c>
      <c r="AF310" s="65" t="b">
        <f t="shared" si="96"/>
        <v>1</v>
      </c>
      <c r="AG310" s="65">
        <f>IF(OR(AC310=6,AC310=7),0,IF(NOT(AF310),0,IF(AB310&lt;=$AB$1,VLOOKUP(AC310,ouderschapsverlof!$D$15:$K$19,8,FALSE),0)))</f>
        <v>0</v>
      </c>
      <c r="AH310" s="65">
        <f>IF(OR(AC310=6,AC310=7),0,IF(NOT(AF310),IF(AB310&lt;=$AB$1,VLOOKUP(AC310,ouderschapsverlof!$D$15:$K$19,8,FALSE),0),0))</f>
        <v>0</v>
      </c>
    </row>
    <row r="311" spans="1:34" x14ac:dyDescent="0.25">
      <c r="A311" s="64">
        <f t="shared" si="97"/>
        <v>309</v>
      </c>
      <c r="B311" s="65">
        <f t="shared" si="81"/>
        <v>7</v>
      </c>
      <c r="C311" s="66">
        <f t="shared" si="82"/>
        <v>0</v>
      </c>
      <c r="D311" s="66">
        <f t="shared" si="83"/>
        <v>0</v>
      </c>
      <c r="E311" s="65" t="b">
        <f t="shared" si="84"/>
        <v>1</v>
      </c>
      <c r="F311" s="65">
        <f>IF(OR(B311=6,B311=7),0,IF(NOT(E311),0,IF(A311&lt;=$A$1,VLOOKUP(B311,ouderschapsverlof!$D$15:$E$19,2,FALSE),0)))</f>
        <v>0</v>
      </c>
      <c r="G311" s="65">
        <f>IF(OR(B311=6,B311=7),0,IF(NOT(E311),IF(A311&lt;=$A$1,VLOOKUP(B311,ouderschapsverlof!$D$15:$E$19,2,FALSE),0),0))</f>
        <v>0</v>
      </c>
      <c r="L311" s="64">
        <f t="shared" si="98"/>
        <v>309</v>
      </c>
      <c r="M311" s="65">
        <f t="shared" si="85"/>
        <v>7</v>
      </c>
      <c r="N311" s="66">
        <f t="shared" si="86"/>
        <v>0</v>
      </c>
      <c r="O311" s="66">
        <f t="shared" si="87"/>
        <v>0</v>
      </c>
      <c r="P311" s="65" t="b">
        <f t="shared" si="88"/>
        <v>1</v>
      </c>
      <c r="Q311" s="65">
        <f>IF(OR(M311=6,M311=7),0,IF(NOT(P311),0,IF(L311&lt;=$L$1,VLOOKUP(M311,ouderschapsverlof!$D$15:$G$19,4,FALSE),0)))</f>
        <v>0</v>
      </c>
      <c r="R311" s="65">
        <f>IF(OR(M311=6,M311=7),0,IF(NOT(P311),IF(L311&lt;=$L$1,VLOOKUP(M311,ouderschapsverlof!$D$15:$G$19,4,FALSE),0),0))</f>
        <v>0</v>
      </c>
      <c r="T311" s="64">
        <f t="shared" si="99"/>
        <v>309</v>
      </c>
      <c r="U311" s="65">
        <f t="shared" si="89"/>
        <v>7</v>
      </c>
      <c r="V311" s="66">
        <f t="shared" si="90"/>
        <v>0</v>
      </c>
      <c r="W311" s="66">
        <f t="shared" si="91"/>
        <v>0</v>
      </c>
      <c r="X311" s="65" t="b">
        <f t="shared" si="92"/>
        <v>1</v>
      </c>
      <c r="Y311" s="65">
        <f>IF(OR(U311=6,U311=7),0,IF(NOT(X311),0,IF(T311&lt;=$T$1,VLOOKUP(U311,ouderschapsverlof!$D$15:$I$19,6,FALSE),0)))</f>
        <v>0</v>
      </c>
      <c r="Z311" s="65">
        <f>IF(OR(U311=6,U311=7),0,IF(NOT(X311),IF(T311&lt;=$T$1,VLOOKUP(U311,ouderschapsverlof!$D$15:$I$19,6,FALSE),0),0))</f>
        <v>0</v>
      </c>
      <c r="AB311" s="64">
        <f t="shared" si="100"/>
        <v>309</v>
      </c>
      <c r="AC311" s="65">
        <f t="shared" si="93"/>
        <v>7</v>
      </c>
      <c r="AD311" s="66">
        <f t="shared" si="94"/>
        <v>0</v>
      </c>
      <c r="AE311" s="66">
        <f t="shared" si="95"/>
        <v>0</v>
      </c>
      <c r="AF311" s="65" t="b">
        <f t="shared" si="96"/>
        <v>1</v>
      </c>
      <c r="AG311" s="65">
        <f>IF(OR(AC311=6,AC311=7),0,IF(NOT(AF311),0,IF(AB311&lt;=$AB$1,VLOOKUP(AC311,ouderschapsverlof!$D$15:$K$19,8,FALSE),0)))</f>
        <v>0</v>
      </c>
      <c r="AH311" s="65">
        <f>IF(OR(AC311=6,AC311=7),0,IF(NOT(AF311),IF(AB311&lt;=$AB$1,VLOOKUP(AC311,ouderschapsverlof!$D$15:$K$19,8,FALSE),0),0))</f>
        <v>0</v>
      </c>
    </row>
    <row r="312" spans="1:34" x14ac:dyDescent="0.25">
      <c r="A312" s="64">
        <f t="shared" si="97"/>
        <v>310</v>
      </c>
      <c r="B312" s="65">
        <f t="shared" si="81"/>
        <v>1</v>
      </c>
      <c r="C312" s="66">
        <f t="shared" si="82"/>
        <v>0</v>
      </c>
      <c r="D312" s="66">
        <f t="shared" si="83"/>
        <v>0</v>
      </c>
      <c r="E312" s="65" t="b">
        <f t="shared" si="84"/>
        <v>1</v>
      </c>
      <c r="F312" s="65">
        <f>IF(OR(B312=6,B312=7),0,IF(NOT(E312),0,IF(A312&lt;=$A$1,VLOOKUP(B312,ouderschapsverlof!$D$15:$E$19,2,FALSE),0)))</f>
        <v>0</v>
      </c>
      <c r="G312" s="65">
        <f>IF(OR(B312=6,B312=7),0,IF(NOT(E312),IF(A312&lt;=$A$1,VLOOKUP(B312,ouderschapsverlof!$D$15:$E$19,2,FALSE),0),0))</f>
        <v>0</v>
      </c>
      <c r="L312" s="64">
        <f t="shared" si="98"/>
        <v>310</v>
      </c>
      <c r="M312" s="65">
        <f t="shared" si="85"/>
        <v>1</v>
      </c>
      <c r="N312" s="66">
        <f t="shared" si="86"/>
        <v>0</v>
      </c>
      <c r="O312" s="66">
        <f t="shared" si="87"/>
        <v>0</v>
      </c>
      <c r="P312" s="65" t="b">
        <f t="shared" si="88"/>
        <v>1</v>
      </c>
      <c r="Q312" s="65">
        <f>IF(OR(M312=6,M312=7),0,IF(NOT(P312),0,IF(L312&lt;=$L$1,VLOOKUP(M312,ouderschapsverlof!$D$15:$G$19,4,FALSE),0)))</f>
        <v>0</v>
      </c>
      <c r="R312" s="65">
        <f>IF(OR(M312=6,M312=7),0,IF(NOT(P312),IF(L312&lt;=$L$1,VLOOKUP(M312,ouderschapsverlof!$D$15:$G$19,4,FALSE),0),0))</f>
        <v>0</v>
      </c>
      <c r="T312" s="64">
        <f t="shared" si="99"/>
        <v>310</v>
      </c>
      <c r="U312" s="65">
        <f t="shared" si="89"/>
        <v>1</v>
      </c>
      <c r="V312" s="66">
        <f t="shared" si="90"/>
        <v>0</v>
      </c>
      <c r="W312" s="66">
        <f t="shared" si="91"/>
        <v>0</v>
      </c>
      <c r="X312" s="65" t="b">
        <f t="shared" si="92"/>
        <v>1</v>
      </c>
      <c r="Y312" s="65">
        <f>IF(OR(U312=6,U312=7),0,IF(NOT(X312),0,IF(T312&lt;=$T$1,VLOOKUP(U312,ouderschapsverlof!$D$15:$I$19,6,FALSE),0)))</f>
        <v>0</v>
      </c>
      <c r="Z312" s="65">
        <f>IF(OR(U312=6,U312=7),0,IF(NOT(X312),IF(T312&lt;=$T$1,VLOOKUP(U312,ouderschapsverlof!$D$15:$I$19,6,FALSE),0),0))</f>
        <v>0</v>
      </c>
      <c r="AB312" s="64">
        <f t="shared" si="100"/>
        <v>310</v>
      </c>
      <c r="AC312" s="65">
        <f t="shared" si="93"/>
        <v>1</v>
      </c>
      <c r="AD312" s="66">
        <f t="shared" si="94"/>
        <v>0</v>
      </c>
      <c r="AE312" s="66">
        <f t="shared" si="95"/>
        <v>0</v>
      </c>
      <c r="AF312" s="65" t="b">
        <f t="shared" si="96"/>
        <v>1</v>
      </c>
      <c r="AG312" s="65">
        <f>IF(OR(AC312=6,AC312=7),0,IF(NOT(AF312),0,IF(AB312&lt;=$AB$1,VLOOKUP(AC312,ouderschapsverlof!$D$15:$K$19,8,FALSE),0)))</f>
        <v>0</v>
      </c>
      <c r="AH312" s="65">
        <f>IF(OR(AC312=6,AC312=7),0,IF(NOT(AF312),IF(AB312&lt;=$AB$1,VLOOKUP(AC312,ouderschapsverlof!$D$15:$K$19,8,FALSE),0),0))</f>
        <v>0</v>
      </c>
    </row>
    <row r="313" spans="1:34" x14ac:dyDescent="0.25">
      <c r="A313" s="64">
        <f t="shared" si="97"/>
        <v>311</v>
      </c>
      <c r="B313" s="65">
        <f t="shared" si="81"/>
        <v>2</v>
      </c>
      <c r="C313" s="66">
        <f t="shared" si="82"/>
        <v>0</v>
      </c>
      <c r="D313" s="66">
        <f t="shared" si="83"/>
        <v>0</v>
      </c>
      <c r="E313" s="65" t="b">
        <f t="shared" si="84"/>
        <v>1</v>
      </c>
      <c r="F313" s="65">
        <f>IF(OR(B313=6,B313=7),0,IF(NOT(E313),0,IF(A313&lt;=$A$1,VLOOKUP(B313,ouderschapsverlof!$D$15:$E$19,2,FALSE),0)))</f>
        <v>0</v>
      </c>
      <c r="G313" s="65">
        <f>IF(OR(B313=6,B313=7),0,IF(NOT(E313),IF(A313&lt;=$A$1,VLOOKUP(B313,ouderschapsverlof!$D$15:$E$19,2,FALSE),0),0))</f>
        <v>0</v>
      </c>
      <c r="L313" s="64">
        <f t="shared" si="98"/>
        <v>311</v>
      </c>
      <c r="M313" s="65">
        <f t="shared" si="85"/>
        <v>2</v>
      </c>
      <c r="N313" s="66">
        <f t="shared" si="86"/>
        <v>0</v>
      </c>
      <c r="O313" s="66">
        <f t="shared" si="87"/>
        <v>0</v>
      </c>
      <c r="P313" s="65" t="b">
        <f t="shared" si="88"/>
        <v>1</v>
      </c>
      <c r="Q313" s="65">
        <f>IF(OR(M313=6,M313=7),0,IF(NOT(P313),0,IF(L313&lt;=$L$1,VLOOKUP(M313,ouderschapsverlof!$D$15:$G$19,4,FALSE),0)))</f>
        <v>0</v>
      </c>
      <c r="R313" s="65">
        <f>IF(OR(M313=6,M313=7),0,IF(NOT(P313),IF(L313&lt;=$L$1,VLOOKUP(M313,ouderschapsverlof!$D$15:$G$19,4,FALSE),0),0))</f>
        <v>0</v>
      </c>
      <c r="T313" s="64">
        <f t="shared" si="99"/>
        <v>311</v>
      </c>
      <c r="U313" s="65">
        <f t="shared" si="89"/>
        <v>2</v>
      </c>
      <c r="V313" s="66">
        <f t="shared" si="90"/>
        <v>0</v>
      </c>
      <c r="W313" s="66">
        <f t="shared" si="91"/>
        <v>0</v>
      </c>
      <c r="X313" s="65" t="b">
        <f t="shared" si="92"/>
        <v>1</v>
      </c>
      <c r="Y313" s="65">
        <f>IF(OR(U313=6,U313=7),0,IF(NOT(X313),0,IF(T313&lt;=$T$1,VLOOKUP(U313,ouderschapsverlof!$D$15:$I$19,6,FALSE),0)))</f>
        <v>0</v>
      </c>
      <c r="Z313" s="65">
        <f>IF(OR(U313=6,U313=7),0,IF(NOT(X313),IF(T313&lt;=$T$1,VLOOKUP(U313,ouderschapsverlof!$D$15:$I$19,6,FALSE),0),0))</f>
        <v>0</v>
      </c>
      <c r="AB313" s="64">
        <f t="shared" si="100"/>
        <v>311</v>
      </c>
      <c r="AC313" s="65">
        <f t="shared" si="93"/>
        <v>2</v>
      </c>
      <c r="AD313" s="66">
        <f t="shared" si="94"/>
        <v>0</v>
      </c>
      <c r="AE313" s="66">
        <f t="shared" si="95"/>
        <v>0</v>
      </c>
      <c r="AF313" s="65" t="b">
        <f t="shared" si="96"/>
        <v>1</v>
      </c>
      <c r="AG313" s="65">
        <f>IF(OR(AC313=6,AC313=7),0,IF(NOT(AF313),0,IF(AB313&lt;=$AB$1,VLOOKUP(AC313,ouderschapsverlof!$D$15:$K$19,8,FALSE),0)))</f>
        <v>0</v>
      </c>
      <c r="AH313" s="65">
        <f>IF(OR(AC313=6,AC313=7),0,IF(NOT(AF313),IF(AB313&lt;=$AB$1,VLOOKUP(AC313,ouderschapsverlof!$D$15:$K$19,8,FALSE),0),0))</f>
        <v>0</v>
      </c>
    </row>
    <row r="314" spans="1:34" x14ac:dyDescent="0.25">
      <c r="A314" s="64">
        <f t="shared" si="97"/>
        <v>312</v>
      </c>
      <c r="B314" s="65">
        <f t="shared" si="81"/>
        <v>3</v>
      </c>
      <c r="C314" s="66">
        <f t="shared" si="82"/>
        <v>0</v>
      </c>
      <c r="D314" s="66">
        <f t="shared" si="83"/>
        <v>0</v>
      </c>
      <c r="E314" s="65" t="b">
        <f t="shared" si="84"/>
        <v>1</v>
      </c>
      <c r="F314" s="65">
        <f>IF(OR(B314=6,B314=7),0,IF(NOT(E314),0,IF(A314&lt;=$A$1,VLOOKUP(B314,ouderschapsverlof!$D$15:$E$19,2,FALSE),0)))</f>
        <v>0</v>
      </c>
      <c r="G314" s="65">
        <f>IF(OR(B314=6,B314=7),0,IF(NOT(E314),IF(A314&lt;=$A$1,VLOOKUP(B314,ouderschapsverlof!$D$15:$E$19,2,FALSE),0),0))</f>
        <v>0</v>
      </c>
      <c r="L314" s="64">
        <f t="shared" si="98"/>
        <v>312</v>
      </c>
      <c r="M314" s="65">
        <f t="shared" si="85"/>
        <v>3</v>
      </c>
      <c r="N314" s="66">
        <f t="shared" si="86"/>
        <v>0</v>
      </c>
      <c r="O314" s="66">
        <f t="shared" si="87"/>
        <v>0</v>
      </c>
      <c r="P314" s="65" t="b">
        <f t="shared" si="88"/>
        <v>1</v>
      </c>
      <c r="Q314" s="65">
        <f>IF(OR(M314=6,M314=7),0,IF(NOT(P314),0,IF(L314&lt;=$L$1,VLOOKUP(M314,ouderschapsverlof!$D$15:$G$19,4,FALSE),0)))</f>
        <v>0</v>
      </c>
      <c r="R314" s="65">
        <f>IF(OR(M314=6,M314=7),0,IF(NOT(P314),IF(L314&lt;=$L$1,VLOOKUP(M314,ouderschapsverlof!$D$15:$G$19,4,FALSE),0),0))</f>
        <v>0</v>
      </c>
      <c r="T314" s="64">
        <f t="shared" si="99"/>
        <v>312</v>
      </c>
      <c r="U314" s="65">
        <f t="shared" si="89"/>
        <v>3</v>
      </c>
      <c r="V314" s="66">
        <f t="shared" si="90"/>
        <v>0</v>
      </c>
      <c r="W314" s="66">
        <f t="shared" si="91"/>
        <v>0</v>
      </c>
      <c r="X314" s="65" t="b">
        <f t="shared" si="92"/>
        <v>1</v>
      </c>
      <c r="Y314" s="65">
        <f>IF(OR(U314=6,U314=7),0,IF(NOT(X314),0,IF(T314&lt;=$T$1,VLOOKUP(U314,ouderschapsverlof!$D$15:$I$19,6,FALSE),0)))</f>
        <v>0</v>
      </c>
      <c r="Z314" s="65">
        <f>IF(OR(U314=6,U314=7),0,IF(NOT(X314),IF(T314&lt;=$T$1,VLOOKUP(U314,ouderschapsverlof!$D$15:$I$19,6,FALSE),0),0))</f>
        <v>0</v>
      </c>
      <c r="AB314" s="64">
        <f t="shared" si="100"/>
        <v>312</v>
      </c>
      <c r="AC314" s="65">
        <f t="shared" si="93"/>
        <v>3</v>
      </c>
      <c r="AD314" s="66">
        <f t="shared" si="94"/>
        <v>0</v>
      </c>
      <c r="AE314" s="66">
        <f t="shared" si="95"/>
        <v>0</v>
      </c>
      <c r="AF314" s="65" t="b">
        <f t="shared" si="96"/>
        <v>1</v>
      </c>
      <c r="AG314" s="65">
        <f>IF(OR(AC314=6,AC314=7),0,IF(NOT(AF314),0,IF(AB314&lt;=$AB$1,VLOOKUP(AC314,ouderschapsverlof!$D$15:$K$19,8,FALSE),0)))</f>
        <v>0</v>
      </c>
      <c r="AH314" s="65">
        <f>IF(OR(AC314=6,AC314=7),0,IF(NOT(AF314),IF(AB314&lt;=$AB$1,VLOOKUP(AC314,ouderschapsverlof!$D$15:$K$19,8,FALSE),0),0))</f>
        <v>0</v>
      </c>
    </row>
    <row r="315" spans="1:34" x14ac:dyDescent="0.25">
      <c r="A315" s="64">
        <f t="shared" si="97"/>
        <v>313</v>
      </c>
      <c r="B315" s="65">
        <f t="shared" si="81"/>
        <v>4</v>
      </c>
      <c r="C315" s="66">
        <f t="shared" si="82"/>
        <v>0</v>
      </c>
      <c r="D315" s="66">
        <f t="shared" si="83"/>
        <v>0</v>
      </c>
      <c r="E315" s="65" t="b">
        <f t="shared" si="84"/>
        <v>1</v>
      </c>
      <c r="F315" s="65">
        <f>IF(OR(B315=6,B315=7),0,IF(NOT(E315),0,IF(A315&lt;=$A$1,VLOOKUP(B315,ouderschapsverlof!$D$15:$E$19,2,FALSE),0)))</f>
        <v>0</v>
      </c>
      <c r="G315" s="65">
        <f>IF(OR(B315=6,B315=7),0,IF(NOT(E315),IF(A315&lt;=$A$1,VLOOKUP(B315,ouderschapsverlof!$D$15:$E$19,2,FALSE),0),0))</f>
        <v>0</v>
      </c>
      <c r="L315" s="64">
        <f t="shared" si="98"/>
        <v>313</v>
      </c>
      <c r="M315" s="65">
        <f t="shared" si="85"/>
        <v>4</v>
      </c>
      <c r="N315" s="66">
        <f t="shared" si="86"/>
        <v>0</v>
      </c>
      <c r="O315" s="66">
        <f t="shared" si="87"/>
        <v>0</v>
      </c>
      <c r="P315" s="65" t="b">
        <f t="shared" si="88"/>
        <v>1</v>
      </c>
      <c r="Q315" s="65">
        <f>IF(OR(M315=6,M315=7),0,IF(NOT(P315),0,IF(L315&lt;=$L$1,VLOOKUP(M315,ouderschapsverlof!$D$15:$G$19,4,FALSE),0)))</f>
        <v>0</v>
      </c>
      <c r="R315" s="65">
        <f>IF(OR(M315=6,M315=7),0,IF(NOT(P315),IF(L315&lt;=$L$1,VLOOKUP(M315,ouderschapsverlof!$D$15:$G$19,4,FALSE),0),0))</f>
        <v>0</v>
      </c>
      <c r="T315" s="64">
        <f t="shared" si="99"/>
        <v>313</v>
      </c>
      <c r="U315" s="65">
        <f t="shared" si="89"/>
        <v>4</v>
      </c>
      <c r="V315" s="66">
        <f t="shared" si="90"/>
        <v>0</v>
      </c>
      <c r="W315" s="66">
        <f t="shared" si="91"/>
        <v>0</v>
      </c>
      <c r="X315" s="65" t="b">
        <f t="shared" si="92"/>
        <v>1</v>
      </c>
      <c r="Y315" s="65">
        <f>IF(OR(U315=6,U315=7),0,IF(NOT(X315),0,IF(T315&lt;=$T$1,VLOOKUP(U315,ouderschapsverlof!$D$15:$I$19,6,FALSE),0)))</f>
        <v>0</v>
      </c>
      <c r="Z315" s="65">
        <f>IF(OR(U315=6,U315=7),0,IF(NOT(X315),IF(T315&lt;=$T$1,VLOOKUP(U315,ouderschapsverlof!$D$15:$I$19,6,FALSE),0),0))</f>
        <v>0</v>
      </c>
      <c r="AB315" s="64">
        <f t="shared" si="100"/>
        <v>313</v>
      </c>
      <c r="AC315" s="65">
        <f t="shared" si="93"/>
        <v>4</v>
      </c>
      <c r="AD315" s="66">
        <f t="shared" si="94"/>
        <v>0</v>
      </c>
      <c r="AE315" s="66">
        <f t="shared" si="95"/>
        <v>0</v>
      </c>
      <c r="AF315" s="65" t="b">
        <f t="shared" si="96"/>
        <v>1</v>
      </c>
      <c r="AG315" s="65">
        <f>IF(OR(AC315=6,AC315=7),0,IF(NOT(AF315),0,IF(AB315&lt;=$AB$1,VLOOKUP(AC315,ouderschapsverlof!$D$15:$K$19,8,FALSE),0)))</f>
        <v>0</v>
      </c>
      <c r="AH315" s="65">
        <f>IF(OR(AC315=6,AC315=7),0,IF(NOT(AF315),IF(AB315&lt;=$AB$1,VLOOKUP(AC315,ouderschapsverlof!$D$15:$K$19,8,FALSE),0),0))</f>
        <v>0</v>
      </c>
    </row>
    <row r="316" spans="1:34" x14ac:dyDescent="0.25">
      <c r="A316" s="64">
        <f t="shared" si="97"/>
        <v>314</v>
      </c>
      <c r="B316" s="65">
        <f t="shared" si="81"/>
        <v>5</v>
      </c>
      <c r="C316" s="66">
        <f t="shared" si="82"/>
        <v>0</v>
      </c>
      <c r="D316" s="66">
        <f t="shared" si="83"/>
        <v>0</v>
      </c>
      <c r="E316" s="65" t="b">
        <f t="shared" si="84"/>
        <v>1</v>
      </c>
      <c r="F316" s="65">
        <f>IF(OR(B316=6,B316=7),0,IF(NOT(E316),0,IF(A316&lt;=$A$1,VLOOKUP(B316,ouderschapsverlof!$D$15:$E$19,2,FALSE),0)))</f>
        <v>0</v>
      </c>
      <c r="G316" s="65">
        <f>IF(OR(B316=6,B316=7),0,IF(NOT(E316),IF(A316&lt;=$A$1,VLOOKUP(B316,ouderschapsverlof!$D$15:$E$19,2,FALSE),0),0))</f>
        <v>0</v>
      </c>
      <c r="L316" s="64">
        <f t="shared" si="98"/>
        <v>314</v>
      </c>
      <c r="M316" s="65">
        <f t="shared" si="85"/>
        <v>5</v>
      </c>
      <c r="N316" s="66">
        <f t="shared" si="86"/>
        <v>0</v>
      </c>
      <c r="O316" s="66">
        <f t="shared" si="87"/>
        <v>0</v>
      </c>
      <c r="P316" s="65" t="b">
        <f t="shared" si="88"/>
        <v>1</v>
      </c>
      <c r="Q316" s="65">
        <f>IF(OR(M316=6,M316=7),0,IF(NOT(P316),0,IF(L316&lt;=$L$1,VLOOKUP(M316,ouderschapsverlof!$D$15:$G$19,4,FALSE),0)))</f>
        <v>0</v>
      </c>
      <c r="R316" s="65">
        <f>IF(OR(M316=6,M316=7),0,IF(NOT(P316),IF(L316&lt;=$L$1,VLOOKUP(M316,ouderschapsverlof!$D$15:$G$19,4,FALSE),0),0))</f>
        <v>0</v>
      </c>
      <c r="T316" s="64">
        <f t="shared" si="99"/>
        <v>314</v>
      </c>
      <c r="U316" s="65">
        <f t="shared" si="89"/>
        <v>5</v>
      </c>
      <c r="V316" s="66">
        <f t="shared" si="90"/>
        <v>0</v>
      </c>
      <c r="W316" s="66">
        <f t="shared" si="91"/>
        <v>0</v>
      </c>
      <c r="X316" s="65" t="b">
        <f t="shared" si="92"/>
        <v>1</v>
      </c>
      <c r="Y316" s="65">
        <f>IF(OR(U316=6,U316=7),0,IF(NOT(X316),0,IF(T316&lt;=$T$1,VLOOKUP(U316,ouderschapsverlof!$D$15:$I$19,6,FALSE),0)))</f>
        <v>0</v>
      </c>
      <c r="Z316" s="65">
        <f>IF(OR(U316=6,U316=7),0,IF(NOT(X316),IF(T316&lt;=$T$1,VLOOKUP(U316,ouderschapsverlof!$D$15:$I$19,6,FALSE),0),0))</f>
        <v>0</v>
      </c>
      <c r="AB316" s="64">
        <f t="shared" si="100"/>
        <v>314</v>
      </c>
      <c r="AC316" s="65">
        <f t="shared" si="93"/>
        <v>5</v>
      </c>
      <c r="AD316" s="66">
        <f t="shared" si="94"/>
        <v>0</v>
      </c>
      <c r="AE316" s="66">
        <f t="shared" si="95"/>
        <v>0</v>
      </c>
      <c r="AF316" s="65" t="b">
        <f t="shared" si="96"/>
        <v>1</v>
      </c>
      <c r="AG316" s="65">
        <f>IF(OR(AC316=6,AC316=7),0,IF(NOT(AF316),0,IF(AB316&lt;=$AB$1,VLOOKUP(AC316,ouderschapsverlof!$D$15:$K$19,8,FALSE),0)))</f>
        <v>0</v>
      </c>
      <c r="AH316" s="65">
        <f>IF(OR(AC316=6,AC316=7),0,IF(NOT(AF316),IF(AB316&lt;=$AB$1,VLOOKUP(AC316,ouderschapsverlof!$D$15:$K$19,8,FALSE),0),0))</f>
        <v>0</v>
      </c>
    </row>
    <row r="317" spans="1:34" x14ac:dyDescent="0.25">
      <c r="A317" s="64">
        <f t="shared" si="97"/>
        <v>315</v>
      </c>
      <c r="B317" s="65">
        <f t="shared" si="81"/>
        <v>6</v>
      </c>
      <c r="C317" s="66">
        <f t="shared" si="82"/>
        <v>0</v>
      </c>
      <c r="D317" s="66">
        <f t="shared" si="83"/>
        <v>0</v>
      </c>
      <c r="E317" s="65" t="b">
        <f t="shared" si="84"/>
        <v>1</v>
      </c>
      <c r="F317" s="65">
        <f>IF(OR(B317=6,B317=7),0,IF(NOT(E317),0,IF(A317&lt;=$A$1,VLOOKUP(B317,ouderschapsverlof!$D$15:$E$19,2,FALSE),0)))</f>
        <v>0</v>
      </c>
      <c r="G317" s="65">
        <f>IF(OR(B317=6,B317=7),0,IF(NOT(E317),IF(A317&lt;=$A$1,VLOOKUP(B317,ouderschapsverlof!$D$15:$E$19,2,FALSE),0),0))</f>
        <v>0</v>
      </c>
      <c r="L317" s="64">
        <f t="shared" si="98"/>
        <v>315</v>
      </c>
      <c r="M317" s="65">
        <f t="shared" si="85"/>
        <v>6</v>
      </c>
      <c r="N317" s="66">
        <f t="shared" si="86"/>
        <v>0</v>
      </c>
      <c r="O317" s="66">
        <f t="shared" si="87"/>
        <v>0</v>
      </c>
      <c r="P317" s="65" t="b">
        <f t="shared" si="88"/>
        <v>1</v>
      </c>
      <c r="Q317" s="65">
        <f>IF(OR(M317=6,M317=7),0,IF(NOT(P317),0,IF(L317&lt;=$L$1,VLOOKUP(M317,ouderschapsverlof!$D$15:$G$19,4,FALSE),0)))</f>
        <v>0</v>
      </c>
      <c r="R317" s="65">
        <f>IF(OR(M317=6,M317=7),0,IF(NOT(P317),IF(L317&lt;=$L$1,VLOOKUP(M317,ouderschapsverlof!$D$15:$G$19,4,FALSE),0),0))</f>
        <v>0</v>
      </c>
      <c r="T317" s="64">
        <f t="shared" si="99"/>
        <v>315</v>
      </c>
      <c r="U317" s="65">
        <f t="shared" si="89"/>
        <v>6</v>
      </c>
      <c r="V317" s="66">
        <f t="shared" si="90"/>
        <v>0</v>
      </c>
      <c r="W317" s="66">
        <f t="shared" si="91"/>
        <v>0</v>
      </c>
      <c r="X317" s="65" t="b">
        <f t="shared" si="92"/>
        <v>1</v>
      </c>
      <c r="Y317" s="65">
        <f>IF(OR(U317=6,U317=7),0,IF(NOT(X317),0,IF(T317&lt;=$T$1,VLOOKUP(U317,ouderschapsverlof!$D$15:$I$19,6,FALSE),0)))</f>
        <v>0</v>
      </c>
      <c r="Z317" s="65">
        <f>IF(OR(U317=6,U317=7),0,IF(NOT(X317),IF(T317&lt;=$T$1,VLOOKUP(U317,ouderschapsverlof!$D$15:$I$19,6,FALSE),0),0))</f>
        <v>0</v>
      </c>
      <c r="AB317" s="64">
        <f t="shared" si="100"/>
        <v>315</v>
      </c>
      <c r="AC317" s="65">
        <f t="shared" si="93"/>
        <v>6</v>
      </c>
      <c r="AD317" s="66">
        <f t="shared" si="94"/>
        <v>0</v>
      </c>
      <c r="AE317" s="66">
        <f t="shared" si="95"/>
        <v>0</v>
      </c>
      <c r="AF317" s="65" t="b">
        <f t="shared" si="96"/>
        <v>1</v>
      </c>
      <c r="AG317" s="65">
        <f>IF(OR(AC317=6,AC317=7),0,IF(NOT(AF317),0,IF(AB317&lt;=$AB$1,VLOOKUP(AC317,ouderschapsverlof!$D$15:$K$19,8,FALSE),0)))</f>
        <v>0</v>
      </c>
      <c r="AH317" s="65">
        <f>IF(OR(AC317=6,AC317=7),0,IF(NOT(AF317),IF(AB317&lt;=$AB$1,VLOOKUP(AC317,ouderschapsverlof!$D$15:$K$19,8,FALSE),0),0))</f>
        <v>0</v>
      </c>
    </row>
    <row r="318" spans="1:34" x14ac:dyDescent="0.25">
      <c r="A318" s="64">
        <f t="shared" si="97"/>
        <v>316</v>
      </c>
      <c r="B318" s="65">
        <f t="shared" si="81"/>
        <v>7</v>
      </c>
      <c r="C318" s="66">
        <f t="shared" si="82"/>
        <v>0</v>
      </c>
      <c r="D318" s="66">
        <f t="shared" si="83"/>
        <v>0</v>
      </c>
      <c r="E318" s="65" t="b">
        <f t="shared" si="84"/>
        <v>1</v>
      </c>
      <c r="F318" s="65">
        <f>IF(OR(B318=6,B318=7),0,IF(NOT(E318),0,IF(A318&lt;=$A$1,VLOOKUP(B318,ouderschapsverlof!$D$15:$E$19,2,FALSE),0)))</f>
        <v>0</v>
      </c>
      <c r="G318" s="65">
        <f>IF(OR(B318=6,B318=7),0,IF(NOT(E318),IF(A318&lt;=$A$1,VLOOKUP(B318,ouderschapsverlof!$D$15:$E$19,2,FALSE),0),0))</f>
        <v>0</v>
      </c>
      <c r="L318" s="64">
        <f t="shared" si="98"/>
        <v>316</v>
      </c>
      <c r="M318" s="65">
        <f t="shared" si="85"/>
        <v>7</v>
      </c>
      <c r="N318" s="66">
        <f t="shared" si="86"/>
        <v>0</v>
      </c>
      <c r="O318" s="66">
        <f t="shared" si="87"/>
        <v>0</v>
      </c>
      <c r="P318" s="65" t="b">
        <f t="shared" si="88"/>
        <v>1</v>
      </c>
      <c r="Q318" s="65">
        <f>IF(OR(M318=6,M318=7),0,IF(NOT(P318),0,IF(L318&lt;=$L$1,VLOOKUP(M318,ouderschapsverlof!$D$15:$G$19,4,FALSE),0)))</f>
        <v>0</v>
      </c>
      <c r="R318" s="65">
        <f>IF(OR(M318=6,M318=7),0,IF(NOT(P318),IF(L318&lt;=$L$1,VLOOKUP(M318,ouderschapsverlof!$D$15:$G$19,4,FALSE),0),0))</f>
        <v>0</v>
      </c>
      <c r="T318" s="64">
        <f t="shared" si="99"/>
        <v>316</v>
      </c>
      <c r="U318" s="65">
        <f t="shared" si="89"/>
        <v>7</v>
      </c>
      <c r="V318" s="66">
        <f t="shared" si="90"/>
        <v>0</v>
      </c>
      <c r="W318" s="66">
        <f t="shared" si="91"/>
        <v>0</v>
      </c>
      <c r="X318" s="65" t="b">
        <f t="shared" si="92"/>
        <v>1</v>
      </c>
      <c r="Y318" s="65">
        <f>IF(OR(U318=6,U318=7),0,IF(NOT(X318),0,IF(T318&lt;=$T$1,VLOOKUP(U318,ouderschapsverlof!$D$15:$I$19,6,FALSE),0)))</f>
        <v>0</v>
      </c>
      <c r="Z318" s="65">
        <f>IF(OR(U318=6,U318=7),0,IF(NOT(X318),IF(T318&lt;=$T$1,VLOOKUP(U318,ouderschapsverlof!$D$15:$I$19,6,FALSE),0),0))</f>
        <v>0</v>
      </c>
      <c r="AB318" s="64">
        <f t="shared" si="100"/>
        <v>316</v>
      </c>
      <c r="AC318" s="65">
        <f t="shared" si="93"/>
        <v>7</v>
      </c>
      <c r="AD318" s="66">
        <f t="shared" si="94"/>
        <v>0</v>
      </c>
      <c r="AE318" s="66">
        <f t="shared" si="95"/>
        <v>0</v>
      </c>
      <c r="AF318" s="65" t="b">
        <f t="shared" si="96"/>
        <v>1</v>
      </c>
      <c r="AG318" s="65">
        <f>IF(OR(AC318=6,AC318=7),0,IF(NOT(AF318),0,IF(AB318&lt;=$AB$1,VLOOKUP(AC318,ouderschapsverlof!$D$15:$K$19,8,FALSE),0)))</f>
        <v>0</v>
      </c>
      <c r="AH318" s="65">
        <f>IF(OR(AC318=6,AC318=7),0,IF(NOT(AF318),IF(AB318&lt;=$AB$1,VLOOKUP(AC318,ouderschapsverlof!$D$15:$K$19,8,FALSE),0),0))</f>
        <v>0</v>
      </c>
    </row>
    <row r="319" spans="1:34" x14ac:dyDescent="0.25">
      <c r="A319" s="64">
        <f t="shared" si="97"/>
        <v>317</v>
      </c>
      <c r="B319" s="65">
        <f t="shared" si="81"/>
        <v>1</v>
      </c>
      <c r="C319" s="66">
        <f t="shared" si="82"/>
        <v>0</v>
      </c>
      <c r="D319" s="66">
        <f t="shared" si="83"/>
        <v>0</v>
      </c>
      <c r="E319" s="65" t="b">
        <f t="shared" si="84"/>
        <v>1</v>
      </c>
      <c r="F319" s="65">
        <f>IF(OR(B319=6,B319=7),0,IF(NOT(E319),0,IF(A319&lt;=$A$1,VLOOKUP(B319,ouderschapsverlof!$D$15:$E$19,2,FALSE),0)))</f>
        <v>0</v>
      </c>
      <c r="G319" s="65">
        <f>IF(OR(B319=6,B319=7),0,IF(NOT(E319),IF(A319&lt;=$A$1,VLOOKUP(B319,ouderschapsverlof!$D$15:$E$19,2,FALSE),0),0))</f>
        <v>0</v>
      </c>
      <c r="L319" s="64">
        <f t="shared" si="98"/>
        <v>317</v>
      </c>
      <c r="M319" s="65">
        <f t="shared" si="85"/>
        <v>1</v>
      </c>
      <c r="N319" s="66">
        <f t="shared" si="86"/>
        <v>0</v>
      </c>
      <c r="O319" s="66">
        <f t="shared" si="87"/>
        <v>0</v>
      </c>
      <c r="P319" s="65" t="b">
        <f t="shared" si="88"/>
        <v>1</v>
      </c>
      <c r="Q319" s="65">
        <f>IF(OR(M319=6,M319=7),0,IF(NOT(P319),0,IF(L319&lt;=$L$1,VLOOKUP(M319,ouderschapsverlof!$D$15:$G$19,4,FALSE),0)))</f>
        <v>0</v>
      </c>
      <c r="R319" s="65">
        <f>IF(OR(M319=6,M319=7),0,IF(NOT(P319),IF(L319&lt;=$L$1,VLOOKUP(M319,ouderschapsverlof!$D$15:$G$19,4,FALSE),0),0))</f>
        <v>0</v>
      </c>
      <c r="T319" s="64">
        <f t="shared" si="99"/>
        <v>317</v>
      </c>
      <c r="U319" s="65">
        <f t="shared" si="89"/>
        <v>1</v>
      </c>
      <c r="V319" s="66">
        <f t="shared" si="90"/>
        <v>0</v>
      </c>
      <c r="W319" s="66">
        <f t="shared" si="91"/>
        <v>0</v>
      </c>
      <c r="X319" s="65" t="b">
        <f t="shared" si="92"/>
        <v>1</v>
      </c>
      <c r="Y319" s="65">
        <f>IF(OR(U319=6,U319=7),0,IF(NOT(X319),0,IF(T319&lt;=$T$1,VLOOKUP(U319,ouderschapsverlof!$D$15:$I$19,6,FALSE),0)))</f>
        <v>0</v>
      </c>
      <c r="Z319" s="65">
        <f>IF(OR(U319=6,U319=7),0,IF(NOT(X319),IF(T319&lt;=$T$1,VLOOKUP(U319,ouderschapsverlof!$D$15:$I$19,6,FALSE),0),0))</f>
        <v>0</v>
      </c>
      <c r="AB319" s="64">
        <f t="shared" si="100"/>
        <v>317</v>
      </c>
      <c r="AC319" s="65">
        <f t="shared" si="93"/>
        <v>1</v>
      </c>
      <c r="AD319" s="66">
        <f t="shared" si="94"/>
        <v>0</v>
      </c>
      <c r="AE319" s="66">
        <f t="shared" si="95"/>
        <v>0</v>
      </c>
      <c r="AF319" s="65" t="b">
        <f t="shared" si="96"/>
        <v>1</v>
      </c>
      <c r="AG319" s="65">
        <f>IF(OR(AC319=6,AC319=7),0,IF(NOT(AF319),0,IF(AB319&lt;=$AB$1,VLOOKUP(AC319,ouderschapsverlof!$D$15:$K$19,8,FALSE),0)))</f>
        <v>0</v>
      </c>
      <c r="AH319" s="65">
        <f>IF(OR(AC319=6,AC319=7),0,IF(NOT(AF319),IF(AB319&lt;=$AB$1,VLOOKUP(AC319,ouderschapsverlof!$D$15:$K$19,8,FALSE),0),0))</f>
        <v>0</v>
      </c>
    </row>
    <row r="320" spans="1:34" x14ac:dyDescent="0.25">
      <c r="A320" s="64">
        <f t="shared" si="97"/>
        <v>318</v>
      </c>
      <c r="B320" s="65">
        <f t="shared" si="81"/>
        <v>2</v>
      </c>
      <c r="C320" s="66">
        <f t="shared" si="82"/>
        <v>0</v>
      </c>
      <c r="D320" s="66">
        <f t="shared" si="83"/>
        <v>0</v>
      </c>
      <c r="E320" s="65" t="b">
        <f t="shared" si="84"/>
        <v>1</v>
      </c>
      <c r="F320" s="65">
        <f>IF(OR(B320=6,B320=7),0,IF(NOT(E320),0,IF(A320&lt;=$A$1,VLOOKUP(B320,ouderschapsverlof!$D$15:$E$19,2,FALSE),0)))</f>
        <v>0</v>
      </c>
      <c r="G320" s="65">
        <f>IF(OR(B320=6,B320=7),0,IF(NOT(E320),IF(A320&lt;=$A$1,VLOOKUP(B320,ouderschapsverlof!$D$15:$E$19,2,FALSE),0),0))</f>
        <v>0</v>
      </c>
      <c r="L320" s="64">
        <f t="shared" si="98"/>
        <v>318</v>
      </c>
      <c r="M320" s="65">
        <f t="shared" si="85"/>
        <v>2</v>
      </c>
      <c r="N320" s="66">
        <f t="shared" si="86"/>
        <v>0</v>
      </c>
      <c r="O320" s="66">
        <f t="shared" si="87"/>
        <v>0</v>
      </c>
      <c r="P320" s="65" t="b">
        <f t="shared" si="88"/>
        <v>1</v>
      </c>
      <c r="Q320" s="65">
        <f>IF(OR(M320=6,M320=7),0,IF(NOT(P320),0,IF(L320&lt;=$L$1,VLOOKUP(M320,ouderschapsverlof!$D$15:$G$19,4,FALSE),0)))</f>
        <v>0</v>
      </c>
      <c r="R320" s="65">
        <f>IF(OR(M320=6,M320=7),0,IF(NOT(P320),IF(L320&lt;=$L$1,VLOOKUP(M320,ouderschapsverlof!$D$15:$G$19,4,FALSE),0),0))</f>
        <v>0</v>
      </c>
      <c r="T320" s="64">
        <f t="shared" si="99"/>
        <v>318</v>
      </c>
      <c r="U320" s="65">
        <f t="shared" si="89"/>
        <v>2</v>
      </c>
      <c r="V320" s="66">
        <f t="shared" si="90"/>
        <v>0</v>
      </c>
      <c r="W320" s="66">
        <f t="shared" si="91"/>
        <v>0</v>
      </c>
      <c r="X320" s="65" t="b">
        <f t="shared" si="92"/>
        <v>1</v>
      </c>
      <c r="Y320" s="65">
        <f>IF(OR(U320=6,U320=7),0,IF(NOT(X320),0,IF(T320&lt;=$T$1,VLOOKUP(U320,ouderschapsverlof!$D$15:$I$19,6,FALSE),0)))</f>
        <v>0</v>
      </c>
      <c r="Z320" s="65">
        <f>IF(OR(U320=6,U320=7),0,IF(NOT(X320),IF(T320&lt;=$T$1,VLOOKUP(U320,ouderschapsverlof!$D$15:$I$19,6,FALSE),0),0))</f>
        <v>0</v>
      </c>
      <c r="AB320" s="64">
        <f t="shared" si="100"/>
        <v>318</v>
      </c>
      <c r="AC320" s="65">
        <f t="shared" si="93"/>
        <v>2</v>
      </c>
      <c r="AD320" s="66">
        <f t="shared" si="94"/>
        <v>0</v>
      </c>
      <c r="AE320" s="66">
        <f t="shared" si="95"/>
        <v>0</v>
      </c>
      <c r="AF320" s="65" t="b">
        <f t="shared" si="96"/>
        <v>1</v>
      </c>
      <c r="AG320" s="65">
        <f>IF(OR(AC320=6,AC320=7),0,IF(NOT(AF320),0,IF(AB320&lt;=$AB$1,VLOOKUP(AC320,ouderschapsverlof!$D$15:$K$19,8,FALSE),0)))</f>
        <v>0</v>
      </c>
      <c r="AH320" s="65">
        <f>IF(OR(AC320=6,AC320=7),0,IF(NOT(AF320),IF(AB320&lt;=$AB$1,VLOOKUP(AC320,ouderschapsverlof!$D$15:$K$19,8,FALSE),0),0))</f>
        <v>0</v>
      </c>
    </row>
    <row r="321" spans="1:34" x14ac:dyDescent="0.25">
      <c r="A321" s="64">
        <f t="shared" si="97"/>
        <v>319</v>
      </c>
      <c r="B321" s="65">
        <f t="shared" si="81"/>
        <v>3</v>
      </c>
      <c r="C321" s="66">
        <f t="shared" si="82"/>
        <v>0</v>
      </c>
      <c r="D321" s="66">
        <f t="shared" si="83"/>
        <v>0</v>
      </c>
      <c r="E321" s="65" t="b">
        <f t="shared" si="84"/>
        <v>1</v>
      </c>
      <c r="F321" s="65">
        <f>IF(OR(B321=6,B321=7),0,IF(NOT(E321),0,IF(A321&lt;=$A$1,VLOOKUP(B321,ouderschapsverlof!$D$15:$E$19,2,FALSE),0)))</f>
        <v>0</v>
      </c>
      <c r="G321" s="65">
        <f>IF(OR(B321=6,B321=7),0,IF(NOT(E321),IF(A321&lt;=$A$1,VLOOKUP(B321,ouderschapsverlof!$D$15:$E$19,2,FALSE),0),0))</f>
        <v>0</v>
      </c>
      <c r="L321" s="64">
        <f t="shared" si="98"/>
        <v>319</v>
      </c>
      <c r="M321" s="65">
        <f t="shared" si="85"/>
        <v>3</v>
      </c>
      <c r="N321" s="66">
        <f t="shared" si="86"/>
        <v>0</v>
      </c>
      <c r="O321" s="66">
        <f t="shared" si="87"/>
        <v>0</v>
      </c>
      <c r="P321" s="65" t="b">
        <f t="shared" si="88"/>
        <v>1</v>
      </c>
      <c r="Q321" s="65">
        <f>IF(OR(M321=6,M321=7),0,IF(NOT(P321),0,IF(L321&lt;=$L$1,VLOOKUP(M321,ouderschapsverlof!$D$15:$G$19,4,FALSE),0)))</f>
        <v>0</v>
      </c>
      <c r="R321" s="65">
        <f>IF(OR(M321=6,M321=7),0,IF(NOT(P321),IF(L321&lt;=$L$1,VLOOKUP(M321,ouderschapsverlof!$D$15:$G$19,4,FALSE),0),0))</f>
        <v>0</v>
      </c>
      <c r="T321" s="64">
        <f t="shared" si="99"/>
        <v>319</v>
      </c>
      <c r="U321" s="65">
        <f t="shared" si="89"/>
        <v>3</v>
      </c>
      <c r="V321" s="66">
        <f t="shared" si="90"/>
        <v>0</v>
      </c>
      <c r="W321" s="66">
        <f t="shared" si="91"/>
        <v>0</v>
      </c>
      <c r="X321" s="65" t="b">
        <f t="shared" si="92"/>
        <v>1</v>
      </c>
      <c r="Y321" s="65">
        <f>IF(OR(U321=6,U321=7),0,IF(NOT(X321),0,IF(T321&lt;=$T$1,VLOOKUP(U321,ouderschapsverlof!$D$15:$I$19,6,FALSE),0)))</f>
        <v>0</v>
      </c>
      <c r="Z321" s="65">
        <f>IF(OR(U321=6,U321=7),0,IF(NOT(X321),IF(T321&lt;=$T$1,VLOOKUP(U321,ouderschapsverlof!$D$15:$I$19,6,FALSE),0),0))</f>
        <v>0</v>
      </c>
      <c r="AB321" s="64">
        <f t="shared" si="100"/>
        <v>319</v>
      </c>
      <c r="AC321" s="65">
        <f t="shared" si="93"/>
        <v>3</v>
      </c>
      <c r="AD321" s="66">
        <f t="shared" si="94"/>
        <v>0</v>
      </c>
      <c r="AE321" s="66">
        <f t="shared" si="95"/>
        <v>0</v>
      </c>
      <c r="AF321" s="65" t="b">
        <f t="shared" si="96"/>
        <v>1</v>
      </c>
      <c r="AG321" s="65">
        <f>IF(OR(AC321=6,AC321=7),0,IF(NOT(AF321),0,IF(AB321&lt;=$AB$1,VLOOKUP(AC321,ouderschapsverlof!$D$15:$K$19,8,FALSE),0)))</f>
        <v>0</v>
      </c>
      <c r="AH321" s="65">
        <f>IF(OR(AC321=6,AC321=7),0,IF(NOT(AF321),IF(AB321&lt;=$AB$1,VLOOKUP(AC321,ouderschapsverlof!$D$15:$K$19,8,FALSE),0),0))</f>
        <v>0</v>
      </c>
    </row>
    <row r="322" spans="1:34" x14ac:dyDescent="0.25">
      <c r="A322" s="64">
        <f t="shared" si="97"/>
        <v>320</v>
      </c>
      <c r="B322" s="65">
        <f t="shared" si="81"/>
        <v>4</v>
      </c>
      <c r="C322" s="66">
        <f t="shared" si="82"/>
        <v>0</v>
      </c>
      <c r="D322" s="66">
        <f t="shared" si="83"/>
        <v>0</v>
      </c>
      <c r="E322" s="65" t="b">
        <f t="shared" si="84"/>
        <v>1</v>
      </c>
      <c r="F322" s="65">
        <f>IF(OR(B322=6,B322=7),0,IF(NOT(E322),0,IF(A322&lt;=$A$1,VLOOKUP(B322,ouderschapsverlof!$D$15:$E$19,2,FALSE),0)))</f>
        <v>0</v>
      </c>
      <c r="G322" s="65">
        <f>IF(OR(B322=6,B322=7),0,IF(NOT(E322),IF(A322&lt;=$A$1,VLOOKUP(B322,ouderschapsverlof!$D$15:$E$19,2,FALSE),0),0))</f>
        <v>0</v>
      </c>
      <c r="L322" s="64">
        <f t="shared" si="98"/>
        <v>320</v>
      </c>
      <c r="M322" s="65">
        <f t="shared" si="85"/>
        <v>4</v>
      </c>
      <c r="N322" s="66">
        <f t="shared" si="86"/>
        <v>0</v>
      </c>
      <c r="O322" s="66">
        <f t="shared" si="87"/>
        <v>0</v>
      </c>
      <c r="P322" s="65" t="b">
        <f t="shared" si="88"/>
        <v>1</v>
      </c>
      <c r="Q322" s="65">
        <f>IF(OR(M322=6,M322=7),0,IF(NOT(P322),0,IF(L322&lt;=$L$1,VLOOKUP(M322,ouderschapsverlof!$D$15:$G$19,4,FALSE),0)))</f>
        <v>0</v>
      </c>
      <c r="R322" s="65">
        <f>IF(OR(M322=6,M322=7),0,IF(NOT(P322),IF(L322&lt;=$L$1,VLOOKUP(M322,ouderschapsverlof!$D$15:$G$19,4,FALSE),0),0))</f>
        <v>0</v>
      </c>
      <c r="T322" s="64">
        <f t="shared" si="99"/>
        <v>320</v>
      </c>
      <c r="U322" s="65">
        <f t="shared" si="89"/>
        <v>4</v>
      </c>
      <c r="V322" s="66">
        <f t="shared" si="90"/>
        <v>0</v>
      </c>
      <c r="W322" s="66">
        <f t="shared" si="91"/>
        <v>0</v>
      </c>
      <c r="X322" s="65" t="b">
        <f t="shared" si="92"/>
        <v>1</v>
      </c>
      <c r="Y322" s="65">
        <f>IF(OR(U322=6,U322=7),0,IF(NOT(X322),0,IF(T322&lt;=$T$1,VLOOKUP(U322,ouderschapsverlof!$D$15:$I$19,6,FALSE),0)))</f>
        <v>0</v>
      </c>
      <c r="Z322" s="65">
        <f>IF(OR(U322=6,U322=7),0,IF(NOT(X322),IF(T322&lt;=$T$1,VLOOKUP(U322,ouderschapsverlof!$D$15:$I$19,6,FALSE),0),0))</f>
        <v>0</v>
      </c>
      <c r="AB322" s="64">
        <f t="shared" si="100"/>
        <v>320</v>
      </c>
      <c r="AC322" s="65">
        <f t="shared" si="93"/>
        <v>4</v>
      </c>
      <c r="AD322" s="66">
        <f t="shared" si="94"/>
        <v>0</v>
      </c>
      <c r="AE322" s="66">
        <f t="shared" si="95"/>
        <v>0</v>
      </c>
      <c r="AF322" s="65" t="b">
        <f t="shared" si="96"/>
        <v>1</v>
      </c>
      <c r="AG322" s="65">
        <f>IF(OR(AC322=6,AC322=7),0,IF(NOT(AF322),0,IF(AB322&lt;=$AB$1,VLOOKUP(AC322,ouderschapsverlof!$D$15:$K$19,8,FALSE),0)))</f>
        <v>0</v>
      </c>
      <c r="AH322" s="65">
        <f>IF(OR(AC322=6,AC322=7),0,IF(NOT(AF322),IF(AB322&lt;=$AB$1,VLOOKUP(AC322,ouderschapsverlof!$D$15:$K$19,8,FALSE),0),0))</f>
        <v>0</v>
      </c>
    </row>
    <row r="323" spans="1:34" x14ac:dyDescent="0.25">
      <c r="A323" s="64">
        <f t="shared" si="97"/>
        <v>321</v>
      </c>
      <c r="B323" s="65">
        <f t="shared" ref="B323:B369" si="101">WEEKDAY(A323,2)</f>
        <v>5</v>
      </c>
      <c r="C323" s="66">
        <f t="shared" ref="C323:C386" si="102">VLOOKUP(A323,$I$1:$I$25,1)</f>
        <v>0</v>
      </c>
      <c r="D323" s="66">
        <f t="shared" ref="D323:D386" si="103">VLOOKUP(A323,$I$1:$J$25,2)</f>
        <v>0</v>
      </c>
      <c r="E323" s="65" t="b">
        <f t="shared" ref="E323:E369" si="104">IF(AND(A323&gt;=C323,A323&lt;=D323),FALSE,TRUE)</f>
        <v>1</v>
      </c>
      <c r="F323" s="65">
        <f>IF(OR(B323=6,B323=7),0,IF(NOT(E323),0,IF(A323&lt;=$A$1,VLOOKUP(B323,ouderschapsverlof!$D$15:$E$19,2,FALSE),0)))</f>
        <v>0</v>
      </c>
      <c r="G323" s="65">
        <f>IF(OR(B323=6,B323=7),0,IF(NOT(E323),IF(A323&lt;=$A$1,VLOOKUP(B323,ouderschapsverlof!$D$15:$E$19,2,FALSE),0),0))</f>
        <v>0</v>
      </c>
      <c r="L323" s="64">
        <f t="shared" si="98"/>
        <v>321</v>
      </c>
      <c r="M323" s="65">
        <f t="shared" ref="M323:M386" si="105">WEEKDAY(L323,2)</f>
        <v>5</v>
      </c>
      <c r="N323" s="66">
        <f t="shared" ref="N323:N386" si="106">VLOOKUP(L323,$I$1:$I$25,1)</f>
        <v>0</v>
      </c>
      <c r="O323" s="66">
        <f t="shared" ref="O323:O386" si="107">VLOOKUP(L323,$I$1:$J$25,2)</f>
        <v>0</v>
      </c>
      <c r="P323" s="65" t="b">
        <f t="shared" ref="P323:P386" si="108">IF(AND(L323&gt;=N323,L323&lt;=O323),FALSE,TRUE)</f>
        <v>1</v>
      </c>
      <c r="Q323" s="65">
        <f>IF(OR(M323=6,M323=7),0,IF(NOT(P323),0,IF(L323&lt;=$L$1,VLOOKUP(M323,ouderschapsverlof!$D$15:$G$19,4,FALSE),0)))</f>
        <v>0</v>
      </c>
      <c r="R323" s="65">
        <f>IF(OR(M323=6,M323=7),0,IF(NOT(P323),IF(L323&lt;=$L$1,VLOOKUP(M323,ouderschapsverlof!$D$15:$G$19,4,FALSE),0),0))</f>
        <v>0</v>
      </c>
      <c r="T323" s="64">
        <f t="shared" si="99"/>
        <v>321</v>
      </c>
      <c r="U323" s="65">
        <f t="shared" ref="U323:U386" si="109">WEEKDAY(T323,2)</f>
        <v>5</v>
      </c>
      <c r="V323" s="66">
        <f t="shared" ref="V323:V386" si="110">VLOOKUP(T323,$I$1:$I$25,1)</f>
        <v>0</v>
      </c>
      <c r="W323" s="66">
        <f t="shared" ref="W323:W386" si="111">VLOOKUP(T323,$I$1:$J$25,2)</f>
        <v>0</v>
      </c>
      <c r="X323" s="65" t="b">
        <f t="shared" ref="X323:X386" si="112">IF(AND(T323&gt;=V323,T323&lt;=W323),FALSE,TRUE)</f>
        <v>1</v>
      </c>
      <c r="Y323" s="65">
        <f>IF(OR(U323=6,U323=7),0,IF(NOT(X323),0,IF(T323&lt;=$T$1,VLOOKUP(U323,ouderschapsverlof!$D$15:$I$19,6,FALSE),0)))</f>
        <v>0</v>
      </c>
      <c r="Z323" s="65">
        <f>IF(OR(U323=6,U323=7),0,IF(NOT(X323),IF(T323&lt;=$T$1,VLOOKUP(U323,ouderschapsverlof!$D$15:$I$19,6,FALSE),0),0))</f>
        <v>0</v>
      </c>
      <c r="AB323" s="64">
        <f t="shared" si="100"/>
        <v>321</v>
      </c>
      <c r="AC323" s="65">
        <f t="shared" ref="AC323:AC386" si="113">WEEKDAY(AB323,2)</f>
        <v>5</v>
      </c>
      <c r="AD323" s="66">
        <f t="shared" ref="AD323:AD386" si="114">VLOOKUP(AB323,$I$1:$I$25,1)</f>
        <v>0</v>
      </c>
      <c r="AE323" s="66">
        <f t="shared" ref="AE323:AE386" si="115">VLOOKUP(AB323,$I$1:$J$25,2)</f>
        <v>0</v>
      </c>
      <c r="AF323" s="65" t="b">
        <f t="shared" ref="AF323:AF386" si="116">IF(AND(AB323&gt;=AD323,AB323&lt;=AE323),FALSE,TRUE)</f>
        <v>1</v>
      </c>
      <c r="AG323" s="65">
        <f>IF(OR(AC323=6,AC323=7),0,IF(NOT(AF323),0,IF(AB323&lt;=$AB$1,VLOOKUP(AC323,ouderschapsverlof!$D$15:$K$19,8,FALSE),0)))</f>
        <v>0</v>
      </c>
      <c r="AH323" s="65">
        <f>IF(OR(AC323=6,AC323=7),0,IF(NOT(AF323),IF(AB323&lt;=$AB$1,VLOOKUP(AC323,ouderschapsverlof!$D$15:$K$19,8,FALSE),0),0))</f>
        <v>0</v>
      </c>
    </row>
    <row r="324" spans="1:34" x14ac:dyDescent="0.25">
      <c r="A324" s="64">
        <f t="shared" ref="A324:A387" si="117">A323+1</f>
        <v>322</v>
      </c>
      <c r="B324" s="65">
        <f t="shared" si="101"/>
        <v>6</v>
      </c>
      <c r="C324" s="66">
        <f t="shared" si="102"/>
        <v>0</v>
      </c>
      <c r="D324" s="66">
        <f t="shared" si="103"/>
        <v>0</v>
      </c>
      <c r="E324" s="65" t="b">
        <f t="shared" si="104"/>
        <v>1</v>
      </c>
      <c r="F324" s="65">
        <f>IF(OR(B324=6,B324=7),0,IF(NOT(E324),0,IF(A324&lt;=$A$1,VLOOKUP(B324,ouderschapsverlof!$D$15:$E$19,2,FALSE),0)))</f>
        <v>0</v>
      </c>
      <c r="G324" s="65">
        <f>IF(OR(B324=6,B324=7),0,IF(NOT(E324),IF(A324&lt;=$A$1,VLOOKUP(B324,ouderschapsverlof!$D$15:$E$19,2,FALSE),0),0))</f>
        <v>0</v>
      </c>
      <c r="L324" s="64">
        <f t="shared" ref="L324:L387" si="118">L323+1</f>
        <v>322</v>
      </c>
      <c r="M324" s="65">
        <f t="shared" si="105"/>
        <v>6</v>
      </c>
      <c r="N324" s="66">
        <f t="shared" si="106"/>
        <v>0</v>
      </c>
      <c r="O324" s="66">
        <f t="shared" si="107"/>
        <v>0</v>
      </c>
      <c r="P324" s="65" t="b">
        <f t="shared" si="108"/>
        <v>1</v>
      </c>
      <c r="Q324" s="65">
        <f>IF(OR(M324=6,M324=7),0,IF(NOT(P324),0,IF(L324&lt;=$L$1,VLOOKUP(M324,ouderschapsverlof!$D$15:$G$19,4,FALSE),0)))</f>
        <v>0</v>
      </c>
      <c r="R324" s="65">
        <f>IF(OR(M324=6,M324=7),0,IF(NOT(P324),IF(L324&lt;=$L$1,VLOOKUP(M324,ouderschapsverlof!$D$15:$G$19,4,FALSE),0),0))</f>
        <v>0</v>
      </c>
      <c r="T324" s="64">
        <f t="shared" ref="T324:T387" si="119">T323+1</f>
        <v>322</v>
      </c>
      <c r="U324" s="65">
        <f t="shared" si="109"/>
        <v>6</v>
      </c>
      <c r="V324" s="66">
        <f t="shared" si="110"/>
        <v>0</v>
      </c>
      <c r="W324" s="66">
        <f t="shared" si="111"/>
        <v>0</v>
      </c>
      <c r="X324" s="65" t="b">
        <f t="shared" si="112"/>
        <v>1</v>
      </c>
      <c r="Y324" s="65">
        <f>IF(OR(U324=6,U324=7),0,IF(NOT(X324),0,IF(T324&lt;=$T$1,VLOOKUP(U324,ouderschapsverlof!$D$15:$I$19,6,FALSE),0)))</f>
        <v>0</v>
      </c>
      <c r="Z324" s="65">
        <f>IF(OR(U324=6,U324=7),0,IF(NOT(X324),IF(T324&lt;=$T$1,VLOOKUP(U324,ouderschapsverlof!$D$15:$I$19,6,FALSE),0),0))</f>
        <v>0</v>
      </c>
      <c r="AB324" s="64">
        <f t="shared" ref="AB324:AB387" si="120">AB323+1</f>
        <v>322</v>
      </c>
      <c r="AC324" s="65">
        <f t="shared" si="113"/>
        <v>6</v>
      </c>
      <c r="AD324" s="66">
        <f t="shared" si="114"/>
        <v>0</v>
      </c>
      <c r="AE324" s="66">
        <f t="shared" si="115"/>
        <v>0</v>
      </c>
      <c r="AF324" s="65" t="b">
        <f t="shared" si="116"/>
        <v>1</v>
      </c>
      <c r="AG324" s="65">
        <f>IF(OR(AC324=6,AC324=7),0,IF(NOT(AF324),0,IF(AB324&lt;=$AB$1,VLOOKUP(AC324,ouderschapsverlof!$D$15:$K$19,8,FALSE),0)))</f>
        <v>0</v>
      </c>
      <c r="AH324" s="65">
        <f>IF(OR(AC324=6,AC324=7),0,IF(NOT(AF324),IF(AB324&lt;=$AB$1,VLOOKUP(AC324,ouderschapsverlof!$D$15:$K$19,8,FALSE),0),0))</f>
        <v>0</v>
      </c>
    </row>
    <row r="325" spans="1:34" x14ac:dyDescent="0.25">
      <c r="A325" s="64">
        <f t="shared" si="117"/>
        <v>323</v>
      </c>
      <c r="B325" s="65">
        <f t="shared" si="101"/>
        <v>7</v>
      </c>
      <c r="C325" s="66">
        <f t="shared" si="102"/>
        <v>0</v>
      </c>
      <c r="D325" s="66">
        <f t="shared" si="103"/>
        <v>0</v>
      </c>
      <c r="E325" s="65" t="b">
        <f t="shared" si="104"/>
        <v>1</v>
      </c>
      <c r="F325" s="65">
        <f>IF(OR(B325=6,B325=7),0,IF(NOT(E325),0,IF(A325&lt;=$A$1,VLOOKUP(B325,ouderschapsverlof!$D$15:$E$19,2,FALSE),0)))</f>
        <v>0</v>
      </c>
      <c r="G325" s="65">
        <f>IF(OR(B325=6,B325=7),0,IF(NOT(E325),IF(A325&lt;=$A$1,VLOOKUP(B325,ouderschapsverlof!$D$15:$E$19,2,FALSE),0),0))</f>
        <v>0</v>
      </c>
      <c r="L325" s="64">
        <f t="shared" si="118"/>
        <v>323</v>
      </c>
      <c r="M325" s="65">
        <f t="shared" si="105"/>
        <v>7</v>
      </c>
      <c r="N325" s="66">
        <f t="shared" si="106"/>
        <v>0</v>
      </c>
      <c r="O325" s="66">
        <f t="shared" si="107"/>
        <v>0</v>
      </c>
      <c r="P325" s="65" t="b">
        <f t="shared" si="108"/>
        <v>1</v>
      </c>
      <c r="Q325" s="65">
        <f>IF(OR(M325=6,M325=7),0,IF(NOT(P325),0,IF(L325&lt;=$L$1,VLOOKUP(M325,ouderschapsverlof!$D$15:$G$19,4,FALSE),0)))</f>
        <v>0</v>
      </c>
      <c r="R325" s="65">
        <f>IF(OR(M325=6,M325=7),0,IF(NOT(P325),IF(L325&lt;=$L$1,VLOOKUP(M325,ouderschapsverlof!$D$15:$G$19,4,FALSE),0),0))</f>
        <v>0</v>
      </c>
      <c r="T325" s="64">
        <f t="shared" si="119"/>
        <v>323</v>
      </c>
      <c r="U325" s="65">
        <f t="shared" si="109"/>
        <v>7</v>
      </c>
      <c r="V325" s="66">
        <f t="shared" si="110"/>
        <v>0</v>
      </c>
      <c r="W325" s="66">
        <f t="shared" si="111"/>
        <v>0</v>
      </c>
      <c r="X325" s="65" t="b">
        <f t="shared" si="112"/>
        <v>1</v>
      </c>
      <c r="Y325" s="65">
        <f>IF(OR(U325=6,U325=7),0,IF(NOT(X325),0,IF(T325&lt;=$T$1,VLOOKUP(U325,ouderschapsverlof!$D$15:$I$19,6,FALSE),0)))</f>
        <v>0</v>
      </c>
      <c r="Z325" s="65">
        <f>IF(OR(U325=6,U325=7),0,IF(NOT(X325),IF(T325&lt;=$T$1,VLOOKUP(U325,ouderschapsverlof!$D$15:$I$19,6,FALSE),0),0))</f>
        <v>0</v>
      </c>
      <c r="AB325" s="64">
        <f t="shared" si="120"/>
        <v>323</v>
      </c>
      <c r="AC325" s="65">
        <f t="shared" si="113"/>
        <v>7</v>
      </c>
      <c r="AD325" s="66">
        <f t="shared" si="114"/>
        <v>0</v>
      </c>
      <c r="AE325" s="66">
        <f t="shared" si="115"/>
        <v>0</v>
      </c>
      <c r="AF325" s="65" t="b">
        <f t="shared" si="116"/>
        <v>1</v>
      </c>
      <c r="AG325" s="65">
        <f>IF(OR(AC325=6,AC325=7),0,IF(NOT(AF325),0,IF(AB325&lt;=$AB$1,VLOOKUP(AC325,ouderschapsverlof!$D$15:$K$19,8,FALSE),0)))</f>
        <v>0</v>
      </c>
      <c r="AH325" s="65">
        <f>IF(OR(AC325=6,AC325=7),0,IF(NOT(AF325),IF(AB325&lt;=$AB$1,VLOOKUP(AC325,ouderschapsverlof!$D$15:$K$19,8,FALSE),0),0))</f>
        <v>0</v>
      </c>
    </row>
    <row r="326" spans="1:34" x14ac:dyDescent="0.25">
      <c r="A326" s="64">
        <f t="shared" si="117"/>
        <v>324</v>
      </c>
      <c r="B326" s="65">
        <f t="shared" si="101"/>
        <v>1</v>
      </c>
      <c r="C326" s="66">
        <f t="shared" si="102"/>
        <v>0</v>
      </c>
      <c r="D326" s="66">
        <f t="shared" si="103"/>
        <v>0</v>
      </c>
      <c r="E326" s="65" t="b">
        <f t="shared" si="104"/>
        <v>1</v>
      </c>
      <c r="F326" s="65">
        <f>IF(OR(B326=6,B326=7),0,IF(NOT(E326),0,IF(A326&lt;=$A$1,VLOOKUP(B326,ouderschapsverlof!$D$15:$E$19,2,FALSE),0)))</f>
        <v>0</v>
      </c>
      <c r="G326" s="65">
        <f>IF(OR(B326=6,B326=7),0,IF(NOT(E326),IF(A326&lt;=$A$1,VLOOKUP(B326,ouderschapsverlof!$D$15:$E$19,2,FALSE),0),0))</f>
        <v>0</v>
      </c>
      <c r="L326" s="64">
        <f t="shared" si="118"/>
        <v>324</v>
      </c>
      <c r="M326" s="65">
        <f t="shared" si="105"/>
        <v>1</v>
      </c>
      <c r="N326" s="66">
        <f t="shared" si="106"/>
        <v>0</v>
      </c>
      <c r="O326" s="66">
        <f t="shared" si="107"/>
        <v>0</v>
      </c>
      <c r="P326" s="65" t="b">
        <f t="shared" si="108"/>
        <v>1</v>
      </c>
      <c r="Q326" s="65">
        <f>IF(OR(M326=6,M326=7),0,IF(NOT(P326),0,IF(L326&lt;=$L$1,VLOOKUP(M326,ouderschapsverlof!$D$15:$G$19,4,FALSE),0)))</f>
        <v>0</v>
      </c>
      <c r="R326" s="65">
        <f>IF(OR(M326=6,M326=7),0,IF(NOT(P326),IF(L326&lt;=$L$1,VLOOKUP(M326,ouderschapsverlof!$D$15:$G$19,4,FALSE),0),0))</f>
        <v>0</v>
      </c>
      <c r="T326" s="64">
        <f t="shared" si="119"/>
        <v>324</v>
      </c>
      <c r="U326" s="65">
        <f t="shared" si="109"/>
        <v>1</v>
      </c>
      <c r="V326" s="66">
        <f t="shared" si="110"/>
        <v>0</v>
      </c>
      <c r="W326" s="66">
        <f t="shared" si="111"/>
        <v>0</v>
      </c>
      <c r="X326" s="65" t="b">
        <f t="shared" si="112"/>
        <v>1</v>
      </c>
      <c r="Y326" s="65">
        <f>IF(OR(U326=6,U326=7),0,IF(NOT(X326),0,IF(T326&lt;=$T$1,VLOOKUP(U326,ouderschapsverlof!$D$15:$I$19,6,FALSE),0)))</f>
        <v>0</v>
      </c>
      <c r="Z326" s="65">
        <f>IF(OR(U326=6,U326=7),0,IF(NOT(X326),IF(T326&lt;=$T$1,VLOOKUP(U326,ouderschapsverlof!$D$15:$I$19,6,FALSE),0),0))</f>
        <v>0</v>
      </c>
      <c r="AB326" s="64">
        <f t="shared" si="120"/>
        <v>324</v>
      </c>
      <c r="AC326" s="65">
        <f t="shared" si="113"/>
        <v>1</v>
      </c>
      <c r="AD326" s="66">
        <f t="shared" si="114"/>
        <v>0</v>
      </c>
      <c r="AE326" s="66">
        <f t="shared" si="115"/>
        <v>0</v>
      </c>
      <c r="AF326" s="65" t="b">
        <f t="shared" si="116"/>
        <v>1</v>
      </c>
      <c r="AG326" s="65">
        <f>IF(OR(AC326=6,AC326=7),0,IF(NOT(AF326),0,IF(AB326&lt;=$AB$1,VLOOKUP(AC326,ouderschapsverlof!$D$15:$K$19,8,FALSE),0)))</f>
        <v>0</v>
      </c>
      <c r="AH326" s="65">
        <f>IF(OR(AC326=6,AC326=7),0,IF(NOT(AF326),IF(AB326&lt;=$AB$1,VLOOKUP(AC326,ouderschapsverlof!$D$15:$K$19,8,FALSE),0),0))</f>
        <v>0</v>
      </c>
    </row>
    <row r="327" spans="1:34" x14ac:dyDescent="0.25">
      <c r="A327" s="64">
        <f t="shared" si="117"/>
        <v>325</v>
      </c>
      <c r="B327" s="65">
        <f t="shared" si="101"/>
        <v>2</v>
      </c>
      <c r="C327" s="66">
        <f t="shared" si="102"/>
        <v>0</v>
      </c>
      <c r="D327" s="66">
        <f t="shared" si="103"/>
        <v>0</v>
      </c>
      <c r="E327" s="65" t="b">
        <f t="shared" si="104"/>
        <v>1</v>
      </c>
      <c r="F327" s="65">
        <f>IF(OR(B327=6,B327=7),0,IF(NOT(E327),0,IF(A327&lt;=$A$1,VLOOKUP(B327,ouderschapsverlof!$D$15:$E$19,2,FALSE),0)))</f>
        <v>0</v>
      </c>
      <c r="G327" s="65">
        <f>IF(OR(B327=6,B327=7),0,IF(NOT(E327),IF(A327&lt;=$A$1,VLOOKUP(B327,ouderschapsverlof!$D$15:$E$19,2,FALSE),0),0))</f>
        <v>0</v>
      </c>
      <c r="L327" s="64">
        <f t="shared" si="118"/>
        <v>325</v>
      </c>
      <c r="M327" s="65">
        <f t="shared" si="105"/>
        <v>2</v>
      </c>
      <c r="N327" s="66">
        <f t="shared" si="106"/>
        <v>0</v>
      </c>
      <c r="O327" s="66">
        <f t="shared" si="107"/>
        <v>0</v>
      </c>
      <c r="P327" s="65" t="b">
        <f t="shared" si="108"/>
        <v>1</v>
      </c>
      <c r="Q327" s="65">
        <f>IF(OR(M327=6,M327=7),0,IF(NOT(P327),0,IF(L327&lt;=$L$1,VLOOKUP(M327,ouderschapsverlof!$D$15:$G$19,4,FALSE),0)))</f>
        <v>0</v>
      </c>
      <c r="R327" s="65">
        <f>IF(OR(M327=6,M327=7),0,IF(NOT(P327),IF(L327&lt;=$L$1,VLOOKUP(M327,ouderschapsverlof!$D$15:$G$19,4,FALSE),0),0))</f>
        <v>0</v>
      </c>
      <c r="T327" s="64">
        <f t="shared" si="119"/>
        <v>325</v>
      </c>
      <c r="U327" s="65">
        <f t="shared" si="109"/>
        <v>2</v>
      </c>
      <c r="V327" s="66">
        <f t="shared" si="110"/>
        <v>0</v>
      </c>
      <c r="W327" s="66">
        <f t="shared" si="111"/>
        <v>0</v>
      </c>
      <c r="X327" s="65" t="b">
        <f t="shared" si="112"/>
        <v>1</v>
      </c>
      <c r="Y327" s="65">
        <f>IF(OR(U327=6,U327=7),0,IF(NOT(X327),0,IF(T327&lt;=$T$1,VLOOKUP(U327,ouderschapsverlof!$D$15:$I$19,6,FALSE),0)))</f>
        <v>0</v>
      </c>
      <c r="Z327" s="65">
        <f>IF(OR(U327=6,U327=7),0,IF(NOT(X327),IF(T327&lt;=$T$1,VLOOKUP(U327,ouderschapsverlof!$D$15:$I$19,6,FALSE),0),0))</f>
        <v>0</v>
      </c>
      <c r="AB327" s="64">
        <f t="shared" si="120"/>
        <v>325</v>
      </c>
      <c r="AC327" s="65">
        <f t="shared" si="113"/>
        <v>2</v>
      </c>
      <c r="AD327" s="66">
        <f t="shared" si="114"/>
        <v>0</v>
      </c>
      <c r="AE327" s="66">
        <f t="shared" si="115"/>
        <v>0</v>
      </c>
      <c r="AF327" s="65" t="b">
        <f t="shared" si="116"/>
        <v>1</v>
      </c>
      <c r="AG327" s="65">
        <f>IF(OR(AC327=6,AC327=7),0,IF(NOT(AF327),0,IF(AB327&lt;=$AB$1,VLOOKUP(AC327,ouderschapsverlof!$D$15:$K$19,8,FALSE),0)))</f>
        <v>0</v>
      </c>
      <c r="AH327" s="65">
        <f>IF(OR(AC327=6,AC327=7),0,IF(NOT(AF327),IF(AB327&lt;=$AB$1,VLOOKUP(AC327,ouderschapsverlof!$D$15:$K$19,8,FALSE),0),0))</f>
        <v>0</v>
      </c>
    </row>
    <row r="328" spans="1:34" x14ac:dyDescent="0.25">
      <c r="A328" s="64">
        <f t="shared" si="117"/>
        <v>326</v>
      </c>
      <c r="B328" s="65">
        <f t="shared" si="101"/>
        <v>3</v>
      </c>
      <c r="C328" s="66">
        <f t="shared" si="102"/>
        <v>0</v>
      </c>
      <c r="D328" s="66">
        <f t="shared" si="103"/>
        <v>0</v>
      </c>
      <c r="E328" s="65" t="b">
        <f t="shared" si="104"/>
        <v>1</v>
      </c>
      <c r="F328" s="65">
        <f>IF(OR(B328=6,B328=7),0,IF(NOT(E328),0,IF(A328&lt;=$A$1,VLOOKUP(B328,ouderschapsverlof!$D$15:$E$19,2,FALSE),0)))</f>
        <v>0</v>
      </c>
      <c r="G328" s="65">
        <f>IF(OR(B328=6,B328=7),0,IF(NOT(E328),IF(A328&lt;=$A$1,VLOOKUP(B328,ouderschapsverlof!$D$15:$E$19,2,FALSE),0),0))</f>
        <v>0</v>
      </c>
      <c r="L328" s="64">
        <f t="shared" si="118"/>
        <v>326</v>
      </c>
      <c r="M328" s="65">
        <f t="shared" si="105"/>
        <v>3</v>
      </c>
      <c r="N328" s="66">
        <f t="shared" si="106"/>
        <v>0</v>
      </c>
      <c r="O328" s="66">
        <f t="shared" si="107"/>
        <v>0</v>
      </c>
      <c r="P328" s="65" t="b">
        <f t="shared" si="108"/>
        <v>1</v>
      </c>
      <c r="Q328" s="65">
        <f>IF(OR(M328=6,M328=7),0,IF(NOT(P328),0,IF(L328&lt;=$L$1,VLOOKUP(M328,ouderschapsverlof!$D$15:$G$19,4,FALSE),0)))</f>
        <v>0</v>
      </c>
      <c r="R328" s="65">
        <f>IF(OR(M328=6,M328=7),0,IF(NOT(P328),IF(L328&lt;=$L$1,VLOOKUP(M328,ouderschapsverlof!$D$15:$G$19,4,FALSE),0),0))</f>
        <v>0</v>
      </c>
      <c r="T328" s="64">
        <f t="shared" si="119"/>
        <v>326</v>
      </c>
      <c r="U328" s="65">
        <f t="shared" si="109"/>
        <v>3</v>
      </c>
      <c r="V328" s="66">
        <f t="shared" si="110"/>
        <v>0</v>
      </c>
      <c r="W328" s="66">
        <f t="shared" si="111"/>
        <v>0</v>
      </c>
      <c r="X328" s="65" t="b">
        <f t="shared" si="112"/>
        <v>1</v>
      </c>
      <c r="Y328" s="65">
        <f>IF(OR(U328=6,U328=7),0,IF(NOT(X328),0,IF(T328&lt;=$T$1,VLOOKUP(U328,ouderschapsverlof!$D$15:$I$19,6,FALSE),0)))</f>
        <v>0</v>
      </c>
      <c r="Z328" s="65">
        <f>IF(OR(U328=6,U328=7),0,IF(NOT(X328),IF(T328&lt;=$T$1,VLOOKUP(U328,ouderschapsverlof!$D$15:$I$19,6,FALSE),0),0))</f>
        <v>0</v>
      </c>
      <c r="AB328" s="64">
        <f t="shared" si="120"/>
        <v>326</v>
      </c>
      <c r="AC328" s="65">
        <f t="shared" si="113"/>
        <v>3</v>
      </c>
      <c r="AD328" s="66">
        <f t="shared" si="114"/>
        <v>0</v>
      </c>
      <c r="AE328" s="66">
        <f t="shared" si="115"/>
        <v>0</v>
      </c>
      <c r="AF328" s="65" t="b">
        <f t="shared" si="116"/>
        <v>1</v>
      </c>
      <c r="AG328" s="65">
        <f>IF(OR(AC328=6,AC328=7),0,IF(NOT(AF328),0,IF(AB328&lt;=$AB$1,VLOOKUP(AC328,ouderschapsverlof!$D$15:$K$19,8,FALSE),0)))</f>
        <v>0</v>
      </c>
      <c r="AH328" s="65">
        <f>IF(OR(AC328=6,AC328=7),0,IF(NOT(AF328),IF(AB328&lt;=$AB$1,VLOOKUP(AC328,ouderschapsverlof!$D$15:$K$19,8,FALSE),0),0))</f>
        <v>0</v>
      </c>
    </row>
    <row r="329" spans="1:34" x14ac:dyDescent="0.25">
      <c r="A329" s="64">
        <f t="shared" si="117"/>
        <v>327</v>
      </c>
      <c r="B329" s="65">
        <f t="shared" si="101"/>
        <v>4</v>
      </c>
      <c r="C329" s="66">
        <f t="shared" si="102"/>
        <v>0</v>
      </c>
      <c r="D329" s="66">
        <f t="shared" si="103"/>
        <v>0</v>
      </c>
      <c r="E329" s="65" t="b">
        <f t="shared" si="104"/>
        <v>1</v>
      </c>
      <c r="F329" s="65">
        <f>IF(OR(B329=6,B329=7),0,IF(NOT(E329),0,IF(A329&lt;=$A$1,VLOOKUP(B329,ouderschapsverlof!$D$15:$E$19,2,FALSE),0)))</f>
        <v>0</v>
      </c>
      <c r="G329" s="65">
        <f>IF(OR(B329=6,B329=7),0,IF(NOT(E329),IF(A329&lt;=$A$1,VLOOKUP(B329,ouderschapsverlof!$D$15:$E$19,2,FALSE),0),0))</f>
        <v>0</v>
      </c>
      <c r="L329" s="64">
        <f t="shared" si="118"/>
        <v>327</v>
      </c>
      <c r="M329" s="65">
        <f t="shared" si="105"/>
        <v>4</v>
      </c>
      <c r="N329" s="66">
        <f t="shared" si="106"/>
        <v>0</v>
      </c>
      <c r="O329" s="66">
        <f t="shared" si="107"/>
        <v>0</v>
      </c>
      <c r="P329" s="65" t="b">
        <f t="shared" si="108"/>
        <v>1</v>
      </c>
      <c r="Q329" s="65">
        <f>IF(OR(M329=6,M329=7),0,IF(NOT(P329),0,IF(L329&lt;=$L$1,VLOOKUP(M329,ouderschapsverlof!$D$15:$G$19,4,FALSE),0)))</f>
        <v>0</v>
      </c>
      <c r="R329" s="65">
        <f>IF(OR(M329=6,M329=7),0,IF(NOT(P329),IF(L329&lt;=$L$1,VLOOKUP(M329,ouderschapsverlof!$D$15:$G$19,4,FALSE),0),0))</f>
        <v>0</v>
      </c>
      <c r="T329" s="64">
        <f t="shared" si="119"/>
        <v>327</v>
      </c>
      <c r="U329" s="65">
        <f t="shared" si="109"/>
        <v>4</v>
      </c>
      <c r="V329" s="66">
        <f t="shared" si="110"/>
        <v>0</v>
      </c>
      <c r="W329" s="66">
        <f t="shared" si="111"/>
        <v>0</v>
      </c>
      <c r="X329" s="65" t="b">
        <f t="shared" si="112"/>
        <v>1</v>
      </c>
      <c r="Y329" s="65">
        <f>IF(OR(U329=6,U329=7),0,IF(NOT(X329),0,IF(T329&lt;=$T$1,VLOOKUP(U329,ouderschapsverlof!$D$15:$I$19,6,FALSE),0)))</f>
        <v>0</v>
      </c>
      <c r="Z329" s="65">
        <f>IF(OR(U329=6,U329=7),0,IF(NOT(X329),IF(T329&lt;=$T$1,VLOOKUP(U329,ouderschapsverlof!$D$15:$I$19,6,FALSE),0),0))</f>
        <v>0</v>
      </c>
      <c r="AB329" s="64">
        <f t="shared" si="120"/>
        <v>327</v>
      </c>
      <c r="AC329" s="65">
        <f t="shared" si="113"/>
        <v>4</v>
      </c>
      <c r="AD329" s="66">
        <f t="shared" si="114"/>
        <v>0</v>
      </c>
      <c r="AE329" s="66">
        <f t="shared" si="115"/>
        <v>0</v>
      </c>
      <c r="AF329" s="65" t="b">
        <f t="shared" si="116"/>
        <v>1</v>
      </c>
      <c r="AG329" s="65">
        <f>IF(OR(AC329=6,AC329=7),0,IF(NOT(AF329),0,IF(AB329&lt;=$AB$1,VLOOKUP(AC329,ouderschapsverlof!$D$15:$K$19,8,FALSE),0)))</f>
        <v>0</v>
      </c>
      <c r="AH329" s="65">
        <f>IF(OR(AC329=6,AC329=7),0,IF(NOT(AF329),IF(AB329&lt;=$AB$1,VLOOKUP(AC329,ouderschapsverlof!$D$15:$K$19,8,FALSE),0),0))</f>
        <v>0</v>
      </c>
    </row>
    <row r="330" spans="1:34" x14ac:dyDescent="0.25">
      <c r="A330" s="64">
        <f t="shared" si="117"/>
        <v>328</v>
      </c>
      <c r="B330" s="65">
        <f t="shared" si="101"/>
        <v>5</v>
      </c>
      <c r="C330" s="66">
        <f t="shared" si="102"/>
        <v>0</v>
      </c>
      <c r="D330" s="66">
        <f t="shared" si="103"/>
        <v>0</v>
      </c>
      <c r="E330" s="65" t="b">
        <f t="shared" si="104"/>
        <v>1</v>
      </c>
      <c r="F330" s="65">
        <f>IF(OR(B330=6,B330=7),0,IF(NOT(E330),0,IF(A330&lt;=$A$1,VLOOKUP(B330,ouderschapsverlof!$D$15:$E$19,2,FALSE),0)))</f>
        <v>0</v>
      </c>
      <c r="G330" s="65">
        <f>IF(OR(B330=6,B330=7),0,IF(NOT(E330),IF(A330&lt;=$A$1,VLOOKUP(B330,ouderschapsverlof!$D$15:$E$19,2,FALSE),0),0))</f>
        <v>0</v>
      </c>
      <c r="L330" s="64">
        <f t="shared" si="118"/>
        <v>328</v>
      </c>
      <c r="M330" s="65">
        <f t="shared" si="105"/>
        <v>5</v>
      </c>
      <c r="N330" s="66">
        <f t="shared" si="106"/>
        <v>0</v>
      </c>
      <c r="O330" s="66">
        <f t="shared" si="107"/>
        <v>0</v>
      </c>
      <c r="P330" s="65" t="b">
        <f t="shared" si="108"/>
        <v>1</v>
      </c>
      <c r="Q330" s="65">
        <f>IF(OR(M330=6,M330=7),0,IF(NOT(P330),0,IF(L330&lt;=$L$1,VLOOKUP(M330,ouderschapsverlof!$D$15:$G$19,4,FALSE),0)))</f>
        <v>0</v>
      </c>
      <c r="R330" s="65">
        <f>IF(OR(M330=6,M330=7),0,IF(NOT(P330),IF(L330&lt;=$L$1,VLOOKUP(M330,ouderschapsverlof!$D$15:$G$19,4,FALSE),0),0))</f>
        <v>0</v>
      </c>
      <c r="T330" s="64">
        <f t="shared" si="119"/>
        <v>328</v>
      </c>
      <c r="U330" s="65">
        <f t="shared" si="109"/>
        <v>5</v>
      </c>
      <c r="V330" s="66">
        <f t="shared" si="110"/>
        <v>0</v>
      </c>
      <c r="W330" s="66">
        <f t="shared" si="111"/>
        <v>0</v>
      </c>
      <c r="X330" s="65" t="b">
        <f t="shared" si="112"/>
        <v>1</v>
      </c>
      <c r="Y330" s="65">
        <f>IF(OR(U330=6,U330=7),0,IF(NOT(X330),0,IF(T330&lt;=$T$1,VLOOKUP(U330,ouderschapsverlof!$D$15:$I$19,6,FALSE),0)))</f>
        <v>0</v>
      </c>
      <c r="Z330" s="65">
        <f>IF(OR(U330=6,U330=7),0,IF(NOT(X330),IF(T330&lt;=$T$1,VLOOKUP(U330,ouderschapsverlof!$D$15:$I$19,6,FALSE),0),0))</f>
        <v>0</v>
      </c>
      <c r="AB330" s="64">
        <f t="shared" si="120"/>
        <v>328</v>
      </c>
      <c r="AC330" s="65">
        <f t="shared" si="113"/>
        <v>5</v>
      </c>
      <c r="AD330" s="66">
        <f t="shared" si="114"/>
        <v>0</v>
      </c>
      <c r="AE330" s="66">
        <f t="shared" si="115"/>
        <v>0</v>
      </c>
      <c r="AF330" s="65" t="b">
        <f t="shared" si="116"/>
        <v>1</v>
      </c>
      <c r="AG330" s="65">
        <f>IF(OR(AC330=6,AC330=7),0,IF(NOT(AF330),0,IF(AB330&lt;=$AB$1,VLOOKUP(AC330,ouderschapsverlof!$D$15:$K$19,8,FALSE),0)))</f>
        <v>0</v>
      </c>
      <c r="AH330" s="65">
        <f>IF(OR(AC330=6,AC330=7),0,IF(NOT(AF330),IF(AB330&lt;=$AB$1,VLOOKUP(AC330,ouderschapsverlof!$D$15:$K$19,8,FALSE),0),0))</f>
        <v>0</v>
      </c>
    </row>
    <row r="331" spans="1:34" x14ac:dyDescent="0.25">
      <c r="A331" s="64">
        <f t="shared" si="117"/>
        <v>329</v>
      </c>
      <c r="B331" s="65">
        <f t="shared" si="101"/>
        <v>6</v>
      </c>
      <c r="C331" s="66">
        <f t="shared" si="102"/>
        <v>0</v>
      </c>
      <c r="D331" s="66">
        <f t="shared" si="103"/>
        <v>0</v>
      </c>
      <c r="E331" s="65" t="b">
        <f t="shared" si="104"/>
        <v>1</v>
      </c>
      <c r="F331" s="65">
        <f>IF(OR(B331=6,B331=7),0,IF(NOT(E331),0,IF(A331&lt;=$A$1,VLOOKUP(B331,ouderschapsverlof!$D$15:$E$19,2,FALSE),0)))</f>
        <v>0</v>
      </c>
      <c r="G331" s="65">
        <f>IF(OR(B331=6,B331=7),0,IF(NOT(E331),IF(A331&lt;=$A$1,VLOOKUP(B331,ouderschapsverlof!$D$15:$E$19,2,FALSE),0),0))</f>
        <v>0</v>
      </c>
      <c r="L331" s="64">
        <f t="shared" si="118"/>
        <v>329</v>
      </c>
      <c r="M331" s="65">
        <f t="shared" si="105"/>
        <v>6</v>
      </c>
      <c r="N331" s="66">
        <f t="shared" si="106"/>
        <v>0</v>
      </c>
      <c r="O331" s="66">
        <f t="shared" si="107"/>
        <v>0</v>
      </c>
      <c r="P331" s="65" t="b">
        <f t="shared" si="108"/>
        <v>1</v>
      </c>
      <c r="Q331" s="65">
        <f>IF(OR(M331=6,M331=7),0,IF(NOT(P331),0,IF(L331&lt;=$L$1,VLOOKUP(M331,ouderschapsverlof!$D$15:$G$19,4,FALSE),0)))</f>
        <v>0</v>
      </c>
      <c r="R331" s="65">
        <f>IF(OR(M331=6,M331=7),0,IF(NOT(P331),IF(L331&lt;=$L$1,VLOOKUP(M331,ouderschapsverlof!$D$15:$G$19,4,FALSE),0),0))</f>
        <v>0</v>
      </c>
      <c r="T331" s="64">
        <f t="shared" si="119"/>
        <v>329</v>
      </c>
      <c r="U331" s="65">
        <f t="shared" si="109"/>
        <v>6</v>
      </c>
      <c r="V331" s="66">
        <f t="shared" si="110"/>
        <v>0</v>
      </c>
      <c r="W331" s="66">
        <f t="shared" si="111"/>
        <v>0</v>
      </c>
      <c r="X331" s="65" t="b">
        <f t="shared" si="112"/>
        <v>1</v>
      </c>
      <c r="Y331" s="65">
        <f>IF(OR(U331=6,U331=7),0,IF(NOT(X331),0,IF(T331&lt;=$T$1,VLOOKUP(U331,ouderschapsverlof!$D$15:$I$19,6,FALSE),0)))</f>
        <v>0</v>
      </c>
      <c r="Z331" s="65">
        <f>IF(OR(U331=6,U331=7),0,IF(NOT(X331),IF(T331&lt;=$T$1,VLOOKUP(U331,ouderschapsverlof!$D$15:$I$19,6,FALSE),0),0))</f>
        <v>0</v>
      </c>
      <c r="AB331" s="64">
        <f t="shared" si="120"/>
        <v>329</v>
      </c>
      <c r="AC331" s="65">
        <f t="shared" si="113"/>
        <v>6</v>
      </c>
      <c r="AD331" s="66">
        <f t="shared" si="114"/>
        <v>0</v>
      </c>
      <c r="AE331" s="66">
        <f t="shared" si="115"/>
        <v>0</v>
      </c>
      <c r="AF331" s="65" t="b">
        <f t="shared" si="116"/>
        <v>1</v>
      </c>
      <c r="AG331" s="65">
        <f>IF(OR(AC331=6,AC331=7),0,IF(NOT(AF331),0,IF(AB331&lt;=$AB$1,VLOOKUP(AC331,ouderschapsverlof!$D$15:$K$19,8,FALSE),0)))</f>
        <v>0</v>
      </c>
      <c r="AH331" s="65">
        <f>IF(OR(AC331=6,AC331=7),0,IF(NOT(AF331),IF(AB331&lt;=$AB$1,VLOOKUP(AC331,ouderschapsverlof!$D$15:$K$19,8,FALSE),0),0))</f>
        <v>0</v>
      </c>
    </row>
    <row r="332" spans="1:34" x14ac:dyDescent="0.25">
      <c r="A332" s="64">
        <f t="shared" si="117"/>
        <v>330</v>
      </c>
      <c r="B332" s="65">
        <f t="shared" si="101"/>
        <v>7</v>
      </c>
      <c r="C332" s="66">
        <f t="shared" si="102"/>
        <v>0</v>
      </c>
      <c r="D332" s="66">
        <f t="shared" si="103"/>
        <v>0</v>
      </c>
      <c r="E332" s="65" t="b">
        <f t="shared" si="104"/>
        <v>1</v>
      </c>
      <c r="F332" s="65">
        <f>IF(OR(B332=6,B332=7),0,IF(NOT(E332),0,IF(A332&lt;=$A$1,VLOOKUP(B332,ouderschapsverlof!$D$15:$E$19,2,FALSE),0)))</f>
        <v>0</v>
      </c>
      <c r="G332" s="65">
        <f>IF(OR(B332=6,B332=7),0,IF(NOT(E332),IF(A332&lt;=$A$1,VLOOKUP(B332,ouderschapsverlof!$D$15:$E$19,2,FALSE),0),0))</f>
        <v>0</v>
      </c>
      <c r="L332" s="64">
        <f t="shared" si="118"/>
        <v>330</v>
      </c>
      <c r="M332" s="65">
        <f t="shared" si="105"/>
        <v>7</v>
      </c>
      <c r="N332" s="66">
        <f t="shared" si="106"/>
        <v>0</v>
      </c>
      <c r="O332" s="66">
        <f t="shared" si="107"/>
        <v>0</v>
      </c>
      <c r="P332" s="65" t="b">
        <f t="shared" si="108"/>
        <v>1</v>
      </c>
      <c r="Q332" s="65">
        <f>IF(OR(M332=6,M332=7),0,IF(NOT(P332),0,IF(L332&lt;=$L$1,VLOOKUP(M332,ouderschapsverlof!$D$15:$G$19,4,FALSE),0)))</f>
        <v>0</v>
      </c>
      <c r="R332" s="65">
        <f>IF(OR(M332=6,M332=7),0,IF(NOT(P332),IF(L332&lt;=$L$1,VLOOKUP(M332,ouderschapsverlof!$D$15:$G$19,4,FALSE),0),0))</f>
        <v>0</v>
      </c>
      <c r="T332" s="64">
        <f t="shared" si="119"/>
        <v>330</v>
      </c>
      <c r="U332" s="65">
        <f t="shared" si="109"/>
        <v>7</v>
      </c>
      <c r="V332" s="66">
        <f t="shared" si="110"/>
        <v>0</v>
      </c>
      <c r="W332" s="66">
        <f t="shared" si="111"/>
        <v>0</v>
      </c>
      <c r="X332" s="65" t="b">
        <f t="shared" si="112"/>
        <v>1</v>
      </c>
      <c r="Y332" s="65">
        <f>IF(OR(U332=6,U332=7),0,IF(NOT(X332),0,IF(T332&lt;=$T$1,VLOOKUP(U332,ouderschapsverlof!$D$15:$I$19,6,FALSE),0)))</f>
        <v>0</v>
      </c>
      <c r="Z332" s="65">
        <f>IF(OR(U332=6,U332=7),0,IF(NOT(X332),IF(T332&lt;=$T$1,VLOOKUP(U332,ouderschapsverlof!$D$15:$I$19,6,FALSE),0),0))</f>
        <v>0</v>
      </c>
      <c r="AB332" s="64">
        <f t="shared" si="120"/>
        <v>330</v>
      </c>
      <c r="AC332" s="65">
        <f t="shared" si="113"/>
        <v>7</v>
      </c>
      <c r="AD332" s="66">
        <f t="shared" si="114"/>
        <v>0</v>
      </c>
      <c r="AE332" s="66">
        <f t="shared" si="115"/>
        <v>0</v>
      </c>
      <c r="AF332" s="65" t="b">
        <f t="shared" si="116"/>
        <v>1</v>
      </c>
      <c r="AG332" s="65">
        <f>IF(OR(AC332=6,AC332=7),0,IF(NOT(AF332),0,IF(AB332&lt;=$AB$1,VLOOKUP(AC332,ouderschapsverlof!$D$15:$K$19,8,FALSE),0)))</f>
        <v>0</v>
      </c>
      <c r="AH332" s="65">
        <f>IF(OR(AC332=6,AC332=7),0,IF(NOT(AF332),IF(AB332&lt;=$AB$1,VLOOKUP(AC332,ouderschapsverlof!$D$15:$K$19,8,FALSE),0),0))</f>
        <v>0</v>
      </c>
    </row>
    <row r="333" spans="1:34" x14ac:dyDescent="0.25">
      <c r="A333" s="64">
        <f t="shared" si="117"/>
        <v>331</v>
      </c>
      <c r="B333" s="65">
        <f t="shared" si="101"/>
        <v>1</v>
      </c>
      <c r="C333" s="66">
        <f t="shared" si="102"/>
        <v>0</v>
      </c>
      <c r="D333" s="66">
        <f t="shared" si="103"/>
        <v>0</v>
      </c>
      <c r="E333" s="65" t="b">
        <f t="shared" si="104"/>
        <v>1</v>
      </c>
      <c r="F333" s="65">
        <f>IF(OR(B333=6,B333=7),0,IF(NOT(E333),0,IF(A333&lt;=$A$1,VLOOKUP(B333,ouderschapsverlof!$D$15:$E$19,2,FALSE),0)))</f>
        <v>0</v>
      </c>
      <c r="G333" s="65">
        <f>IF(OR(B333=6,B333=7),0,IF(NOT(E333),IF(A333&lt;=$A$1,VLOOKUP(B333,ouderschapsverlof!$D$15:$E$19,2,FALSE),0),0))</f>
        <v>0</v>
      </c>
      <c r="L333" s="64">
        <f t="shared" si="118"/>
        <v>331</v>
      </c>
      <c r="M333" s="65">
        <f t="shared" si="105"/>
        <v>1</v>
      </c>
      <c r="N333" s="66">
        <f t="shared" si="106"/>
        <v>0</v>
      </c>
      <c r="O333" s="66">
        <f t="shared" si="107"/>
        <v>0</v>
      </c>
      <c r="P333" s="65" t="b">
        <f t="shared" si="108"/>
        <v>1</v>
      </c>
      <c r="Q333" s="65">
        <f>IF(OR(M333=6,M333=7),0,IF(NOT(P333),0,IF(L333&lt;=$L$1,VLOOKUP(M333,ouderschapsverlof!$D$15:$G$19,4,FALSE),0)))</f>
        <v>0</v>
      </c>
      <c r="R333" s="65">
        <f>IF(OR(M333=6,M333=7),0,IF(NOT(P333),IF(L333&lt;=$L$1,VLOOKUP(M333,ouderschapsverlof!$D$15:$G$19,4,FALSE),0),0))</f>
        <v>0</v>
      </c>
      <c r="T333" s="64">
        <f t="shared" si="119"/>
        <v>331</v>
      </c>
      <c r="U333" s="65">
        <f t="shared" si="109"/>
        <v>1</v>
      </c>
      <c r="V333" s="66">
        <f t="shared" si="110"/>
        <v>0</v>
      </c>
      <c r="W333" s="66">
        <f t="shared" si="111"/>
        <v>0</v>
      </c>
      <c r="X333" s="65" t="b">
        <f t="shared" si="112"/>
        <v>1</v>
      </c>
      <c r="Y333" s="65">
        <f>IF(OR(U333=6,U333=7),0,IF(NOT(X333),0,IF(T333&lt;=$T$1,VLOOKUP(U333,ouderschapsverlof!$D$15:$I$19,6,FALSE),0)))</f>
        <v>0</v>
      </c>
      <c r="Z333" s="65">
        <f>IF(OR(U333=6,U333=7),0,IF(NOT(X333),IF(T333&lt;=$T$1,VLOOKUP(U333,ouderschapsverlof!$D$15:$I$19,6,FALSE),0),0))</f>
        <v>0</v>
      </c>
      <c r="AB333" s="64">
        <f t="shared" si="120"/>
        <v>331</v>
      </c>
      <c r="AC333" s="65">
        <f t="shared" si="113"/>
        <v>1</v>
      </c>
      <c r="AD333" s="66">
        <f t="shared" si="114"/>
        <v>0</v>
      </c>
      <c r="AE333" s="66">
        <f t="shared" si="115"/>
        <v>0</v>
      </c>
      <c r="AF333" s="65" t="b">
        <f t="shared" si="116"/>
        <v>1</v>
      </c>
      <c r="AG333" s="65">
        <f>IF(OR(AC333=6,AC333=7),0,IF(NOT(AF333),0,IF(AB333&lt;=$AB$1,VLOOKUP(AC333,ouderschapsverlof!$D$15:$K$19,8,FALSE),0)))</f>
        <v>0</v>
      </c>
      <c r="AH333" s="65">
        <f>IF(OR(AC333=6,AC333=7),0,IF(NOT(AF333),IF(AB333&lt;=$AB$1,VLOOKUP(AC333,ouderschapsverlof!$D$15:$K$19,8,FALSE),0),0))</f>
        <v>0</v>
      </c>
    </row>
    <row r="334" spans="1:34" x14ac:dyDescent="0.25">
      <c r="A334" s="64">
        <f t="shared" si="117"/>
        <v>332</v>
      </c>
      <c r="B334" s="65">
        <f t="shared" si="101"/>
        <v>2</v>
      </c>
      <c r="C334" s="66">
        <f t="shared" si="102"/>
        <v>0</v>
      </c>
      <c r="D334" s="66">
        <f t="shared" si="103"/>
        <v>0</v>
      </c>
      <c r="E334" s="65" t="b">
        <f t="shared" si="104"/>
        <v>1</v>
      </c>
      <c r="F334" s="65">
        <f>IF(OR(B334=6,B334=7),0,IF(NOT(E334),0,IF(A334&lt;=$A$1,VLOOKUP(B334,ouderschapsverlof!$D$15:$E$19,2,FALSE),0)))</f>
        <v>0</v>
      </c>
      <c r="G334" s="65">
        <f>IF(OR(B334=6,B334=7),0,IF(NOT(E334),IF(A334&lt;=$A$1,VLOOKUP(B334,ouderschapsverlof!$D$15:$E$19,2,FALSE),0),0))</f>
        <v>0</v>
      </c>
      <c r="L334" s="64">
        <f t="shared" si="118"/>
        <v>332</v>
      </c>
      <c r="M334" s="65">
        <f t="shared" si="105"/>
        <v>2</v>
      </c>
      <c r="N334" s="66">
        <f t="shared" si="106"/>
        <v>0</v>
      </c>
      <c r="O334" s="66">
        <f t="shared" si="107"/>
        <v>0</v>
      </c>
      <c r="P334" s="65" t="b">
        <f t="shared" si="108"/>
        <v>1</v>
      </c>
      <c r="Q334" s="65">
        <f>IF(OR(M334=6,M334=7),0,IF(NOT(P334),0,IF(L334&lt;=$L$1,VLOOKUP(M334,ouderschapsverlof!$D$15:$G$19,4,FALSE),0)))</f>
        <v>0</v>
      </c>
      <c r="R334" s="65">
        <f>IF(OR(M334=6,M334=7),0,IF(NOT(P334),IF(L334&lt;=$L$1,VLOOKUP(M334,ouderschapsverlof!$D$15:$G$19,4,FALSE),0),0))</f>
        <v>0</v>
      </c>
      <c r="T334" s="64">
        <f t="shared" si="119"/>
        <v>332</v>
      </c>
      <c r="U334" s="65">
        <f t="shared" si="109"/>
        <v>2</v>
      </c>
      <c r="V334" s="66">
        <f t="shared" si="110"/>
        <v>0</v>
      </c>
      <c r="W334" s="66">
        <f t="shared" si="111"/>
        <v>0</v>
      </c>
      <c r="X334" s="65" t="b">
        <f t="shared" si="112"/>
        <v>1</v>
      </c>
      <c r="Y334" s="65">
        <f>IF(OR(U334=6,U334=7),0,IF(NOT(X334),0,IF(T334&lt;=$T$1,VLOOKUP(U334,ouderschapsverlof!$D$15:$I$19,6,FALSE),0)))</f>
        <v>0</v>
      </c>
      <c r="Z334" s="65">
        <f>IF(OR(U334=6,U334=7),0,IF(NOT(X334),IF(T334&lt;=$T$1,VLOOKUP(U334,ouderschapsverlof!$D$15:$I$19,6,FALSE),0),0))</f>
        <v>0</v>
      </c>
      <c r="AB334" s="64">
        <f t="shared" si="120"/>
        <v>332</v>
      </c>
      <c r="AC334" s="65">
        <f t="shared" si="113"/>
        <v>2</v>
      </c>
      <c r="AD334" s="66">
        <f t="shared" si="114"/>
        <v>0</v>
      </c>
      <c r="AE334" s="66">
        <f t="shared" si="115"/>
        <v>0</v>
      </c>
      <c r="AF334" s="65" t="b">
        <f t="shared" si="116"/>
        <v>1</v>
      </c>
      <c r="AG334" s="65">
        <f>IF(OR(AC334=6,AC334=7),0,IF(NOT(AF334),0,IF(AB334&lt;=$AB$1,VLOOKUP(AC334,ouderschapsverlof!$D$15:$K$19,8,FALSE),0)))</f>
        <v>0</v>
      </c>
      <c r="AH334" s="65">
        <f>IF(OR(AC334=6,AC334=7),0,IF(NOT(AF334),IF(AB334&lt;=$AB$1,VLOOKUP(AC334,ouderschapsverlof!$D$15:$K$19,8,FALSE),0),0))</f>
        <v>0</v>
      </c>
    </row>
    <row r="335" spans="1:34" x14ac:dyDescent="0.25">
      <c r="A335" s="64">
        <f t="shared" si="117"/>
        <v>333</v>
      </c>
      <c r="B335" s="65">
        <f t="shared" si="101"/>
        <v>3</v>
      </c>
      <c r="C335" s="66">
        <f t="shared" si="102"/>
        <v>0</v>
      </c>
      <c r="D335" s="66">
        <f t="shared" si="103"/>
        <v>0</v>
      </c>
      <c r="E335" s="65" t="b">
        <f t="shared" si="104"/>
        <v>1</v>
      </c>
      <c r="F335" s="65">
        <f>IF(OR(B335=6,B335=7),0,IF(NOT(E335),0,IF(A335&lt;=$A$1,VLOOKUP(B335,ouderschapsverlof!$D$15:$E$19,2,FALSE),0)))</f>
        <v>0</v>
      </c>
      <c r="G335" s="65">
        <f>IF(OR(B335=6,B335=7),0,IF(NOT(E335),IF(A335&lt;=$A$1,VLOOKUP(B335,ouderschapsverlof!$D$15:$E$19,2,FALSE),0),0))</f>
        <v>0</v>
      </c>
      <c r="L335" s="64">
        <f t="shared" si="118"/>
        <v>333</v>
      </c>
      <c r="M335" s="65">
        <f t="shared" si="105"/>
        <v>3</v>
      </c>
      <c r="N335" s="66">
        <f t="shared" si="106"/>
        <v>0</v>
      </c>
      <c r="O335" s="66">
        <f t="shared" si="107"/>
        <v>0</v>
      </c>
      <c r="P335" s="65" t="b">
        <f t="shared" si="108"/>
        <v>1</v>
      </c>
      <c r="Q335" s="65">
        <f>IF(OR(M335=6,M335=7),0,IF(NOT(P335),0,IF(L335&lt;=$L$1,VLOOKUP(M335,ouderschapsverlof!$D$15:$G$19,4,FALSE),0)))</f>
        <v>0</v>
      </c>
      <c r="R335" s="65">
        <f>IF(OR(M335=6,M335=7),0,IF(NOT(P335),IF(L335&lt;=$L$1,VLOOKUP(M335,ouderschapsverlof!$D$15:$G$19,4,FALSE),0),0))</f>
        <v>0</v>
      </c>
      <c r="T335" s="64">
        <f t="shared" si="119"/>
        <v>333</v>
      </c>
      <c r="U335" s="65">
        <f t="shared" si="109"/>
        <v>3</v>
      </c>
      <c r="V335" s="66">
        <f t="shared" si="110"/>
        <v>0</v>
      </c>
      <c r="W335" s="66">
        <f t="shared" si="111"/>
        <v>0</v>
      </c>
      <c r="X335" s="65" t="b">
        <f t="shared" si="112"/>
        <v>1</v>
      </c>
      <c r="Y335" s="65">
        <f>IF(OR(U335=6,U335=7),0,IF(NOT(X335),0,IF(T335&lt;=$T$1,VLOOKUP(U335,ouderschapsverlof!$D$15:$I$19,6,FALSE),0)))</f>
        <v>0</v>
      </c>
      <c r="Z335" s="65">
        <f>IF(OR(U335=6,U335=7),0,IF(NOT(X335),IF(T335&lt;=$T$1,VLOOKUP(U335,ouderschapsverlof!$D$15:$I$19,6,FALSE),0),0))</f>
        <v>0</v>
      </c>
      <c r="AB335" s="64">
        <f t="shared" si="120"/>
        <v>333</v>
      </c>
      <c r="AC335" s="65">
        <f t="shared" si="113"/>
        <v>3</v>
      </c>
      <c r="AD335" s="66">
        <f t="shared" si="114"/>
        <v>0</v>
      </c>
      <c r="AE335" s="66">
        <f t="shared" si="115"/>
        <v>0</v>
      </c>
      <c r="AF335" s="65" t="b">
        <f t="shared" si="116"/>
        <v>1</v>
      </c>
      <c r="AG335" s="65">
        <f>IF(OR(AC335=6,AC335=7),0,IF(NOT(AF335),0,IF(AB335&lt;=$AB$1,VLOOKUP(AC335,ouderschapsverlof!$D$15:$K$19,8,FALSE),0)))</f>
        <v>0</v>
      </c>
      <c r="AH335" s="65">
        <f>IF(OR(AC335=6,AC335=7),0,IF(NOT(AF335),IF(AB335&lt;=$AB$1,VLOOKUP(AC335,ouderschapsverlof!$D$15:$K$19,8,FALSE),0),0))</f>
        <v>0</v>
      </c>
    </row>
    <row r="336" spans="1:34" x14ac:dyDescent="0.25">
      <c r="A336" s="64">
        <f t="shared" si="117"/>
        <v>334</v>
      </c>
      <c r="B336" s="65">
        <f t="shared" si="101"/>
        <v>4</v>
      </c>
      <c r="C336" s="66">
        <f t="shared" si="102"/>
        <v>0</v>
      </c>
      <c r="D336" s="66">
        <f t="shared" si="103"/>
        <v>0</v>
      </c>
      <c r="E336" s="65" t="b">
        <f t="shared" si="104"/>
        <v>1</v>
      </c>
      <c r="F336" s="65">
        <f>IF(OR(B336=6,B336=7),0,IF(NOT(E336),0,IF(A336&lt;=$A$1,VLOOKUP(B336,ouderschapsverlof!$D$15:$E$19,2,FALSE),0)))</f>
        <v>0</v>
      </c>
      <c r="G336" s="65">
        <f>IF(OR(B336=6,B336=7),0,IF(NOT(E336),IF(A336&lt;=$A$1,VLOOKUP(B336,ouderschapsverlof!$D$15:$E$19,2,FALSE),0),0))</f>
        <v>0</v>
      </c>
      <c r="L336" s="64">
        <f t="shared" si="118"/>
        <v>334</v>
      </c>
      <c r="M336" s="65">
        <f t="shared" si="105"/>
        <v>4</v>
      </c>
      <c r="N336" s="66">
        <f t="shared" si="106"/>
        <v>0</v>
      </c>
      <c r="O336" s="66">
        <f t="shared" si="107"/>
        <v>0</v>
      </c>
      <c r="P336" s="65" t="b">
        <f t="shared" si="108"/>
        <v>1</v>
      </c>
      <c r="Q336" s="65">
        <f>IF(OR(M336=6,M336=7),0,IF(NOT(P336),0,IF(L336&lt;=$L$1,VLOOKUP(M336,ouderschapsverlof!$D$15:$G$19,4,FALSE),0)))</f>
        <v>0</v>
      </c>
      <c r="R336" s="65">
        <f>IF(OR(M336=6,M336=7),0,IF(NOT(P336),IF(L336&lt;=$L$1,VLOOKUP(M336,ouderschapsverlof!$D$15:$G$19,4,FALSE),0),0))</f>
        <v>0</v>
      </c>
      <c r="T336" s="64">
        <f t="shared" si="119"/>
        <v>334</v>
      </c>
      <c r="U336" s="65">
        <f t="shared" si="109"/>
        <v>4</v>
      </c>
      <c r="V336" s="66">
        <f t="shared" si="110"/>
        <v>0</v>
      </c>
      <c r="W336" s="66">
        <f t="shared" si="111"/>
        <v>0</v>
      </c>
      <c r="X336" s="65" t="b">
        <f t="shared" si="112"/>
        <v>1</v>
      </c>
      <c r="Y336" s="65">
        <f>IF(OR(U336=6,U336=7),0,IF(NOT(X336),0,IF(T336&lt;=$T$1,VLOOKUP(U336,ouderschapsverlof!$D$15:$I$19,6,FALSE),0)))</f>
        <v>0</v>
      </c>
      <c r="Z336" s="65">
        <f>IF(OR(U336=6,U336=7),0,IF(NOT(X336),IF(T336&lt;=$T$1,VLOOKUP(U336,ouderschapsverlof!$D$15:$I$19,6,FALSE),0),0))</f>
        <v>0</v>
      </c>
      <c r="AB336" s="64">
        <f t="shared" si="120"/>
        <v>334</v>
      </c>
      <c r="AC336" s="65">
        <f t="shared" si="113"/>
        <v>4</v>
      </c>
      <c r="AD336" s="66">
        <f t="shared" si="114"/>
        <v>0</v>
      </c>
      <c r="AE336" s="66">
        <f t="shared" si="115"/>
        <v>0</v>
      </c>
      <c r="AF336" s="65" t="b">
        <f t="shared" si="116"/>
        <v>1</v>
      </c>
      <c r="AG336" s="65">
        <f>IF(OR(AC336=6,AC336=7),0,IF(NOT(AF336),0,IF(AB336&lt;=$AB$1,VLOOKUP(AC336,ouderschapsverlof!$D$15:$K$19,8,FALSE),0)))</f>
        <v>0</v>
      </c>
      <c r="AH336" s="65">
        <f>IF(OR(AC336=6,AC336=7),0,IF(NOT(AF336),IF(AB336&lt;=$AB$1,VLOOKUP(AC336,ouderschapsverlof!$D$15:$K$19,8,FALSE),0),0))</f>
        <v>0</v>
      </c>
    </row>
    <row r="337" spans="1:34" x14ac:dyDescent="0.25">
      <c r="A337" s="64">
        <f t="shared" si="117"/>
        <v>335</v>
      </c>
      <c r="B337" s="65">
        <f t="shared" si="101"/>
        <v>5</v>
      </c>
      <c r="C337" s="66">
        <f t="shared" si="102"/>
        <v>0</v>
      </c>
      <c r="D337" s="66">
        <f t="shared" si="103"/>
        <v>0</v>
      </c>
      <c r="E337" s="65" t="b">
        <f t="shared" si="104"/>
        <v>1</v>
      </c>
      <c r="F337" s="65">
        <f>IF(OR(B337=6,B337=7),0,IF(NOT(E337),0,IF(A337&lt;=$A$1,VLOOKUP(B337,ouderschapsverlof!$D$15:$E$19,2,FALSE),0)))</f>
        <v>0</v>
      </c>
      <c r="G337" s="65">
        <f>IF(OR(B337=6,B337=7),0,IF(NOT(E337),IF(A337&lt;=$A$1,VLOOKUP(B337,ouderschapsverlof!$D$15:$E$19,2,FALSE),0),0))</f>
        <v>0</v>
      </c>
      <c r="L337" s="64">
        <f t="shared" si="118"/>
        <v>335</v>
      </c>
      <c r="M337" s="65">
        <f t="shared" si="105"/>
        <v>5</v>
      </c>
      <c r="N337" s="66">
        <f t="shared" si="106"/>
        <v>0</v>
      </c>
      <c r="O337" s="66">
        <f t="shared" si="107"/>
        <v>0</v>
      </c>
      <c r="P337" s="65" t="b">
        <f t="shared" si="108"/>
        <v>1</v>
      </c>
      <c r="Q337" s="65">
        <f>IF(OR(M337=6,M337=7),0,IF(NOT(P337),0,IF(L337&lt;=$L$1,VLOOKUP(M337,ouderschapsverlof!$D$15:$G$19,4,FALSE),0)))</f>
        <v>0</v>
      </c>
      <c r="R337" s="65">
        <f>IF(OR(M337=6,M337=7),0,IF(NOT(P337),IF(L337&lt;=$L$1,VLOOKUP(M337,ouderschapsverlof!$D$15:$G$19,4,FALSE),0),0))</f>
        <v>0</v>
      </c>
      <c r="T337" s="64">
        <f t="shared" si="119"/>
        <v>335</v>
      </c>
      <c r="U337" s="65">
        <f t="shared" si="109"/>
        <v>5</v>
      </c>
      <c r="V337" s="66">
        <f t="shared" si="110"/>
        <v>0</v>
      </c>
      <c r="W337" s="66">
        <f t="shared" si="111"/>
        <v>0</v>
      </c>
      <c r="X337" s="65" t="b">
        <f t="shared" si="112"/>
        <v>1</v>
      </c>
      <c r="Y337" s="65">
        <f>IF(OR(U337=6,U337=7),0,IF(NOT(X337),0,IF(T337&lt;=$T$1,VLOOKUP(U337,ouderschapsverlof!$D$15:$I$19,6,FALSE),0)))</f>
        <v>0</v>
      </c>
      <c r="Z337" s="65">
        <f>IF(OR(U337=6,U337=7),0,IF(NOT(X337),IF(T337&lt;=$T$1,VLOOKUP(U337,ouderschapsverlof!$D$15:$I$19,6,FALSE),0),0))</f>
        <v>0</v>
      </c>
      <c r="AB337" s="64">
        <f t="shared" si="120"/>
        <v>335</v>
      </c>
      <c r="AC337" s="65">
        <f t="shared" si="113"/>
        <v>5</v>
      </c>
      <c r="AD337" s="66">
        <f t="shared" si="114"/>
        <v>0</v>
      </c>
      <c r="AE337" s="66">
        <f t="shared" si="115"/>
        <v>0</v>
      </c>
      <c r="AF337" s="65" t="b">
        <f t="shared" si="116"/>
        <v>1</v>
      </c>
      <c r="AG337" s="65">
        <f>IF(OR(AC337=6,AC337=7),0,IF(NOT(AF337),0,IF(AB337&lt;=$AB$1,VLOOKUP(AC337,ouderschapsverlof!$D$15:$K$19,8,FALSE),0)))</f>
        <v>0</v>
      </c>
      <c r="AH337" s="65">
        <f>IF(OR(AC337=6,AC337=7),0,IF(NOT(AF337),IF(AB337&lt;=$AB$1,VLOOKUP(AC337,ouderschapsverlof!$D$15:$K$19,8,FALSE),0),0))</f>
        <v>0</v>
      </c>
    </row>
    <row r="338" spans="1:34" x14ac:dyDescent="0.25">
      <c r="A338" s="64">
        <f t="shared" si="117"/>
        <v>336</v>
      </c>
      <c r="B338" s="65">
        <f t="shared" si="101"/>
        <v>6</v>
      </c>
      <c r="C338" s="66">
        <f t="shared" si="102"/>
        <v>0</v>
      </c>
      <c r="D338" s="66">
        <f t="shared" si="103"/>
        <v>0</v>
      </c>
      <c r="E338" s="65" t="b">
        <f t="shared" si="104"/>
        <v>1</v>
      </c>
      <c r="F338" s="65">
        <f>IF(OR(B338=6,B338=7),0,IF(NOT(E338),0,IF(A338&lt;=$A$1,VLOOKUP(B338,ouderschapsverlof!$D$15:$E$19,2,FALSE),0)))</f>
        <v>0</v>
      </c>
      <c r="G338" s="65">
        <f>IF(OR(B338=6,B338=7),0,IF(NOT(E338),IF(A338&lt;=$A$1,VLOOKUP(B338,ouderschapsverlof!$D$15:$E$19,2,FALSE),0),0))</f>
        <v>0</v>
      </c>
      <c r="L338" s="64">
        <f t="shared" si="118"/>
        <v>336</v>
      </c>
      <c r="M338" s="65">
        <f t="shared" si="105"/>
        <v>6</v>
      </c>
      <c r="N338" s="66">
        <f t="shared" si="106"/>
        <v>0</v>
      </c>
      <c r="O338" s="66">
        <f t="shared" si="107"/>
        <v>0</v>
      </c>
      <c r="P338" s="65" t="b">
        <f t="shared" si="108"/>
        <v>1</v>
      </c>
      <c r="Q338" s="65">
        <f>IF(OR(M338=6,M338=7),0,IF(NOT(P338),0,IF(L338&lt;=$L$1,VLOOKUP(M338,ouderschapsverlof!$D$15:$G$19,4,FALSE),0)))</f>
        <v>0</v>
      </c>
      <c r="R338" s="65">
        <f>IF(OR(M338=6,M338=7),0,IF(NOT(P338),IF(L338&lt;=$L$1,VLOOKUP(M338,ouderschapsverlof!$D$15:$G$19,4,FALSE),0),0))</f>
        <v>0</v>
      </c>
      <c r="T338" s="64">
        <f t="shared" si="119"/>
        <v>336</v>
      </c>
      <c r="U338" s="65">
        <f t="shared" si="109"/>
        <v>6</v>
      </c>
      <c r="V338" s="66">
        <f t="shared" si="110"/>
        <v>0</v>
      </c>
      <c r="W338" s="66">
        <f t="shared" si="111"/>
        <v>0</v>
      </c>
      <c r="X338" s="65" t="b">
        <f t="shared" si="112"/>
        <v>1</v>
      </c>
      <c r="Y338" s="65">
        <f>IF(OR(U338=6,U338=7),0,IF(NOT(X338),0,IF(T338&lt;=$T$1,VLOOKUP(U338,ouderschapsverlof!$D$15:$I$19,6,FALSE),0)))</f>
        <v>0</v>
      </c>
      <c r="Z338" s="65">
        <f>IF(OR(U338=6,U338=7),0,IF(NOT(X338),IF(T338&lt;=$T$1,VLOOKUP(U338,ouderschapsverlof!$D$15:$I$19,6,FALSE),0),0))</f>
        <v>0</v>
      </c>
      <c r="AB338" s="64">
        <f t="shared" si="120"/>
        <v>336</v>
      </c>
      <c r="AC338" s="65">
        <f t="shared" si="113"/>
        <v>6</v>
      </c>
      <c r="AD338" s="66">
        <f t="shared" si="114"/>
        <v>0</v>
      </c>
      <c r="AE338" s="66">
        <f t="shared" si="115"/>
        <v>0</v>
      </c>
      <c r="AF338" s="65" t="b">
        <f t="shared" si="116"/>
        <v>1</v>
      </c>
      <c r="AG338" s="65">
        <f>IF(OR(AC338=6,AC338=7),0,IF(NOT(AF338),0,IF(AB338&lt;=$AB$1,VLOOKUP(AC338,ouderschapsverlof!$D$15:$K$19,8,FALSE),0)))</f>
        <v>0</v>
      </c>
      <c r="AH338" s="65">
        <f>IF(OR(AC338=6,AC338=7),0,IF(NOT(AF338),IF(AB338&lt;=$AB$1,VLOOKUP(AC338,ouderschapsverlof!$D$15:$K$19,8,FALSE),0),0))</f>
        <v>0</v>
      </c>
    </row>
    <row r="339" spans="1:34" x14ac:dyDescent="0.25">
      <c r="A339" s="64">
        <f t="shared" si="117"/>
        <v>337</v>
      </c>
      <c r="B339" s="65">
        <f t="shared" si="101"/>
        <v>7</v>
      </c>
      <c r="C339" s="66">
        <f t="shared" si="102"/>
        <v>0</v>
      </c>
      <c r="D339" s="66">
        <f t="shared" si="103"/>
        <v>0</v>
      </c>
      <c r="E339" s="65" t="b">
        <f t="shared" si="104"/>
        <v>1</v>
      </c>
      <c r="F339" s="65">
        <f>IF(OR(B339=6,B339=7),0,IF(NOT(E339),0,IF(A339&lt;=$A$1,VLOOKUP(B339,ouderschapsverlof!$D$15:$E$19,2,FALSE),0)))</f>
        <v>0</v>
      </c>
      <c r="G339" s="65">
        <f>IF(OR(B339=6,B339=7),0,IF(NOT(E339),IF(A339&lt;=$A$1,VLOOKUP(B339,ouderschapsverlof!$D$15:$E$19,2,FALSE),0),0))</f>
        <v>0</v>
      </c>
      <c r="L339" s="64">
        <f t="shared" si="118"/>
        <v>337</v>
      </c>
      <c r="M339" s="65">
        <f t="shared" si="105"/>
        <v>7</v>
      </c>
      <c r="N339" s="66">
        <f t="shared" si="106"/>
        <v>0</v>
      </c>
      <c r="O339" s="66">
        <f t="shared" si="107"/>
        <v>0</v>
      </c>
      <c r="P339" s="65" t="b">
        <f t="shared" si="108"/>
        <v>1</v>
      </c>
      <c r="Q339" s="65">
        <f>IF(OR(M339=6,M339=7),0,IF(NOT(P339),0,IF(L339&lt;=$L$1,VLOOKUP(M339,ouderschapsverlof!$D$15:$G$19,4,FALSE),0)))</f>
        <v>0</v>
      </c>
      <c r="R339" s="65">
        <f>IF(OR(M339=6,M339=7),0,IF(NOT(P339),IF(L339&lt;=$L$1,VLOOKUP(M339,ouderschapsverlof!$D$15:$G$19,4,FALSE),0),0))</f>
        <v>0</v>
      </c>
      <c r="T339" s="64">
        <f t="shared" si="119"/>
        <v>337</v>
      </c>
      <c r="U339" s="65">
        <f t="shared" si="109"/>
        <v>7</v>
      </c>
      <c r="V339" s="66">
        <f t="shared" si="110"/>
        <v>0</v>
      </c>
      <c r="W339" s="66">
        <f t="shared" si="111"/>
        <v>0</v>
      </c>
      <c r="X339" s="65" t="b">
        <f t="shared" si="112"/>
        <v>1</v>
      </c>
      <c r="Y339" s="65">
        <f>IF(OR(U339=6,U339=7),0,IF(NOT(X339),0,IF(T339&lt;=$T$1,VLOOKUP(U339,ouderschapsverlof!$D$15:$I$19,6,FALSE),0)))</f>
        <v>0</v>
      </c>
      <c r="Z339" s="65">
        <f>IF(OR(U339=6,U339=7),0,IF(NOT(X339),IF(T339&lt;=$T$1,VLOOKUP(U339,ouderschapsverlof!$D$15:$I$19,6,FALSE),0),0))</f>
        <v>0</v>
      </c>
      <c r="AB339" s="64">
        <f t="shared" si="120"/>
        <v>337</v>
      </c>
      <c r="AC339" s="65">
        <f t="shared" si="113"/>
        <v>7</v>
      </c>
      <c r="AD339" s="66">
        <f t="shared" si="114"/>
        <v>0</v>
      </c>
      <c r="AE339" s="66">
        <f t="shared" si="115"/>
        <v>0</v>
      </c>
      <c r="AF339" s="65" t="b">
        <f t="shared" si="116"/>
        <v>1</v>
      </c>
      <c r="AG339" s="65">
        <f>IF(OR(AC339=6,AC339=7),0,IF(NOT(AF339),0,IF(AB339&lt;=$AB$1,VLOOKUP(AC339,ouderschapsverlof!$D$15:$K$19,8,FALSE),0)))</f>
        <v>0</v>
      </c>
      <c r="AH339" s="65">
        <f>IF(OR(AC339=6,AC339=7),0,IF(NOT(AF339),IF(AB339&lt;=$AB$1,VLOOKUP(AC339,ouderschapsverlof!$D$15:$K$19,8,FALSE),0),0))</f>
        <v>0</v>
      </c>
    </row>
    <row r="340" spans="1:34" x14ac:dyDescent="0.25">
      <c r="A340" s="64">
        <f t="shared" si="117"/>
        <v>338</v>
      </c>
      <c r="B340" s="65">
        <f t="shared" si="101"/>
        <v>1</v>
      </c>
      <c r="C340" s="66">
        <f t="shared" si="102"/>
        <v>0</v>
      </c>
      <c r="D340" s="66">
        <f t="shared" si="103"/>
        <v>0</v>
      </c>
      <c r="E340" s="65" t="b">
        <f t="shared" si="104"/>
        <v>1</v>
      </c>
      <c r="F340" s="65">
        <f>IF(OR(B340=6,B340=7),0,IF(NOT(E340),0,IF(A340&lt;=$A$1,VLOOKUP(B340,ouderschapsverlof!$D$15:$E$19,2,FALSE),0)))</f>
        <v>0</v>
      </c>
      <c r="G340" s="65">
        <f>IF(OR(B340=6,B340=7),0,IF(NOT(E340),IF(A340&lt;=$A$1,VLOOKUP(B340,ouderschapsverlof!$D$15:$E$19,2,FALSE),0),0))</f>
        <v>0</v>
      </c>
      <c r="L340" s="64">
        <f t="shared" si="118"/>
        <v>338</v>
      </c>
      <c r="M340" s="65">
        <f t="shared" si="105"/>
        <v>1</v>
      </c>
      <c r="N340" s="66">
        <f t="shared" si="106"/>
        <v>0</v>
      </c>
      <c r="O340" s="66">
        <f t="shared" si="107"/>
        <v>0</v>
      </c>
      <c r="P340" s="65" t="b">
        <f t="shared" si="108"/>
        <v>1</v>
      </c>
      <c r="Q340" s="65">
        <f>IF(OR(M340=6,M340=7),0,IF(NOT(P340),0,IF(L340&lt;=$L$1,VLOOKUP(M340,ouderschapsverlof!$D$15:$G$19,4,FALSE),0)))</f>
        <v>0</v>
      </c>
      <c r="R340" s="65">
        <f>IF(OR(M340=6,M340=7),0,IF(NOT(P340),IF(L340&lt;=$L$1,VLOOKUP(M340,ouderschapsverlof!$D$15:$G$19,4,FALSE),0),0))</f>
        <v>0</v>
      </c>
      <c r="T340" s="64">
        <f t="shared" si="119"/>
        <v>338</v>
      </c>
      <c r="U340" s="65">
        <f t="shared" si="109"/>
        <v>1</v>
      </c>
      <c r="V340" s="66">
        <f t="shared" si="110"/>
        <v>0</v>
      </c>
      <c r="W340" s="66">
        <f t="shared" si="111"/>
        <v>0</v>
      </c>
      <c r="X340" s="65" t="b">
        <f t="shared" si="112"/>
        <v>1</v>
      </c>
      <c r="Y340" s="65">
        <f>IF(OR(U340=6,U340=7),0,IF(NOT(X340),0,IF(T340&lt;=$T$1,VLOOKUP(U340,ouderschapsverlof!$D$15:$I$19,6,FALSE),0)))</f>
        <v>0</v>
      </c>
      <c r="Z340" s="65">
        <f>IF(OR(U340=6,U340=7),0,IF(NOT(X340),IF(T340&lt;=$T$1,VLOOKUP(U340,ouderschapsverlof!$D$15:$I$19,6,FALSE),0),0))</f>
        <v>0</v>
      </c>
      <c r="AB340" s="64">
        <f t="shared" si="120"/>
        <v>338</v>
      </c>
      <c r="AC340" s="65">
        <f t="shared" si="113"/>
        <v>1</v>
      </c>
      <c r="AD340" s="66">
        <f t="shared" si="114"/>
        <v>0</v>
      </c>
      <c r="AE340" s="66">
        <f t="shared" si="115"/>
        <v>0</v>
      </c>
      <c r="AF340" s="65" t="b">
        <f t="shared" si="116"/>
        <v>1</v>
      </c>
      <c r="AG340" s="65">
        <f>IF(OR(AC340=6,AC340=7),0,IF(NOT(AF340),0,IF(AB340&lt;=$AB$1,VLOOKUP(AC340,ouderschapsverlof!$D$15:$K$19,8,FALSE),0)))</f>
        <v>0</v>
      </c>
      <c r="AH340" s="65">
        <f>IF(OR(AC340=6,AC340=7),0,IF(NOT(AF340),IF(AB340&lt;=$AB$1,VLOOKUP(AC340,ouderschapsverlof!$D$15:$K$19,8,FALSE),0),0))</f>
        <v>0</v>
      </c>
    </row>
    <row r="341" spans="1:34" x14ac:dyDescent="0.25">
      <c r="A341" s="64">
        <f t="shared" si="117"/>
        <v>339</v>
      </c>
      <c r="B341" s="65">
        <f t="shared" si="101"/>
        <v>2</v>
      </c>
      <c r="C341" s="66">
        <f t="shared" si="102"/>
        <v>0</v>
      </c>
      <c r="D341" s="66">
        <f t="shared" si="103"/>
        <v>0</v>
      </c>
      <c r="E341" s="65" t="b">
        <f t="shared" si="104"/>
        <v>1</v>
      </c>
      <c r="F341" s="65">
        <f>IF(OR(B341=6,B341=7),0,IF(NOT(E341),0,IF(A341&lt;=$A$1,VLOOKUP(B341,ouderschapsverlof!$D$15:$E$19,2,FALSE),0)))</f>
        <v>0</v>
      </c>
      <c r="G341" s="65">
        <f>IF(OR(B341=6,B341=7),0,IF(NOT(E341),IF(A341&lt;=$A$1,VLOOKUP(B341,ouderschapsverlof!$D$15:$E$19,2,FALSE),0),0))</f>
        <v>0</v>
      </c>
      <c r="L341" s="64">
        <f t="shared" si="118"/>
        <v>339</v>
      </c>
      <c r="M341" s="65">
        <f t="shared" si="105"/>
        <v>2</v>
      </c>
      <c r="N341" s="66">
        <f t="shared" si="106"/>
        <v>0</v>
      </c>
      <c r="O341" s="66">
        <f t="shared" si="107"/>
        <v>0</v>
      </c>
      <c r="P341" s="65" t="b">
        <f t="shared" si="108"/>
        <v>1</v>
      </c>
      <c r="Q341" s="65">
        <f>IF(OR(M341=6,M341=7),0,IF(NOT(P341),0,IF(L341&lt;=$L$1,VLOOKUP(M341,ouderschapsverlof!$D$15:$G$19,4,FALSE),0)))</f>
        <v>0</v>
      </c>
      <c r="R341" s="65">
        <f>IF(OR(M341=6,M341=7),0,IF(NOT(P341),IF(L341&lt;=$L$1,VLOOKUP(M341,ouderschapsverlof!$D$15:$G$19,4,FALSE),0),0))</f>
        <v>0</v>
      </c>
      <c r="T341" s="64">
        <f t="shared" si="119"/>
        <v>339</v>
      </c>
      <c r="U341" s="65">
        <f t="shared" si="109"/>
        <v>2</v>
      </c>
      <c r="V341" s="66">
        <f t="shared" si="110"/>
        <v>0</v>
      </c>
      <c r="W341" s="66">
        <f t="shared" si="111"/>
        <v>0</v>
      </c>
      <c r="X341" s="65" t="b">
        <f t="shared" si="112"/>
        <v>1</v>
      </c>
      <c r="Y341" s="65">
        <f>IF(OR(U341=6,U341=7),0,IF(NOT(X341),0,IF(T341&lt;=$T$1,VLOOKUP(U341,ouderschapsverlof!$D$15:$I$19,6,FALSE),0)))</f>
        <v>0</v>
      </c>
      <c r="Z341" s="65">
        <f>IF(OR(U341=6,U341=7),0,IF(NOT(X341),IF(T341&lt;=$T$1,VLOOKUP(U341,ouderschapsverlof!$D$15:$I$19,6,FALSE),0),0))</f>
        <v>0</v>
      </c>
      <c r="AB341" s="64">
        <f t="shared" si="120"/>
        <v>339</v>
      </c>
      <c r="AC341" s="65">
        <f t="shared" si="113"/>
        <v>2</v>
      </c>
      <c r="AD341" s="66">
        <f t="shared" si="114"/>
        <v>0</v>
      </c>
      <c r="AE341" s="66">
        <f t="shared" si="115"/>
        <v>0</v>
      </c>
      <c r="AF341" s="65" t="b">
        <f t="shared" si="116"/>
        <v>1</v>
      </c>
      <c r="AG341" s="65">
        <f>IF(OR(AC341=6,AC341=7),0,IF(NOT(AF341),0,IF(AB341&lt;=$AB$1,VLOOKUP(AC341,ouderschapsverlof!$D$15:$K$19,8,FALSE),0)))</f>
        <v>0</v>
      </c>
      <c r="AH341" s="65">
        <f>IF(OR(AC341=6,AC341=7),0,IF(NOT(AF341),IF(AB341&lt;=$AB$1,VLOOKUP(AC341,ouderschapsverlof!$D$15:$K$19,8,FALSE),0),0))</f>
        <v>0</v>
      </c>
    </row>
    <row r="342" spans="1:34" x14ac:dyDescent="0.25">
      <c r="A342" s="64">
        <f t="shared" si="117"/>
        <v>340</v>
      </c>
      <c r="B342" s="65">
        <f t="shared" si="101"/>
        <v>3</v>
      </c>
      <c r="C342" s="66">
        <f t="shared" si="102"/>
        <v>0</v>
      </c>
      <c r="D342" s="66">
        <f t="shared" si="103"/>
        <v>0</v>
      </c>
      <c r="E342" s="65" t="b">
        <f t="shared" si="104"/>
        <v>1</v>
      </c>
      <c r="F342" s="65">
        <f>IF(OR(B342=6,B342=7),0,IF(NOT(E342),0,IF(A342&lt;=$A$1,VLOOKUP(B342,ouderschapsverlof!$D$15:$E$19,2,FALSE),0)))</f>
        <v>0</v>
      </c>
      <c r="G342" s="65">
        <f>IF(OR(B342=6,B342=7),0,IF(NOT(E342),IF(A342&lt;=$A$1,VLOOKUP(B342,ouderschapsverlof!$D$15:$E$19,2,FALSE),0),0))</f>
        <v>0</v>
      </c>
      <c r="L342" s="64">
        <f t="shared" si="118"/>
        <v>340</v>
      </c>
      <c r="M342" s="65">
        <f t="shared" si="105"/>
        <v>3</v>
      </c>
      <c r="N342" s="66">
        <f t="shared" si="106"/>
        <v>0</v>
      </c>
      <c r="O342" s="66">
        <f t="shared" si="107"/>
        <v>0</v>
      </c>
      <c r="P342" s="65" t="b">
        <f t="shared" si="108"/>
        <v>1</v>
      </c>
      <c r="Q342" s="65">
        <f>IF(OR(M342=6,M342=7),0,IF(NOT(P342),0,IF(L342&lt;=$L$1,VLOOKUP(M342,ouderschapsverlof!$D$15:$G$19,4,FALSE),0)))</f>
        <v>0</v>
      </c>
      <c r="R342" s="65">
        <f>IF(OR(M342=6,M342=7),0,IF(NOT(P342),IF(L342&lt;=$L$1,VLOOKUP(M342,ouderschapsverlof!$D$15:$G$19,4,FALSE),0),0))</f>
        <v>0</v>
      </c>
      <c r="T342" s="64">
        <f t="shared" si="119"/>
        <v>340</v>
      </c>
      <c r="U342" s="65">
        <f t="shared" si="109"/>
        <v>3</v>
      </c>
      <c r="V342" s="66">
        <f t="shared" si="110"/>
        <v>0</v>
      </c>
      <c r="W342" s="66">
        <f t="shared" si="111"/>
        <v>0</v>
      </c>
      <c r="X342" s="65" t="b">
        <f t="shared" si="112"/>
        <v>1</v>
      </c>
      <c r="Y342" s="65">
        <f>IF(OR(U342=6,U342=7),0,IF(NOT(X342),0,IF(T342&lt;=$T$1,VLOOKUP(U342,ouderschapsverlof!$D$15:$I$19,6,FALSE),0)))</f>
        <v>0</v>
      </c>
      <c r="Z342" s="65">
        <f>IF(OR(U342=6,U342=7),0,IF(NOT(X342),IF(T342&lt;=$T$1,VLOOKUP(U342,ouderschapsverlof!$D$15:$I$19,6,FALSE),0),0))</f>
        <v>0</v>
      </c>
      <c r="AB342" s="64">
        <f t="shared" si="120"/>
        <v>340</v>
      </c>
      <c r="AC342" s="65">
        <f t="shared" si="113"/>
        <v>3</v>
      </c>
      <c r="AD342" s="66">
        <f t="shared" si="114"/>
        <v>0</v>
      </c>
      <c r="AE342" s="66">
        <f t="shared" si="115"/>
        <v>0</v>
      </c>
      <c r="AF342" s="65" t="b">
        <f t="shared" si="116"/>
        <v>1</v>
      </c>
      <c r="AG342" s="65">
        <f>IF(OR(AC342=6,AC342=7),0,IF(NOT(AF342),0,IF(AB342&lt;=$AB$1,VLOOKUP(AC342,ouderschapsverlof!$D$15:$K$19,8,FALSE),0)))</f>
        <v>0</v>
      </c>
      <c r="AH342" s="65">
        <f>IF(OR(AC342=6,AC342=7),0,IF(NOT(AF342),IF(AB342&lt;=$AB$1,VLOOKUP(AC342,ouderschapsverlof!$D$15:$K$19,8,FALSE),0),0))</f>
        <v>0</v>
      </c>
    </row>
    <row r="343" spans="1:34" x14ac:dyDescent="0.25">
      <c r="A343" s="64">
        <f t="shared" si="117"/>
        <v>341</v>
      </c>
      <c r="B343" s="65">
        <f t="shared" si="101"/>
        <v>4</v>
      </c>
      <c r="C343" s="66">
        <f t="shared" si="102"/>
        <v>0</v>
      </c>
      <c r="D343" s="66">
        <f t="shared" si="103"/>
        <v>0</v>
      </c>
      <c r="E343" s="65" t="b">
        <f t="shared" si="104"/>
        <v>1</v>
      </c>
      <c r="F343" s="65">
        <f>IF(OR(B343=6,B343=7),0,IF(NOT(E343),0,IF(A343&lt;=$A$1,VLOOKUP(B343,ouderschapsverlof!$D$15:$E$19,2,FALSE),0)))</f>
        <v>0</v>
      </c>
      <c r="G343" s="65">
        <f>IF(OR(B343=6,B343=7),0,IF(NOT(E343),IF(A343&lt;=$A$1,VLOOKUP(B343,ouderschapsverlof!$D$15:$E$19,2,FALSE),0),0))</f>
        <v>0</v>
      </c>
      <c r="L343" s="64">
        <f t="shared" si="118"/>
        <v>341</v>
      </c>
      <c r="M343" s="65">
        <f t="shared" si="105"/>
        <v>4</v>
      </c>
      <c r="N343" s="66">
        <f t="shared" si="106"/>
        <v>0</v>
      </c>
      <c r="O343" s="66">
        <f t="shared" si="107"/>
        <v>0</v>
      </c>
      <c r="P343" s="65" t="b">
        <f t="shared" si="108"/>
        <v>1</v>
      </c>
      <c r="Q343" s="65">
        <f>IF(OR(M343=6,M343=7),0,IF(NOT(P343),0,IF(L343&lt;=$L$1,VLOOKUP(M343,ouderschapsverlof!$D$15:$G$19,4,FALSE),0)))</f>
        <v>0</v>
      </c>
      <c r="R343" s="65">
        <f>IF(OR(M343=6,M343=7),0,IF(NOT(P343),IF(L343&lt;=$L$1,VLOOKUP(M343,ouderschapsverlof!$D$15:$G$19,4,FALSE),0),0))</f>
        <v>0</v>
      </c>
      <c r="T343" s="64">
        <f t="shared" si="119"/>
        <v>341</v>
      </c>
      <c r="U343" s="65">
        <f t="shared" si="109"/>
        <v>4</v>
      </c>
      <c r="V343" s="66">
        <f t="shared" si="110"/>
        <v>0</v>
      </c>
      <c r="W343" s="66">
        <f t="shared" si="111"/>
        <v>0</v>
      </c>
      <c r="X343" s="65" t="b">
        <f t="shared" si="112"/>
        <v>1</v>
      </c>
      <c r="Y343" s="65">
        <f>IF(OR(U343=6,U343=7),0,IF(NOT(X343),0,IF(T343&lt;=$T$1,VLOOKUP(U343,ouderschapsverlof!$D$15:$I$19,6,FALSE),0)))</f>
        <v>0</v>
      </c>
      <c r="Z343" s="65">
        <f>IF(OR(U343=6,U343=7),0,IF(NOT(X343),IF(T343&lt;=$T$1,VLOOKUP(U343,ouderschapsverlof!$D$15:$I$19,6,FALSE),0),0))</f>
        <v>0</v>
      </c>
      <c r="AB343" s="64">
        <f t="shared" si="120"/>
        <v>341</v>
      </c>
      <c r="AC343" s="65">
        <f t="shared" si="113"/>
        <v>4</v>
      </c>
      <c r="AD343" s="66">
        <f t="shared" si="114"/>
        <v>0</v>
      </c>
      <c r="AE343" s="66">
        <f t="shared" si="115"/>
        <v>0</v>
      </c>
      <c r="AF343" s="65" t="b">
        <f t="shared" si="116"/>
        <v>1</v>
      </c>
      <c r="AG343" s="65">
        <f>IF(OR(AC343=6,AC343=7),0,IF(NOT(AF343),0,IF(AB343&lt;=$AB$1,VLOOKUP(AC343,ouderschapsverlof!$D$15:$K$19,8,FALSE),0)))</f>
        <v>0</v>
      </c>
      <c r="AH343" s="65">
        <f>IF(OR(AC343=6,AC343=7),0,IF(NOT(AF343),IF(AB343&lt;=$AB$1,VLOOKUP(AC343,ouderschapsverlof!$D$15:$K$19,8,FALSE),0),0))</f>
        <v>0</v>
      </c>
    </row>
    <row r="344" spans="1:34" x14ac:dyDescent="0.25">
      <c r="A344" s="64">
        <f t="shared" si="117"/>
        <v>342</v>
      </c>
      <c r="B344" s="65">
        <f t="shared" si="101"/>
        <v>5</v>
      </c>
      <c r="C344" s="66">
        <f t="shared" si="102"/>
        <v>0</v>
      </c>
      <c r="D344" s="66">
        <f t="shared" si="103"/>
        <v>0</v>
      </c>
      <c r="E344" s="65" t="b">
        <f t="shared" si="104"/>
        <v>1</v>
      </c>
      <c r="F344" s="65">
        <f>IF(OR(B344=6,B344=7),0,IF(NOT(E344),0,IF(A344&lt;=$A$1,VLOOKUP(B344,ouderschapsverlof!$D$15:$E$19,2,FALSE),0)))</f>
        <v>0</v>
      </c>
      <c r="G344" s="65">
        <f>IF(OR(B344=6,B344=7),0,IF(NOT(E344),IF(A344&lt;=$A$1,VLOOKUP(B344,ouderschapsverlof!$D$15:$E$19,2,FALSE),0),0))</f>
        <v>0</v>
      </c>
      <c r="L344" s="64">
        <f t="shared" si="118"/>
        <v>342</v>
      </c>
      <c r="M344" s="65">
        <f t="shared" si="105"/>
        <v>5</v>
      </c>
      <c r="N344" s="66">
        <f t="shared" si="106"/>
        <v>0</v>
      </c>
      <c r="O344" s="66">
        <f t="shared" si="107"/>
        <v>0</v>
      </c>
      <c r="P344" s="65" t="b">
        <f t="shared" si="108"/>
        <v>1</v>
      </c>
      <c r="Q344" s="65">
        <f>IF(OR(M344=6,M344=7),0,IF(NOT(P344),0,IF(L344&lt;=$L$1,VLOOKUP(M344,ouderschapsverlof!$D$15:$G$19,4,FALSE),0)))</f>
        <v>0</v>
      </c>
      <c r="R344" s="65">
        <f>IF(OR(M344=6,M344=7),0,IF(NOT(P344),IF(L344&lt;=$L$1,VLOOKUP(M344,ouderschapsverlof!$D$15:$G$19,4,FALSE),0),0))</f>
        <v>0</v>
      </c>
      <c r="T344" s="64">
        <f t="shared" si="119"/>
        <v>342</v>
      </c>
      <c r="U344" s="65">
        <f t="shared" si="109"/>
        <v>5</v>
      </c>
      <c r="V344" s="66">
        <f t="shared" si="110"/>
        <v>0</v>
      </c>
      <c r="W344" s="66">
        <f t="shared" si="111"/>
        <v>0</v>
      </c>
      <c r="X344" s="65" t="b">
        <f t="shared" si="112"/>
        <v>1</v>
      </c>
      <c r="Y344" s="65">
        <f>IF(OR(U344=6,U344=7),0,IF(NOT(X344),0,IF(T344&lt;=$T$1,VLOOKUP(U344,ouderschapsverlof!$D$15:$I$19,6,FALSE),0)))</f>
        <v>0</v>
      </c>
      <c r="Z344" s="65">
        <f>IF(OR(U344=6,U344=7),0,IF(NOT(X344),IF(T344&lt;=$T$1,VLOOKUP(U344,ouderschapsverlof!$D$15:$I$19,6,FALSE),0),0))</f>
        <v>0</v>
      </c>
      <c r="AB344" s="64">
        <f t="shared" si="120"/>
        <v>342</v>
      </c>
      <c r="AC344" s="65">
        <f t="shared" si="113"/>
        <v>5</v>
      </c>
      <c r="AD344" s="66">
        <f t="shared" si="114"/>
        <v>0</v>
      </c>
      <c r="AE344" s="66">
        <f t="shared" si="115"/>
        <v>0</v>
      </c>
      <c r="AF344" s="65" t="b">
        <f t="shared" si="116"/>
        <v>1</v>
      </c>
      <c r="AG344" s="65">
        <f>IF(OR(AC344=6,AC344=7),0,IF(NOT(AF344),0,IF(AB344&lt;=$AB$1,VLOOKUP(AC344,ouderschapsverlof!$D$15:$K$19,8,FALSE),0)))</f>
        <v>0</v>
      </c>
      <c r="AH344" s="65">
        <f>IF(OR(AC344=6,AC344=7),0,IF(NOT(AF344),IF(AB344&lt;=$AB$1,VLOOKUP(AC344,ouderschapsverlof!$D$15:$K$19,8,FALSE),0),0))</f>
        <v>0</v>
      </c>
    </row>
    <row r="345" spans="1:34" x14ac:dyDescent="0.25">
      <c r="A345" s="64">
        <f t="shared" si="117"/>
        <v>343</v>
      </c>
      <c r="B345" s="65">
        <f t="shared" si="101"/>
        <v>6</v>
      </c>
      <c r="C345" s="66">
        <f t="shared" si="102"/>
        <v>0</v>
      </c>
      <c r="D345" s="66">
        <f t="shared" si="103"/>
        <v>0</v>
      </c>
      <c r="E345" s="65" t="b">
        <f t="shared" si="104"/>
        <v>1</v>
      </c>
      <c r="F345" s="65">
        <f>IF(OR(B345=6,B345=7),0,IF(NOT(E345),0,IF(A345&lt;=$A$1,VLOOKUP(B345,ouderschapsverlof!$D$15:$E$19,2,FALSE),0)))</f>
        <v>0</v>
      </c>
      <c r="G345" s="65">
        <f>IF(OR(B345=6,B345=7),0,IF(NOT(E345),IF(A345&lt;=$A$1,VLOOKUP(B345,ouderschapsverlof!$D$15:$E$19,2,FALSE),0),0))</f>
        <v>0</v>
      </c>
      <c r="L345" s="64">
        <f t="shared" si="118"/>
        <v>343</v>
      </c>
      <c r="M345" s="65">
        <f t="shared" si="105"/>
        <v>6</v>
      </c>
      <c r="N345" s="66">
        <f t="shared" si="106"/>
        <v>0</v>
      </c>
      <c r="O345" s="66">
        <f t="shared" si="107"/>
        <v>0</v>
      </c>
      <c r="P345" s="65" t="b">
        <f t="shared" si="108"/>
        <v>1</v>
      </c>
      <c r="Q345" s="65">
        <f>IF(OR(M345=6,M345=7),0,IF(NOT(P345),0,IF(L345&lt;=$L$1,VLOOKUP(M345,ouderschapsverlof!$D$15:$G$19,4,FALSE),0)))</f>
        <v>0</v>
      </c>
      <c r="R345" s="65">
        <f>IF(OR(M345=6,M345=7),0,IF(NOT(P345),IF(L345&lt;=$L$1,VLOOKUP(M345,ouderschapsverlof!$D$15:$G$19,4,FALSE),0),0))</f>
        <v>0</v>
      </c>
      <c r="T345" s="64">
        <f t="shared" si="119"/>
        <v>343</v>
      </c>
      <c r="U345" s="65">
        <f t="shared" si="109"/>
        <v>6</v>
      </c>
      <c r="V345" s="66">
        <f t="shared" si="110"/>
        <v>0</v>
      </c>
      <c r="W345" s="66">
        <f t="shared" si="111"/>
        <v>0</v>
      </c>
      <c r="X345" s="65" t="b">
        <f t="shared" si="112"/>
        <v>1</v>
      </c>
      <c r="Y345" s="65">
        <f>IF(OR(U345=6,U345=7),0,IF(NOT(X345),0,IF(T345&lt;=$T$1,VLOOKUP(U345,ouderschapsverlof!$D$15:$I$19,6,FALSE),0)))</f>
        <v>0</v>
      </c>
      <c r="Z345" s="65">
        <f>IF(OR(U345=6,U345=7),0,IF(NOT(X345),IF(T345&lt;=$T$1,VLOOKUP(U345,ouderschapsverlof!$D$15:$I$19,6,FALSE),0),0))</f>
        <v>0</v>
      </c>
      <c r="AB345" s="64">
        <f t="shared" si="120"/>
        <v>343</v>
      </c>
      <c r="AC345" s="65">
        <f t="shared" si="113"/>
        <v>6</v>
      </c>
      <c r="AD345" s="66">
        <f t="shared" si="114"/>
        <v>0</v>
      </c>
      <c r="AE345" s="66">
        <f t="shared" si="115"/>
        <v>0</v>
      </c>
      <c r="AF345" s="65" t="b">
        <f t="shared" si="116"/>
        <v>1</v>
      </c>
      <c r="AG345" s="65">
        <f>IF(OR(AC345=6,AC345=7),0,IF(NOT(AF345),0,IF(AB345&lt;=$AB$1,VLOOKUP(AC345,ouderschapsverlof!$D$15:$K$19,8,FALSE),0)))</f>
        <v>0</v>
      </c>
      <c r="AH345" s="65">
        <f>IF(OR(AC345=6,AC345=7),0,IF(NOT(AF345),IF(AB345&lt;=$AB$1,VLOOKUP(AC345,ouderschapsverlof!$D$15:$K$19,8,FALSE),0),0))</f>
        <v>0</v>
      </c>
    </row>
    <row r="346" spans="1:34" x14ac:dyDescent="0.25">
      <c r="A346" s="64">
        <f t="shared" si="117"/>
        <v>344</v>
      </c>
      <c r="B346" s="65">
        <f t="shared" si="101"/>
        <v>7</v>
      </c>
      <c r="C346" s="66">
        <f t="shared" si="102"/>
        <v>0</v>
      </c>
      <c r="D346" s="66">
        <f t="shared" si="103"/>
        <v>0</v>
      </c>
      <c r="E346" s="65" t="b">
        <f t="shared" si="104"/>
        <v>1</v>
      </c>
      <c r="F346" s="65">
        <f>IF(OR(B346=6,B346=7),0,IF(NOT(E346),0,IF(A346&lt;=$A$1,VLOOKUP(B346,ouderschapsverlof!$D$15:$E$19,2,FALSE),0)))</f>
        <v>0</v>
      </c>
      <c r="G346" s="65">
        <f>IF(OR(B346=6,B346=7),0,IF(NOT(E346),IF(A346&lt;=$A$1,VLOOKUP(B346,ouderschapsverlof!$D$15:$E$19,2,FALSE),0),0))</f>
        <v>0</v>
      </c>
      <c r="L346" s="64">
        <f t="shared" si="118"/>
        <v>344</v>
      </c>
      <c r="M346" s="65">
        <f t="shared" si="105"/>
        <v>7</v>
      </c>
      <c r="N346" s="66">
        <f t="shared" si="106"/>
        <v>0</v>
      </c>
      <c r="O346" s="66">
        <f t="shared" si="107"/>
        <v>0</v>
      </c>
      <c r="P346" s="65" t="b">
        <f t="shared" si="108"/>
        <v>1</v>
      </c>
      <c r="Q346" s="65">
        <f>IF(OR(M346=6,M346=7),0,IF(NOT(P346),0,IF(L346&lt;=$L$1,VLOOKUP(M346,ouderschapsverlof!$D$15:$G$19,4,FALSE),0)))</f>
        <v>0</v>
      </c>
      <c r="R346" s="65">
        <f>IF(OR(M346=6,M346=7),0,IF(NOT(P346),IF(L346&lt;=$L$1,VLOOKUP(M346,ouderschapsverlof!$D$15:$G$19,4,FALSE),0),0))</f>
        <v>0</v>
      </c>
      <c r="T346" s="64">
        <f t="shared" si="119"/>
        <v>344</v>
      </c>
      <c r="U346" s="65">
        <f t="shared" si="109"/>
        <v>7</v>
      </c>
      <c r="V346" s="66">
        <f t="shared" si="110"/>
        <v>0</v>
      </c>
      <c r="W346" s="66">
        <f t="shared" si="111"/>
        <v>0</v>
      </c>
      <c r="X346" s="65" t="b">
        <f t="shared" si="112"/>
        <v>1</v>
      </c>
      <c r="Y346" s="65">
        <f>IF(OR(U346=6,U346=7),0,IF(NOT(X346),0,IF(T346&lt;=$T$1,VLOOKUP(U346,ouderschapsverlof!$D$15:$I$19,6,FALSE),0)))</f>
        <v>0</v>
      </c>
      <c r="Z346" s="65">
        <f>IF(OR(U346=6,U346=7),0,IF(NOT(X346),IF(T346&lt;=$T$1,VLOOKUP(U346,ouderschapsverlof!$D$15:$I$19,6,FALSE),0),0))</f>
        <v>0</v>
      </c>
      <c r="AB346" s="64">
        <f t="shared" si="120"/>
        <v>344</v>
      </c>
      <c r="AC346" s="65">
        <f t="shared" si="113"/>
        <v>7</v>
      </c>
      <c r="AD346" s="66">
        <f t="shared" si="114"/>
        <v>0</v>
      </c>
      <c r="AE346" s="66">
        <f t="shared" si="115"/>
        <v>0</v>
      </c>
      <c r="AF346" s="65" t="b">
        <f t="shared" si="116"/>
        <v>1</v>
      </c>
      <c r="AG346" s="65">
        <f>IF(OR(AC346=6,AC346=7),0,IF(NOT(AF346),0,IF(AB346&lt;=$AB$1,VLOOKUP(AC346,ouderschapsverlof!$D$15:$K$19,8,FALSE),0)))</f>
        <v>0</v>
      </c>
      <c r="AH346" s="65">
        <f>IF(OR(AC346=6,AC346=7),0,IF(NOT(AF346),IF(AB346&lt;=$AB$1,VLOOKUP(AC346,ouderschapsverlof!$D$15:$K$19,8,FALSE),0),0))</f>
        <v>0</v>
      </c>
    </row>
    <row r="347" spans="1:34" x14ac:dyDescent="0.25">
      <c r="A347" s="64">
        <f t="shared" si="117"/>
        <v>345</v>
      </c>
      <c r="B347" s="65">
        <f t="shared" si="101"/>
        <v>1</v>
      </c>
      <c r="C347" s="66">
        <f t="shared" si="102"/>
        <v>0</v>
      </c>
      <c r="D347" s="66">
        <f t="shared" si="103"/>
        <v>0</v>
      </c>
      <c r="E347" s="65" t="b">
        <f t="shared" si="104"/>
        <v>1</v>
      </c>
      <c r="F347" s="65">
        <f>IF(OR(B347=6,B347=7),0,IF(NOT(E347),0,IF(A347&lt;=$A$1,VLOOKUP(B347,ouderschapsverlof!$D$15:$E$19,2,FALSE),0)))</f>
        <v>0</v>
      </c>
      <c r="G347" s="65">
        <f>IF(OR(B347=6,B347=7),0,IF(NOT(E347),IF(A347&lt;=$A$1,VLOOKUP(B347,ouderschapsverlof!$D$15:$E$19,2,FALSE),0),0))</f>
        <v>0</v>
      </c>
      <c r="L347" s="64">
        <f t="shared" si="118"/>
        <v>345</v>
      </c>
      <c r="M347" s="65">
        <f t="shared" si="105"/>
        <v>1</v>
      </c>
      <c r="N347" s="66">
        <f t="shared" si="106"/>
        <v>0</v>
      </c>
      <c r="O347" s="66">
        <f t="shared" si="107"/>
        <v>0</v>
      </c>
      <c r="P347" s="65" t="b">
        <f t="shared" si="108"/>
        <v>1</v>
      </c>
      <c r="Q347" s="65">
        <f>IF(OR(M347=6,M347=7),0,IF(NOT(P347),0,IF(L347&lt;=$L$1,VLOOKUP(M347,ouderschapsverlof!$D$15:$G$19,4,FALSE),0)))</f>
        <v>0</v>
      </c>
      <c r="R347" s="65">
        <f>IF(OR(M347=6,M347=7),0,IF(NOT(P347),IF(L347&lt;=$L$1,VLOOKUP(M347,ouderschapsverlof!$D$15:$G$19,4,FALSE),0),0))</f>
        <v>0</v>
      </c>
      <c r="T347" s="64">
        <f t="shared" si="119"/>
        <v>345</v>
      </c>
      <c r="U347" s="65">
        <f t="shared" si="109"/>
        <v>1</v>
      </c>
      <c r="V347" s="66">
        <f t="shared" si="110"/>
        <v>0</v>
      </c>
      <c r="W347" s="66">
        <f t="shared" si="111"/>
        <v>0</v>
      </c>
      <c r="X347" s="65" t="b">
        <f t="shared" si="112"/>
        <v>1</v>
      </c>
      <c r="Y347" s="65">
        <f>IF(OR(U347=6,U347=7),0,IF(NOT(X347),0,IF(T347&lt;=$T$1,VLOOKUP(U347,ouderschapsverlof!$D$15:$I$19,6,FALSE),0)))</f>
        <v>0</v>
      </c>
      <c r="Z347" s="65">
        <f>IF(OR(U347=6,U347=7),0,IF(NOT(X347),IF(T347&lt;=$T$1,VLOOKUP(U347,ouderschapsverlof!$D$15:$I$19,6,FALSE),0),0))</f>
        <v>0</v>
      </c>
      <c r="AB347" s="64">
        <f t="shared" si="120"/>
        <v>345</v>
      </c>
      <c r="AC347" s="65">
        <f t="shared" si="113"/>
        <v>1</v>
      </c>
      <c r="AD347" s="66">
        <f t="shared" si="114"/>
        <v>0</v>
      </c>
      <c r="AE347" s="66">
        <f t="shared" si="115"/>
        <v>0</v>
      </c>
      <c r="AF347" s="65" t="b">
        <f t="shared" si="116"/>
        <v>1</v>
      </c>
      <c r="AG347" s="65">
        <f>IF(OR(AC347=6,AC347=7),0,IF(NOT(AF347),0,IF(AB347&lt;=$AB$1,VLOOKUP(AC347,ouderschapsverlof!$D$15:$K$19,8,FALSE),0)))</f>
        <v>0</v>
      </c>
      <c r="AH347" s="65">
        <f>IF(OR(AC347=6,AC347=7),0,IF(NOT(AF347),IF(AB347&lt;=$AB$1,VLOOKUP(AC347,ouderschapsverlof!$D$15:$K$19,8,FALSE),0),0))</f>
        <v>0</v>
      </c>
    </row>
    <row r="348" spans="1:34" x14ac:dyDescent="0.25">
      <c r="A348" s="64">
        <f t="shared" si="117"/>
        <v>346</v>
      </c>
      <c r="B348" s="65">
        <f t="shared" si="101"/>
        <v>2</v>
      </c>
      <c r="C348" s="66">
        <f t="shared" si="102"/>
        <v>0</v>
      </c>
      <c r="D348" s="66">
        <f t="shared" si="103"/>
        <v>0</v>
      </c>
      <c r="E348" s="65" t="b">
        <f t="shared" si="104"/>
        <v>1</v>
      </c>
      <c r="F348" s="65">
        <f>IF(OR(B348=6,B348=7),0,IF(NOT(E348),0,IF(A348&lt;=$A$1,VLOOKUP(B348,ouderschapsverlof!$D$15:$E$19,2,FALSE),0)))</f>
        <v>0</v>
      </c>
      <c r="G348" s="65">
        <f>IF(OR(B348=6,B348=7),0,IF(NOT(E348),IF(A348&lt;=$A$1,VLOOKUP(B348,ouderschapsverlof!$D$15:$E$19,2,FALSE),0),0))</f>
        <v>0</v>
      </c>
      <c r="L348" s="64">
        <f t="shared" si="118"/>
        <v>346</v>
      </c>
      <c r="M348" s="65">
        <f t="shared" si="105"/>
        <v>2</v>
      </c>
      <c r="N348" s="66">
        <f t="shared" si="106"/>
        <v>0</v>
      </c>
      <c r="O348" s="66">
        <f t="shared" si="107"/>
        <v>0</v>
      </c>
      <c r="P348" s="65" t="b">
        <f t="shared" si="108"/>
        <v>1</v>
      </c>
      <c r="Q348" s="65">
        <f>IF(OR(M348=6,M348=7),0,IF(NOT(P348),0,IF(L348&lt;=$L$1,VLOOKUP(M348,ouderschapsverlof!$D$15:$G$19,4,FALSE),0)))</f>
        <v>0</v>
      </c>
      <c r="R348" s="65">
        <f>IF(OR(M348=6,M348=7),0,IF(NOT(P348),IF(L348&lt;=$L$1,VLOOKUP(M348,ouderschapsverlof!$D$15:$G$19,4,FALSE),0),0))</f>
        <v>0</v>
      </c>
      <c r="T348" s="64">
        <f t="shared" si="119"/>
        <v>346</v>
      </c>
      <c r="U348" s="65">
        <f t="shared" si="109"/>
        <v>2</v>
      </c>
      <c r="V348" s="66">
        <f t="shared" si="110"/>
        <v>0</v>
      </c>
      <c r="W348" s="66">
        <f t="shared" si="111"/>
        <v>0</v>
      </c>
      <c r="X348" s="65" t="b">
        <f t="shared" si="112"/>
        <v>1</v>
      </c>
      <c r="Y348" s="65">
        <f>IF(OR(U348=6,U348=7),0,IF(NOT(X348),0,IF(T348&lt;=$T$1,VLOOKUP(U348,ouderschapsverlof!$D$15:$I$19,6,FALSE),0)))</f>
        <v>0</v>
      </c>
      <c r="Z348" s="65">
        <f>IF(OR(U348=6,U348=7),0,IF(NOT(X348),IF(T348&lt;=$T$1,VLOOKUP(U348,ouderschapsverlof!$D$15:$I$19,6,FALSE),0),0))</f>
        <v>0</v>
      </c>
      <c r="AB348" s="64">
        <f t="shared" si="120"/>
        <v>346</v>
      </c>
      <c r="AC348" s="65">
        <f t="shared" si="113"/>
        <v>2</v>
      </c>
      <c r="AD348" s="66">
        <f t="shared" si="114"/>
        <v>0</v>
      </c>
      <c r="AE348" s="66">
        <f t="shared" si="115"/>
        <v>0</v>
      </c>
      <c r="AF348" s="65" t="b">
        <f t="shared" si="116"/>
        <v>1</v>
      </c>
      <c r="AG348" s="65">
        <f>IF(OR(AC348=6,AC348=7),0,IF(NOT(AF348),0,IF(AB348&lt;=$AB$1,VLOOKUP(AC348,ouderschapsverlof!$D$15:$K$19,8,FALSE),0)))</f>
        <v>0</v>
      </c>
      <c r="AH348" s="65">
        <f>IF(OR(AC348=6,AC348=7),0,IF(NOT(AF348),IF(AB348&lt;=$AB$1,VLOOKUP(AC348,ouderschapsverlof!$D$15:$K$19,8,FALSE),0),0))</f>
        <v>0</v>
      </c>
    </row>
    <row r="349" spans="1:34" x14ac:dyDescent="0.25">
      <c r="A349" s="64">
        <f t="shared" si="117"/>
        <v>347</v>
      </c>
      <c r="B349" s="65">
        <f t="shared" si="101"/>
        <v>3</v>
      </c>
      <c r="C349" s="66">
        <f t="shared" si="102"/>
        <v>0</v>
      </c>
      <c r="D349" s="66">
        <f t="shared" si="103"/>
        <v>0</v>
      </c>
      <c r="E349" s="65" t="b">
        <f t="shared" si="104"/>
        <v>1</v>
      </c>
      <c r="F349" s="65">
        <f>IF(OR(B349=6,B349=7),0,IF(NOT(E349),0,IF(A349&lt;=$A$1,VLOOKUP(B349,ouderschapsverlof!$D$15:$E$19,2,FALSE),0)))</f>
        <v>0</v>
      </c>
      <c r="G349" s="65">
        <f>IF(OR(B349=6,B349=7),0,IF(NOT(E349),IF(A349&lt;=$A$1,VLOOKUP(B349,ouderschapsverlof!$D$15:$E$19,2,FALSE),0),0))</f>
        <v>0</v>
      </c>
      <c r="L349" s="64">
        <f t="shared" si="118"/>
        <v>347</v>
      </c>
      <c r="M349" s="65">
        <f t="shared" si="105"/>
        <v>3</v>
      </c>
      <c r="N349" s="66">
        <f t="shared" si="106"/>
        <v>0</v>
      </c>
      <c r="O349" s="66">
        <f t="shared" si="107"/>
        <v>0</v>
      </c>
      <c r="P349" s="65" t="b">
        <f t="shared" si="108"/>
        <v>1</v>
      </c>
      <c r="Q349" s="65">
        <f>IF(OR(M349=6,M349=7),0,IF(NOT(P349),0,IF(L349&lt;=$L$1,VLOOKUP(M349,ouderschapsverlof!$D$15:$G$19,4,FALSE),0)))</f>
        <v>0</v>
      </c>
      <c r="R349" s="65">
        <f>IF(OR(M349=6,M349=7),0,IF(NOT(P349),IF(L349&lt;=$L$1,VLOOKUP(M349,ouderschapsverlof!$D$15:$G$19,4,FALSE),0),0))</f>
        <v>0</v>
      </c>
      <c r="T349" s="64">
        <f t="shared" si="119"/>
        <v>347</v>
      </c>
      <c r="U349" s="65">
        <f t="shared" si="109"/>
        <v>3</v>
      </c>
      <c r="V349" s="66">
        <f t="shared" si="110"/>
        <v>0</v>
      </c>
      <c r="W349" s="66">
        <f t="shared" si="111"/>
        <v>0</v>
      </c>
      <c r="X349" s="65" t="b">
        <f t="shared" si="112"/>
        <v>1</v>
      </c>
      <c r="Y349" s="65">
        <f>IF(OR(U349=6,U349=7),0,IF(NOT(X349),0,IF(T349&lt;=$T$1,VLOOKUP(U349,ouderschapsverlof!$D$15:$I$19,6,FALSE),0)))</f>
        <v>0</v>
      </c>
      <c r="Z349" s="65">
        <f>IF(OR(U349=6,U349=7),0,IF(NOT(X349),IF(T349&lt;=$T$1,VLOOKUP(U349,ouderschapsverlof!$D$15:$I$19,6,FALSE),0),0))</f>
        <v>0</v>
      </c>
      <c r="AB349" s="64">
        <f t="shared" si="120"/>
        <v>347</v>
      </c>
      <c r="AC349" s="65">
        <f t="shared" si="113"/>
        <v>3</v>
      </c>
      <c r="AD349" s="66">
        <f t="shared" si="114"/>
        <v>0</v>
      </c>
      <c r="AE349" s="66">
        <f t="shared" si="115"/>
        <v>0</v>
      </c>
      <c r="AF349" s="65" t="b">
        <f t="shared" si="116"/>
        <v>1</v>
      </c>
      <c r="AG349" s="65">
        <f>IF(OR(AC349=6,AC349=7),0,IF(NOT(AF349),0,IF(AB349&lt;=$AB$1,VLOOKUP(AC349,ouderschapsverlof!$D$15:$K$19,8,FALSE),0)))</f>
        <v>0</v>
      </c>
      <c r="AH349" s="65">
        <f>IF(OR(AC349=6,AC349=7),0,IF(NOT(AF349),IF(AB349&lt;=$AB$1,VLOOKUP(AC349,ouderschapsverlof!$D$15:$K$19,8,FALSE),0),0))</f>
        <v>0</v>
      </c>
    </row>
    <row r="350" spans="1:34" x14ac:dyDescent="0.25">
      <c r="A350" s="64">
        <f t="shared" si="117"/>
        <v>348</v>
      </c>
      <c r="B350" s="65">
        <f t="shared" si="101"/>
        <v>4</v>
      </c>
      <c r="C350" s="66">
        <f t="shared" si="102"/>
        <v>0</v>
      </c>
      <c r="D350" s="66">
        <f t="shared" si="103"/>
        <v>0</v>
      </c>
      <c r="E350" s="65" t="b">
        <f t="shared" si="104"/>
        <v>1</v>
      </c>
      <c r="F350" s="65">
        <f>IF(OR(B350=6,B350=7),0,IF(NOT(E350),0,IF(A350&lt;=$A$1,VLOOKUP(B350,ouderschapsverlof!$D$15:$E$19,2,FALSE),0)))</f>
        <v>0</v>
      </c>
      <c r="G350" s="65">
        <f>IF(OR(B350=6,B350=7),0,IF(NOT(E350),IF(A350&lt;=$A$1,VLOOKUP(B350,ouderschapsverlof!$D$15:$E$19,2,FALSE),0),0))</f>
        <v>0</v>
      </c>
      <c r="L350" s="64">
        <f t="shared" si="118"/>
        <v>348</v>
      </c>
      <c r="M350" s="65">
        <f t="shared" si="105"/>
        <v>4</v>
      </c>
      <c r="N350" s="66">
        <f t="shared" si="106"/>
        <v>0</v>
      </c>
      <c r="O350" s="66">
        <f t="shared" si="107"/>
        <v>0</v>
      </c>
      <c r="P350" s="65" t="b">
        <f t="shared" si="108"/>
        <v>1</v>
      </c>
      <c r="Q350" s="65">
        <f>IF(OR(M350=6,M350=7),0,IF(NOT(P350),0,IF(L350&lt;=$L$1,VLOOKUP(M350,ouderschapsverlof!$D$15:$G$19,4,FALSE),0)))</f>
        <v>0</v>
      </c>
      <c r="R350" s="65">
        <f>IF(OR(M350=6,M350=7),0,IF(NOT(P350),IF(L350&lt;=$L$1,VLOOKUP(M350,ouderschapsverlof!$D$15:$G$19,4,FALSE),0),0))</f>
        <v>0</v>
      </c>
      <c r="T350" s="64">
        <f t="shared" si="119"/>
        <v>348</v>
      </c>
      <c r="U350" s="65">
        <f t="shared" si="109"/>
        <v>4</v>
      </c>
      <c r="V350" s="66">
        <f t="shared" si="110"/>
        <v>0</v>
      </c>
      <c r="W350" s="66">
        <f t="shared" si="111"/>
        <v>0</v>
      </c>
      <c r="X350" s="65" t="b">
        <f t="shared" si="112"/>
        <v>1</v>
      </c>
      <c r="Y350" s="65">
        <f>IF(OR(U350=6,U350=7),0,IF(NOT(X350),0,IF(T350&lt;=$T$1,VLOOKUP(U350,ouderschapsverlof!$D$15:$I$19,6,FALSE),0)))</f>
        <v>0</v>
      </c>
      <c r="Z350" s="65">
        <f>IF(OR(U350=6,U350=7),0,IF(NOT(X350),IF(T350&lt;=$T$1,VLOOKUP(U350,ouderschapsverlof!$D$15:$I$19,6,FALSE),0),0))</f>
        <v>0</v>
      </c>
      <c r="AB350" s="64">
        <f t="shared" si="120"/>
        <v>348</v>
      </c>
      <c r="AC350" s="65">
        <f t="shared" si="113"/>
        <v>4</v>
      </c>
      <c r="AD350" s="66">
        <f t="shared" si="114"/>
        <v>0</v>
      </c>
      <c r="AE350" s="66">
        <f t="shared" si="115"/>
        <v>0</v>
      </c>
      <c r="AF350" s="65" t="b">
        <f t="shared" si="116"/>
        <v>1</v>
      </c>
      <c r="AG350" s="65">
        <f>IF(OR(AC350=6,AC350=7),0,IF(NOT(AF350),0,IF(AB350&lt;=$AB$1,VLOOKUP(AC350,ouderschapsverlof!$D$15:$K$19,8,FALSE),0)))</f>
        <v>0</v>
      </c>
      <c r="AH350" s="65">
        <f>IF(OR(AC350=6,AC350=7),0,IF(NOT(AF350),IF(AB350&lt;=$AB$1,VLOOKUP(AC350,ouderschapsverlof!$D$15:$K$19,8,FALSE),0),0))</f>
        <v>0</v>
      </c>
    </row>
    <row r="351" spans="1:34" x14ac:dyDescent="0.25">
      <c r="A351" s="64">
        <f t="shared" si="117"/>
        <v>349</v>
      </c>
      <c r="B351" s="65">
        <f t="shared" si="101"/>
        <v>5</v>
      </c>
      <c r="C351" s="66">
        <f t="shared" si="102"/>
        <v>0</v>
      </c>
      <c r="D351" s="66">
        <f t="shared" si="103"/>
        <v>0</v>
      </c>
      <c r="E351" s="65" t="b">
        <f t="shared" si="104"/>
        <v>1</v>
      </c>
      <c r="F351" s="65">
        <f>IF(OR(B351=6,B351=7),0,IF(NOT(E351),0,IF(A351&lt;=$A$1,VLOOKUP(B351,ouderschapsverlof!$D$15:$E$19,2,FALSE),0)))</f>
        <v>0</v>
      </c>
      <c r="G351" s="65">
        <f>IF(OR(B351=6,B351=7),0,IF(NOT(E351),IF(A351&lt;=$A$1,VLOOKUP(B351,ouderschapsverlof!$D$15:$E$19,2,FALSE),0),0))</f>
        <v>0</v>
      </c>
      <c r="L351" s="64">
        <f t="shared" si="118"/>
        <v>349</v>
      </c>
      <c r="M351" s="65">
        <f t="shared" si="105"/>
        <v>5</v>
      </c>
      <c r="N351" s="66">
        <f t="shared" si="106"/>
        <v>0</v>
      </c>
      <c r="O351" s="66">
        <f t="shared" si="107"/>
        <v>0</v>
      </c>
      <c r="P351" s="65" t="b">
        <f t="shared" si="108"/>
        <v>1</v>
      </c>
      <c r="Q351" s="65">
        <f>IF(OR(M351=6,M351=7),0,IF(NOT(P351),0,IF(L351&lt;=$L$1,VLOOKUP(M351,ouderschapsverlof!$D$15:$G$19,4,FALSE),0)))</f>
        <v>0</v>
      </c>
      <c r="R351" s="65">
        <f>IF(OR(M351=6,M351=7),0,IF(NOT(P351),IF(L351&lt;=$L$1,VLOOKUP(M351,ouderschapsverlof!$D$15:$G$19,4,FALSE),0),0))</f>
        <v>0</v>
      </c>
      <c r="T351" s="64">
        <f t="shared" si="119"/>
        <v>349</v>
      </c>
      <c r="U351" s="65">
        <f t="shared" si="109"/>
        <v>5</v>
      </c>
      <c r="V351" s="66">
        <f t="shared" si="110"/>
        <v>0</v>
      </c>
      <c r="W351" s="66">
        <f t="shared" si="111"/>
        <v>0</v>
      </c>
      <c r="X351" s="65" t="b">
        <f t="shared" si="112"/>
        <v>1</v>
      </c>
      <c r="Y351" s="65">
        <f>IF(OR(U351=6,U351=7),0,IF(NOT(X351),0,IF(T351&lt;=$T$1,VLOOKUP(U351,ouderschapsverlof!$D$15:$I$19,6,FALSE),0)))</f>
        <v>0</v>
      </c>
      <c r="Z351" s="65">
        <f>IF(OR(U351=6,U351=7),0,IF(NOT(X351),IF(T351&lt;=$T$1,VLOOKUP(U351,ouderschapsverlof!$D$15:$I$19,6,FALSE),0),0))</f>
        <v>0</v>
      </c>
      <c r="AB351" s="64">
        <f t="shared" si="120"/>
        <v>349</v>
      </c>
      <c r="AC351" s="65">
        <f t="shared" si="113"/>
        <v>5</v>
      </c>
      <c r="AD351" s="66">
        <f t="shared" si="114"/>
        <v>0</v>
      </c>
      <c r="AE351" s="66">
        <f t="shared" si="115"/>
        <v>0</v>
      </c>
      <c r="AF351" s="65" t="b">
        <f t="shared" si="116"/>
        <v>1</v>
      </c>
      <c r="AG351" s="65">
        <f>IF(OR(AC351=6,AC351=7),0,IF(NOT(AF351),0,IF(AB351&lt;=$AB$1,VLOOKUP(AC351,ouderschapsverlof!$D$15:$K$19,8,FALSE),0)))</f>
        <v>0</v>
      </c>
      <c r="AH351" s="65">
        <f>IF(OR(AC351=6,AC351=7),0,IF(NOT(AF351),IF(AB351&lt;=$AB$1,VLOOKUP(AC351,ouderschapsverlof!$D$15:$K$19,8,FALSE),0),0))</f>
        <v>0</v>
      </c>
    </row>
    <row r="352" spans="1:34" x14ac:dyDescent="0.25">
      <c r="A352" s="64">
        <f t="shared" si="117"/>
        <v>350</v>
      </c>
      <c r="B352" s="65">
        <f t="shared" si="101"/>
        <v>6</v>
      </c>
      <c r="C352" s="66">
        <f t="shared" si="102"/>
        <v>0</v>
      </c>
      <c r="D352" s="66">
        <f t="shared" si="103"/>
        <v>0</v>
      </c>
      <c r="E352" s="65" t="b">
        <f t="shared" si="104"/>
        <v>1</v>
      </c>
      <c r="F352" s="65">
        <f>IF(OR(B352=6,B352=7),0,IF(NOT(E352),0,IF(A352&lt;=$A$1,VLOOKUP(B352,ouderschapsverlof!$D$15:$E$19,2,FALSE),0)))</f>
        <v>0</v>
      </c>
      <c r="G352" s="65">
        <f>IF(OR(B352=6,B352=7),0,IF(NOT(E352),IF(A352&lt;=$A$1,VLOOKUP(B352,ouderschapsverlof!$D$15:$E$19,2,FALSE),0),0))</f>
        <v>0</v>
      </c>
      <c r="L352" s="64">
        <f t="shared" si="118"/>
        <v>350</v>
      </c>
      <c r="M352" s="65">
        <f t="shared" si="105"/>
        <v>6</v>
      </c>
      <c r="N352" s="66">
        <f t="shared" si="106"/>
        <v>0</v>
      </c>
      <c r="O352" s="66">
        <f t="shared" si="107"/>
        <v>0</v>
      </c>
      <c r="P352" s="65" t="b">
        <f t="shared" si="108"/>
        <v>1</v>
      </c>
      <c r="Q352" s="65">
        <f>IF(OR(M352=6,M352=7),0,IF(NOT(P352),0,IF(L352&lt;=$L$1,VLOOKUP(M352,ouderschapsverlof!$D$15:$G$19,4,FALSE),0)))</f>
        <v>0</v>
      </c>
      <c r="R352" s="65">
        <f>IF(OR(M352=6,M352=7),0,IF(NOT(P352),IF(L352&lt;=$L$1,VLOOKUP(M352,ouderschapsverlof!$D$15:$G$19,4,FALSE),0),0))</f>
        <v>0</v>
      </c>
      <c r="T352" s="64">
        <f t="shared" si="119"/>
        <v>350</v>
      </c>
      <c r="U352" s="65">
        <f t="shared" si="109"/>
        <v>6</v>
      </c>
      <c r="V352" s="66">
        <f t="shared" si="110"/>
        <v>0</v>
      </c>
      <c r="W352" s="66">
        <f t="shared" si="111"/>
        <v>0</v>
      </c>
      <c r="X352" s="65" t="b">
        <f t="shared" si="112"/>
        <v>1</v>
      </c>
      <c r="Y352" s="65">
        <f>IF(OR(U352=6,U352=7),0,IF(NOT(X352),0,IF(T352&lt;=$T$1,VLOOKUP(U352,ouderschapsverlof!$D$15:$I$19,6,FALSE),0)))</f>
        <v>0</v>
      </c>
      <c r="Z352" s="65">
        <f>IF(OR(U352=6,U352=7),0,IF(NOT(X352),IF(T352&lt;=$T$1,VLOOKUP(U352,ouderschapsverlof!$D$15:$I$19,6,FALSE),0),0))</f>
        <v>0</v>
      </c>
      <c r="AB352" s="64">
        <f t="shared" si="120"/>
        <v>350</v>
      </c>
      <c r="AC352" s="65">
        <f t="shared" si="113"/>
        <v>6</v>
      </c>
      <c r="AD352" s="66">
        <f t="shared" si="114"/>
        <v>0</v>
      </c>
      <c r="AE352" s="66">
        <f t="shared" si="115"/>
        <v>0</v>
      </c>
      <c r="AF352" s="65" t="b">
        <f t="shared" si="116"/>
        <v>1</v>
      </c>
      <c r="AG352" s="65">
        <f>IF(OR(AC352=6,AC352=7),0,IF(NOT(AF352),0,IF(AB352&lt;=$AB$1,VLOOKUP(AC352,ouderschapsverlof!$D$15:$K$19,8,FALSE),0)))</f>
        <v>0</v>
      </c>
      <c r="AH352" s="65">
        <f>IF(OR(AC352=6,AC352=7),0,IF(NOT(AF352),IF(AB352&lt;=$AB$1,VLOOKUP(AC352,ouderschapsverlof!$D$15:$K$19,8,FALSE),0),0))</f>
        <v>0</v>
      </c>
    </row>
    <row r="353" spans="1:34" x14ac:dyDescent="0.25">
      <c r="A353" s="64">
        <f t="shared" si="117"/>
        <v>351</v>
      </c>
      <c r="B353" s="65">
        <f t="shared" si="101"/>
        <v>7</v>
      </c>
      <c r="C353" s="66">
        <f t="shared" si="102"/>
        <v>0</v>
      </c>
      <c r="D353" s="66">
        <f t="shared" si="103"/>
        <v>0</v>
      </c>
      <c r="E353" s="65" t="b">
        <f t="shared" si="104"/>
        <v>1</v>
      </c>
      <c r="F353" s="65">
        <f>IF(OR(B353=6,B353=7),0,IF(NOT(E353),0,IF(A353&lt;=$A$1,VLOOKUP(B353,ouderschapsverlof!$D$15:$E$19,2,FALSE),0)))</f>
        <v>0</v>
      </c>
      <c r="G353" s="65">
        <f>IF(OR(B353=6,B353=7),0,IF(NOT(E353),IF(A353&lt;=$A$1,VLOOKUP(B353,ouderschapsverlof!$D$15:$E$19,2,FALSE),0),0))</f>
        <v>0</v>
      </c>
      <c r="L353" s="64">
        <f t="shared" si="118"/>
        <v>351</v>
      </c>
      <c r="M353" s="65">
        <f t="shared" si="105"/>
        <v>7</v>
      </c>
      <c r="N353" s="66">
        <f t="shared" si="106"/>
        <v>0</v>
      </c>
      <c r="O353" s="66">
        <f t="shared" si="107"/>
        <v>0</v>
      </c>
      <c r="P353" s="65" t="b">
        <f t="shared" si="108"/>
        <v>1</v>
      </c>
      <c r="Q353" s="65">
        <f>IF(OR(M353=6,M353=7),0,IF(NOT(P353),0,IF(L353&lt;=$L$1,VLOOKUP(M353,ouderschapsverlof!$D$15:$G$19,4,FALSE),0)))</f>
        <v>0</v>
      </c>
      <c r="R353" s="65">
        <f>IF(OR(M353=6,M353=7),0,IF(NOT(P353),IF(L353&lt;=$L$1,VLOOKUP(M353,ouderschapsverlof!$D$15:$G$19,4,FALSE),0),0))</f>
        <v>0</v>
      </c>
      <c r="T353" s="64">
        <f t="shared" si="119"/>
        <v>351</v>
      </c>
      <c r="U353" s="65">
        <f t="shared" si="109"/>
        <v>7</v>
      </c>
      <c r="V353" s="66">
        <f t="shared" si="110"/>
        <v>0</v>
      </c>
      <c r="W353" s="66">
        <f t="shared" si="111"/>
        <v>0</v>
      </c>
      <c r="X353" s="65" t="b">
        <f t="shared" si="112"/>
        <v>1</v>
      </c>
      <c r="Y353" s="65">
        <f>IF(OR(U353=6,U353=7),0,IF(NOT(X353),0,IF(T353&lt;=$T$1,VLOOKUP(U353,ouderschapsverlof!$D$15:$I$19,6,FALSE),0)))</f>
        <v>0</v>
      </c>
      <c r="Z353" s="65">
        <f>IF(OR(U353=6,U353=7),0,IF(NOT(X353),IF(T353&lt;=$T$1,VLOOKUP(U353,ouderschapsverlof!$D$15:$I$19,6,FALSE),0),0))</f>
        <v>0</v>
      </c>
      <c r="AB353" s="64">
        <f t="shared" si="120"/>
        <v>351</v>
      </c>
      <c r="AC353" s="65">
        <f t="shared" si="113"/>
        <v>7</v>
      </c>
      <c r="AD353" s="66">
        <f t="shared" si="114"/>
        <v>0</v>
      </c>
      <c r="AE353" s="66">
        <f t="shared" si="115"/>
        <v>0</v>
      </c>
      <c r="AF353" s="65" t="b">
        <f t="shared" si="116"/>
        <v>1</v>
      </c>
      <c r="AG353" s="65">
        <f>IF(OR(AC353=6,AC353=7),0,IF(NOT(AF353),0,IF(AB353&lt;=$AB$1,VLOOKUP(AC353,ouderschapsverlof!$D$15:$K$19,8,FALSE),0)))</f>
        <v>0</v>
      </c>
      <c r="AH353" s="65">
        <f>IF(OR(AC353=6,AC353=7),0,IF(NOT(AF353),IF(AB353&lt;=$AB$1,VLOOKUP(AC353,ouderschapsverlof!$D$15:$K$19,8,FALSE),0),0))</f>
        <v>0</v>
      </c>
    </row>
    <row r="354" spans="1:34" x14ac:dyDescent="0.25">
      <c r="A354" s="64">
        <f t="shared" si="117"/>
        <v>352</v>
      </c>
      <c r="B354" s="65">
        <f t="shared" si="101"/>
        <v>1</v>
      </c>
      <c r="C354" s="66">
        <f t="shared" si="102"/>
        <v>0</v>
      </c>
      <c r="D354" s="66">
        <f t="shared" si="103"/>
        <v>0</v>
      </c>
      <c r="E354" s="65" t="b">
        <f t="shared" si="104"/>
        <v>1</v>
      </c>
      <c r="F354" s="65">
        <f>IF(OR(B354=6,B354=7),0,IF(NOT(E354),0,IF(A354&lt;=$A$1,VLOOKUP(B354,ouderschapsverlof!$D$15:$E$19,2,FALSE),0)))</f>
        <v>0</v>
      </c>
      <c r="G354" s="65">
        <f>IF(OR(B354=6,B354=7),0,IF(NOT(E354),IF(A354&lt;=$A$1,VLOOKUP(B354,ouderschapsverlof!$D$15:$E$19,2,FALSE),0),0))</f>
        <v>0</v>
      </c>
      <c r="L354" s="64">
        <f t="shared" si="118"/>
        <v>352</v>
      </c>
      <c r="M354" s="65">
        <f t="shared" si="105"/>
        <v>1</v>
      </c>
      <c r="N354" s="66">
        <f t="shared" si="106"/>
        <v>0</v>
      </c>
      <c r="O354" s="66">
        <f t="shared" si="107"/>
        <v>0</v>
      </c>
      <c r="P354" s="65" t="b">
        <f t="shared" si="108"/>
        <v>1</v>
      </c>
      <c r="Q354" s="65">
        <f>IF(OR(M354=6,M354=7),0,IF(NOT(P354),0,IF(L354&lt;=$L$1,VLOOKUP(M354,ouderschapsverlof!$D$15:$G$19,4,FALSE),0)))</f>
        <v>0</v>
      </c>
      <c r="R354" s="65">
        <f>IF(OR(M354=6,M354=7),0,IF(NOT(P354),IF(L354&lt;=$L$1,VLOOKUP(M354,ouderschapsverlof!$D$15:$G$19,4,FALSE),0),0))</f>
        <v>0</v>
      </c>
      <c r="T354" s="64">
        <f t="shared" si="119"/>
        <v>352</v>
      </c>
      <c r="U354" s="65">
        <f t="shared" si="109"/>
        <v>1</v>
      </c>
      <c r="V354" s="66">
        <f t="shared" si="110"/>
        <v>0</v>
      </c>
      <c r="W354" s="66">
        <f t="shared" si="111"/>
        <v>0</v>
      </c>
      <c r="X354" s="65" t="b">
        <f t="shared" si="112"/>
        <v>1</v>
      </c>
      <c r="Y354" s="65">
        <f>IF(OR(U354=6,U354=7),0,IF(NOT(X354),0,IF(T354&lt;=$T$1,VLOOKUP(U354,ouderschapsverlof!$D$15:$I$19,6,FALSE),0)))</f>
        <v>0</v>
      </c>
      <c r="Z354" s="65">
        <f>IF(OR(U354=6,U354=7),0,IF(NOT(X354),IF(T354&lt;=$T$1,VLOOKUP(U354,ouderschapsverlof!$D$15:$I$19,6,FALSE),0),0))</f>
        <v>0</v>
      </c>
      <c r="AB354" s="64">
        <f t="shared" si="120"/>
        <v>352</v>
      </c>
      <c r="AC354" s="65">
        <f t="shared" si="113"/>
        <v>1</v>
      </c>
      <c r="AD354" s="66">
        <f t="shared" si="114"/>
        <v>0</v>
      </c>
      <c r="AE354" s="66">
        <f t="shared" si="115"/>
        <v>0</v>
      </c>
      <c r="AF354" s="65" t="b">
        <f t="shared" si="116"/>
        <v>1</v>
      </c>
      <c r="AG354" s="65">
        <f>IF(OR(AC354=6,AC354=7),0,IF(NOT(AF354),0,IF(AB354&lt;=$AB$1,VLOOKUP(AC354,ouderschapsverlof!$D$15:$K$19,8,FALSE),0)))</f>
        <v>0</v>
      </c>
      <c r="AH354" s="65">
        <f>IF(OR(AC354=6,AC354=7),0,IF(NOT(AF354),IF(AB354&lt;=$AB$1,VLOOKUP(AC354,ouderschapsverlof!$D$15:$K$19,8,FALSE),0),0))</f>
        <v>0</v>
      </c>
    </row>
    <row r="355" spans="1:34" x14ac:dyDescent="0.25">
      <c r="A355" s="64">
        <f t="shared" si="117"/>
        <v>353</v>
      </c>
      <c r="B355" s="65">
        <f t="shared" si="101"/>
        <v>2</v>
      </c>
      <c r="C355" s="66">
        <f t="shared" si="102"/>
        <v>0</v>
      </c>
      <c r="D355" s="66">
        <f t="shared" si="103"/>
        <v>0</v>
      </c>
      <c r="E355" s="65" t="b">
        <f t="shared" si="104"/>
        <v>1</v>
      </c>
      <c r="F355" s="65">
        <f>IF(OR(B355=6,B355=7),0,IF(NOT(E355),0,IF(A355&lt;=$A$1,VLOOKUP(B355,ouderschapsverlof!$D$15:$E$19,2,FALSE),0)))</f>
        <v>0</v>
      </c>
      <c r="G355" s="65">
        <f>IF(OR(B355=6,B355=7),0,IF(NOT(E355),IF(A355&lt;=$A$1,VLOOKUP(B355,ouderschapsverlof!$D$15:$E$19,2,FALSE),0),0))</f>
        <v>0</v>
      </c>
      <c r="L355" s="64">
        <f t="shared" si="118"/>
        <v>353</v>
      </c>
      <c r="M355" s="65">
        <f t="shared" si="105"/>
        <v>2</v>
      </c>
      <c r="N355" s="66">
        <f t="shared" si="106"/>
        <v>0</v>
      </c>
      <c r="O355" s="66">
        <f t="shared" si="107"/>
        <v>0</v>
      </c>
      <c r="P355" s="65" t="b">
        <f t="shared" si="108"/>
        <v>1</v>
      </c>
      <c r="Q355" s="65">
        <f>IF(OR(M355=6,M355=7),0,IF(NOT(P355),0,IF(L355&lt;=$L$1,VLOOKUP(M355,ouderschapsverlof!$D$15:$G$19,4,FALSE),0)))</f>
        <v>0</v>
      </c>
      <c r="R355" s="65">
        <f>IF(OR(M355=6,M355=7),0,IF(NOT(P355),IF(L355&lt;=$L$1,VLOOKUP(M355,ouderschapsverlof!$D$15:$G$19,4,FALSE),0),0))</f>
        <v>0</v>
      </c>
      <c r="T355" s="64">
        <f t="shared" si="119"/>
        <v>353</v>
      </c>
      <c r="U355" s="65">
        <f t="shared" si="109"/>
        <v>2</v>
      </c>
      <c r="V355" s="66">
        <f t="shared" si="110"/>
        <v>0</v>
      </c>
      <c r="W355" s="66">
        <f t="shared" si="111"/>
        <v>0</v>
      </c>
      <c r="X355" s="65" t="b">
        <f t="shared" si="112"/>
        <v>1</v>
      </c>
      <c r="Y355" s="65">
        <f>IF(OR(U355=6,U355=7),0,IF(NOT(X355),0,IF(T355&lt;=$T$1,VLOOKUP(U355,ouderschapsverlof!$D$15:$I$19,6,FALSE),0)))</f>
        <v>0</v>
      </c>
      <c r="Z355" s="65">
        <f>IF(OR(U355=6,U355=7),0,IF(NOT(X355),IF(T355&lt;=$T$1,VLOOKUP(U355,ouderschapsverlof!$D$15:$I$19,6,FALSE),0),0))</f>
        <v>0</v>
      </c>
      <c r="AB355" s="64">
        <f t="shared" si="120"/>
        <v>353</v>
      </c>
      <c r="AC355" s="65">
        <f t="shared" si="113"/>
        <v>2</v>
      </c>
      <c r="AD355" s="66">
        <f t="shared" si="114"/>
        <v>0</v>
      </c>
      <c r="AE355" s="66">
        <f t="shared" si="115"/>
        <v>0</v>
      </c>
      <c r="AF355" s="65" t="b">
        <f t="shared" si="116"/>
        <v>1</v>
      </c>
      <c r="AG355" s="65">
        <f>IF(OR(AC355=6,AC355=7),0,IF(NOT(AF355),0,IF(AB355&lt;=$AB$1,VLOOKUP(AC355,ouderschapsverlof!$D$15:$K$19,8,FALSE),0)))</f>
        <v>0</v>
      </c>
      <c r="AH355" s="65">
        <f>IF(OR(AC355=6,AC355=7),0,IF(NOT(AF355),IF(AB355&lt;=$AB$1,VLOOKUP(AC355,ouderschapsverlof!$D$15:$K$19,8,FALSE),0),0))</f>
        <v>0</v>
      </c>
    </row>
    <row r="356" spans="1:34" x14ac:dyDescent="0.25">
      <c r="A356" s="64">
        <f t="shared" si="117"/>
        <v>354</v>
      </c>
      <c r="B356" s="65">
        <f t="shared" si="101"/>
        <v>3</v>
      </c>
      <c r="C356" s="66">
        <f t="shared" si="102"/>
        <v>0</v>
      </c>
      <c r="D356" s="66">
        <f t="shared" si="103"/>
        <v>0</v>
      </c>
      <c r="E356" s="65" t="b">
        <f t="shared" si="104"/>
        <v>1</v>
      </c>
      <c r="F356" s="65">
        <f>IF(OR(B356=6,B356=7),0,IF(NOT(E356),0,IF(A356&lt;=$A$1,VLOOKUP(B356,ouderschapsverlof!$D$15:$E$19,2,FALSE),0)))</f>
        <v>0</v>
      </c>
      <c r="G356" s="65">
        <f>IF(OR(B356=6,B356=7),0,IF(NOT(E356),IF(A356&lt;=$A$1,VLOOKUP(B356,ouderschapsverlof!$D$15:$E$19,2,FALSE),0),0))</f>
        <v>0</v>
      </c>
      <c r="L356" s="64">
        <f t="shared" si="118"/>
        <v>354</v>
      </c>
      <c r="M356" s="65">
        <f t="shared" si="105"/>
        <v>3</v>
      </c>
      <c r="N356" s="66">
        <f t="shared" si="106"/>
        <v>0</v>
      </c>
      <c r="O356" s="66">
        <f t="shared" si="107"/>
        <v>0</v>
      </c>
      <c r="P356" s="65" t="b">
        <f t="shared" si="108"/>
        <v>1</v>
      </c>
      <c r="Q356" s="65">
        <f>IF(OR(M356=6,M356=7),0,IF(NOT(P356),0,IF(L356&lt;=$L$1,VLOOKUP(M356,ouderschapsverlof!$D$15:$G$19,4,FALSE),0)))</f>
        <v>0</v>
      </c>
      <c r="R356" s="65">
        <f>IF(OR(M356=6,M356=7),0,IF(NOT(P356),IF(L356&lt;=$L$1,VLOOKUP(M356,ouderschapsverlof!$D$15:$G$19,4,FALSE),0),0))</f>
        <v>0</v>
      </c>
      <c r="T356" s="64">
        <f t="shared" si="119"/>
        <v>354</v>
      </c>
      <c r="U356" s="65">
        <f t="shared" si="109"/>
        <v>3</v>
      </c>
      <c r="V356" s="66">
        <f t="shared" si="110"/>
        <v>0</v>
      </c>
      <c r="W356" s="66">
        <f t="shared" si="111"/>
        <v>0</v>
      </c>
      <c r="X356" s="65" t="b">
        <f t="shared" si="112"/>
        <v>1</v>
      </c>
      <c r="Y356" s="65">
        <f>IF(OR(U356=6,U356=7),0,IF(NOT(X356),0,IF(T356&lt;=$T$1,VLOOKUP(U356,ouderschapsverlof!$D$15:$I$19,6,FALSE),0)))</f>
        <v>0</v>
      </c>
      <c r="Z356" s="65">
        <f>IF(OR(U356=6,U356=7),0,IF(NOT(X356),IF(T356&lt;=$T$1,VLOOKUP(U356,ouderschapsverlof!$D$15:$I$19,6,FALSE),0),0))</f>
        <v>0</v>
      </c>
      <c r="AB356" s="64">
        <f t="shared" si="120"/>
        <v>354</v>
      </c>
      <c r="AC356" s="65">
        <f t="shared" si="113"/>
        <v>3</v>
      </c>
      <c r="AD356" s="66">
        <f t="shared" si="114"/>
        <v>0</v>
      </c>
      <c r="AE356" s="66">
        <f t="shared" si="115"/>
        <v>0</v>
      </c>
      <c r="AF356" s="65" t="b">
        <f t="shared" si="116"/>
        <v>1</v>
      </c>
      <c r="AG356" s="65">
        <f>IF(OR(AC356=6,AC356=7),0,IF(NOT(AF356),0,IF(AB356&lt;=$AB$1,VLOOKUP(AC356,ouderschapsverlof!$D$15:$K$19,8,FALSE),0)))</f>
        <v>0</v>
      </c>
      <c r="AH356" s="65">
        <f>IF(OR(AC356=6,AC356=7),0,IF(NOT(AF356),IF(AB356&lt;=$AB$1,VLOOKUP(AC356,ouderschapsverlof!$D$15:$K$19,8,FALSE),0),0))</f>
        <v>0</v>
      </c>
    </row>
    <row r="357" spans="1:34" x14ac:dyDescent="0.25">
      <c r="A357" s="64">
        <f t="shared" si="117"/>
        <v>355</v>
      </c>
      <c r="B357" s="65">
        <f t="shared" si="101"/>
        <v>4</v>
      </c>
      <c r="C357" s="66">
        <f t="shared" si="102"/>
        <v>0</v>
      </c>
      <c r="D357" s="66">
        <f t="shared" si="103"/>
        <v>0</v>
      </c>
      <c r="E357" s="65" t="b">
        <f t="shared" si="104"/>
        <v>1</v>
      </c>
      <c r="F357" s="65">
        <f>IF(OR(B357=6,B357=7),0,IF(NOT(E357),0,IF(A357&lt;=$A$1,VLOOKUP(B357,ouderschapsverlof!$D$15:$E$19,2,FALSE),0)))</f>
        <v>0</v>
      </c>
      <c r="G357" s="65">
        <f>IF(OR(B357=6,B357=7),0,IF(NOT(E357),IF(A357&lt;=$A$1,VLOOKUP(B357,ouderschapsverlof!$D$15:$E$19,2,FALSE),0),0))</f>
        <v>0</v>
      </c>
      <c r="L357" s="64">
        <f t="shared" si="118"/>
        <v>355</v>
      </c>
      <c r="M357" s="65">
        <f t="shared" si="105"/>
        <v>4</v>
      </c>
      <c r="N357" s="66">
        <f t="shared" si="106"/>
        <v>0</v>
      </c>
      <c r="O357" s="66">
        <f t="shared" si="107"/>
        <v>0</v>
      </c>
      <c r="P357" s="65" t="b">
        <f t="shared" si="108"/>
        <v>1</v>
      </c>
      <c r="Q357" s="65">
        <f>IF(OR(M357=6,M357=7),0,IF(NOT(P357),0,IF(L357&lt;=$L$1,VLOOKUP(M357,ouderschapsverlof!$D$15:$G$19,4,FALSE),0)))</f>
        <v>0</v>
      </c>
      <c r="R357" s="65">
        <f>IF(OR(M357=6,M357=7),0,IF(NOT(P357),IF(L357&lt;=$L$1,VLOOKUP(M357,ouderschapsverlof!$D$15:$G$19,4,FALSE),0),0))</f>
        <v>0</v>
      </c>
      <c r="T357" s="64">
        <f t="shared" si="119"/>
        <v>355</v>
      </c>
      <c r="U357" s="65">
        <f t="shared" si="109"/>
        <v>4</v>
      </c>
      <c r="V357" s="66">
        <f t="shared" si="110"/>
        <v>0</v>
      </c>
      <c r="W357" s="66">
        <f t="shared" si="111"/>
        <v>0</v>
      </c>
      <c r="X357" s="65" t="b">
        <f t="shared" si="112"/>
        <v>1</v>
      </c>
      <c r="Y357" s="65">
        <f>IF(OR(U357=6,U357=7),0,IF(NOT(X357),0,IF(T357&lt;=$T$1,VLOOKUP(U357,ouderschapsverlof!$D$15:$I$19,6,FALSE),0)))</f>
        <v>0</v>
      </c>
      <c r="Z357" s="65">
        <f>IF(OR(U357=6,U357=7),0,IF(NOT(X357),IF(T357&lt;=$T$1,VLOOKUP(U357,ouderschapsverlof!$D$15:$I$19,6,FALSE),0),0))</f>
        <v>0</v>
      </c>
      <c r="AB357" s="64">
        <f t="shared" si="120"/>
        <v>355</v>
      </c>
      <c r="AC357" s="65">
        <f t="shared" si="113"/>
        <v>4</v>
      </c>
      <c r="AD357" s="66">
        <f t="shared" si="114"/>
        <v>0</v>
      </c>
      <c r="AE357" s="66">
        <f t="shared" si="115"/>
        <v>0</v>
      </c>
      <c r="AF357" s="65" t="b">
        <f t="shared" si="116"/>
        <v>1</v>
      </c>
      <c r="AG357" s="65">
        <f>IF(OR(AC357=6,AC357=7),0,IF(NOT(AF357),0,IF(AB357&lt;=$AB$1,VLOOKUP(AC357,ouderschapsverlof!$D$15:$K$19,8,FALSE),0)))</f>
        <v>0</v>
      </c>
      <c r="AH357" s="65">
        <f>IF(OR(AC357=6,AC357=7),0,IF(NOT(AF357),IF(AB357&lt;=$AB$1,VLOOKUP(AC357,ouderschapsverlof!$D$15:$K$19,8,FALSE),0),0))</f>
        <v>0</v>
      </c>
    </row>
    <row r="358" spans="1:34" x14ac:dyDescent="0.25">
      <c r="A358" s="64">
        <f t="shared" si="117"/>
        <v>356</v>
      </c>
      <c r="B358" s="65">
        <f t="shared" si="101"/>
        <v>5</v>
      </c>
      <c r="C358" s="66">
        <f t="shared" si="102"/>
        <v>0</v>
      </c>
      <c r="D358" s="66">
        <f t="shared" si="103"/>
        <v>0</v>
      </c>
      <c r="E358" s="65" t="b">
        <f t="shared" si="104"/>
        <v>1</v>
      </c>
      <c r="F358" s="65">
        <f>IF(OR(B358=6,B358=7),0,IF(NOT(E358),0,IF(A358&lt;=$A$1,VLOOKUP(B358,ouderschapsverlof!$D$15:$E$19,2,FALSE),0)))</f>
        <v>0</v>
      </c>
      <c r="G358" s="65">
        <f>IF(OR(B358=6,B358=7),0,IF(NOT(E358),IF(A358&lt;=$A$1,VLOOKUP(B358,ouderschapsverlof!$D$15:$E$19,2,FALSE),0),0))</f>
        <v>0</v>
      </c>
      <c r="L358" s="64">
        <f t="shared" si="118"/>
        <v>356</v>
      </c>
      <c r="M358" s="65">
        <f t="shared" si="105"/>
        <v>5</v>
      </c>
      <c r="N358" s="66">
        <f t="shared" si="106"/>
        <v>0</v>
      </c>
      <c r="O358" s="66">
        <f t="shared" si="107"/>
        <v>0</v>
      </c>
      <c r="P358" s="65" t="b">
        <f t="shared" si="108"/>
        <v>1</v>
      </c>
      <c r="Q358" s="65">
        <f>IF(OR(M358=6,M358=7),0,IF(NOT(P358),0,IF(L358&lt;=$L$1,VLOOKUP(M358,ouderschapsverlof!$D$15:$G$19,4,FALSE),0)))</f>
        <v>0</v>
      </c>
      <c r="R358" s="65">
        <f>IF(OR(M358=6,M358=7),0,IF(NOT(P358),IF(L358&lt;=$L$1,VLOOKUP(M358,ouderschapsverlof!$D$15:$G$19,4,FALSE),0),0))</f>
        <v>0</v>
      </c>
      <c r="T358" s="64">
        <f t="shared" si="119"/>
        <v>356</v>
      </c>
      <c r="U358" s="65">
        <f t="shared" si="109"/>
        <v>5</v>
      </c>
      <c r="V358" s="66">
        <f t="shared" si="110"/>
        <v>0</v>
      </c>
      <c r="W358" s="66">
        <f t="shared" si="111"/>
        <v>0</v>
      </c>
      <c r="X358" s="65" t="b">
        <f t="shared" si="112"/>
        <v>1</v>
      </c>
      <c r="Y358" s="65">
        <f>IF(OR(U358=6,U358=7),0,IF(NOT(X358),0,IF(T358&lt;=$T$1,VLOOKUP(U358,ouderschapsverlof!$D$15:$I$19,6,FALSE),0)))</f>
        <v>0</v>
      </c>
      <c r="Z358" s="65">
        <f>IF(OR(U358=6,U358=7),0,IF(NOT(X358),IF(T358&lt;=$T$1,VLOOKUP(U358,ouderschapsverlof!$D$15:$I$19,6,FALSE),0),0))</f>
        <v>0</v>
      </c>
      <c r="AB358" s="64">
        <f t="shared" si="120"/>
        <v>356</v>
      </c>
      <c r="AC358" s="65">
        <f t="shared" si="113"/>
        <v>5</v>
      </c>
      <c r="AD358" s="66">
        <f t="shared" si="114"/>
        <v>0</v>
      </c>
      <c r="AE358" s="66">
        <f t="shared" si="115"/>
        <v>0</v>
      </c>
      <c r="AF358" s="65" t="b">
        <f t="shared" si="116"/>
        <v>1</v>
      </c>
      <c r="AG358" s="65">
        <f>IF(OR(AC358=6,AC358=7),0,IF(NOT(AF358),0,IF(AB358&lt;=$AB$1,VLOOKUP(AC358,ouderschapsverlof!$D$15:$K$19,8,FALSE),0)))</f>
        <v>0</v>
      </c>
      <c r="AH358" s="65">
        <f>IF(OR(AC358=6,AC358=7),0,IF(NOT(AF358),IF(AB358&lt;=$AB$1,VLOOKUP(AC358,ouderschapsverlof!$D$15:$K$19,8,FALSE),0),0))</f>
        <v>0</v>
      </c>
    </row>
    <row r="359" spans="1:34" x14ac:dyDescent="0.25">
      <c r="A359" s="64">
        <f t="shared" si="117"/>
        <v>357</v>
      </c>
      <c r="B359" s="65">
        <f t="shared" si="101"/>
        <v>6</v>
      </c>
      <c r="C359" s="66">
        <f t="shared" si="102"/>
        <v>0</v>
      </c>
      <c r="D359" s="66">
        <f t="shared" si="103"/>
        <v>0</v>
      </c>
      <c r="E359" s="65" t="b">
        <f t="shared" si="104"/>
        <v>1</v>
      </c>
      <c r="F359" s="65">
        <f>IF(OR(B359=6,B359=7),0,IF(NOT(E359),0,IF(A359&lt;=$A$1,VLOOKUP(B359,ouderschapsverlof!$D$15:$E$19,2,FALSE),0)))</f>
        <v>0</v>
      </c>
      <c r="G359" s="65">
        <f>IF(OR(B359=6,B359=7),0,IF(NOT(E359),IF(A359&lt;=$A$1,VLOOKUP(B359,ouderschapsverlof!$D$15:$E$19,2,FALSE),0),0))</f>
        <v>0</v>
      </c>
      <c r="L359" s="64">
        <f t="shared" si="118"/>
        <v>357</v>
      </c>
      <c r="M359" s="65">
        <f t="shared" si="105"/>
        <v>6</v>
      </c>
      <c r="N359" s="66">
        <f t="shared" si="106"/>
        <v>0</v>
      </c>
      <c r="O359" s="66">
        <f t="shared" si="107"/>
        <v>0</v>
      </c>
      <c r="P359" s="65" t="b">
        <f t="shared" si="108"/>
        <v>1</v>
      </c>
      <c r="Q359" s="65">
        <f>IF(OR(M359=6,M359=7),0,IF(NOT(P359),0,IF(L359&lt;=$L$1,VLOOKUP(M359,ouderschapsverlof!$D$15:$G$19,4,FALSE),0)))</f>
        <v>0</v>
      </c>
      <c r="R359" s="65">
        <f>IF(OR(M359=6,M359=7),0,IF(NOT(P359),IF(L359&lt;=$L$1,VLOOKUP(M359,ouderschapsverlof!$D$15:$G$19,4,FALSE),0),0))</f>
        <v>0</v>
      </c>
      <c r="T359" s="64">
        <f t="shared" si="119"/>
        <v>357</v>
      </c>
      <c r="U359" s="65">
        <f t="shared" si="109"/>
        <v>6</v>
      </c>
      <c r="V359" s="66">
        <f t="shared" si="110"/>
        <v>0</v>
      </c>
      <c r="W359" s="66">
        <f t="shared" si="111"/>
        <v>0</v>
      </c>
      <c r="X359" s="65" t="b">
        <f t="shared" si="112"/>
        <v>1</v>
      </c>
      <c r="Y359" s="65">
        <f>IF(OR(U359=6,U359=7),0,IF(NOT(X359),0,IF(T359&lt;=$T$1,VLOOKUP(U359,ouderschapsverlof!$D$15:$I$19,6,FALSE),0)))</f>
        <v>0</v>
      </c>
      <c r="Z359" s="65">
        <f>IF(OR(U359=6,U359=7),0,IF(NOT(X359),IF(T359&lt;=$T$1,VLOOKUP(U359,ouderschapsverlof!$D$15:$I$19,6,FALSE),0),0))</f>
        <v>0</v>
      </c>
      <c r="AB359" s="64">
        <f t="shared" si="120"/>
        <v>357</v>
      </c>
      <c r="AC359" s="65">
        <f t="shared" si="113"/>
        <v>6</v>
      </c>
      <c r="AD359" s="66">
        <f t="shared" si="114"/>
        <v>0</v>
      </c>
      <c r="AE359" s="66">
        <f t="shared" si="115"/>
        <v>0</v>
      </c>
      <c r="AF359" s="65" t="b">
        <f t="shared" si="116"/>
        <v>1</v>
      </c>
      <c r="AG359" s="65">
        <f>IF(OR(AC359=6,AC359=7),0,IF(NOT(AF359),0,IF(AB359&lt;=$AB$1,VLOOKUP(AC359,ouderschapsverlof!$D$15:$K$19,8,FALSE),0)))</f>
        <v>0</v>
      </c>
      <c r="AH359" s="65">
        <f>IF(OR(AC359=6,AC359=7),0,IF(NOT(AF359),IF(AB359&lt;=$AB$1,VLOOKUP(AC359,ouderschapsverlof!$D$15:$K$19,8,FALSE),0),0))</f>
        <v>0</v>
      </c>
    </row>
    <row r="360" spans="1:34" x14ac:dyDescent="0.25">
      <c r="A360" s="64">
        <f t="shared" si="117"/>
        <v>358</v>
      </c>
      <c r="B360" s="65">
        <f t="shared" si="101"/>
        <v>7</v>
      </c>
      <c r="C360" s="66">
        <f t="shared" si="102"/>
        <v>0</v>
      </c>
      <c r="D360" s="66">
        <f t="shared" si="103"/>
        <v>0</v>
      </c>
      <c r="E360" s="65" t="b">
        <f t="shared" si="104"/>
        <v>1</v>
      </c>
      <c r="F360" s="65">
        <f>IF(OR(B360=6,B360=7),0,IF(NOT(E360),0,IF(A360&lt;=$A$1,VLOOKUP(B360,ouderschapsverlof!$D$15:$E$19,2,FALSE),0)))</f>
        <v>0</v>
      </c>
      <c r="G360" s="65">
        <f>IF(OR(B360=6,B360=7),0,IF(NOT(E360),IF(A360&lt;=$A$1,VLOOKUP(B360,ouderschapsverlof!$D$15:$E$19,2,FALSE),0),0))</f>
        <v>0</v>
      </c>
      <c r="L360" s="64">
        <f t="shared" si="118"/>
        <v>358</v>
      </c>
      <c r="M360" s="65">
        <f t="shared" si="105"/>
        <v>7</v>
      </c>
      <c r="N360" s="66">
        <f t="shared" si="106"/>
        <v>0</v>
      </c>
      <c r="O360" s="66">
        <f t="shared" si="107"/>
        <v>0</v>
      </c>
      <c r="P360" s="65" t="b">
        <f t="shared" si="108"/>
        <v>1</v>
      </c>
      <c r="Q360" s="65">
        <f>IF(OR(M360=6,M360=7),0,IF(NOT(P360),0,IF(L360&lt;=$L$1,VLOOKUP(M360,ouderschapsverlof!$D$15:$G$19,4,FALSE),0)))</f>
        <v>0</v>
      </c>
      <c r="R360" s="65">
        <f>IF(OR(M360=6,M360=7),0,IF(NOT(P360),IF(L360&lt;=$L$1,VLOOKUP(M360,ouderschapsverlof!$D$15:$G$19,4,FALSE),0),0))</f>
        <v>0</v>
      </c>
      <c r="T360" s="64">
        <f t="shared" si="119"/>
        <v>358</v>
      </c>
      <c r="U360" s="65">
        <f t="shared" si="109"/>
        <v>7</v>
      </c>
      <c r="V360" s="66">
        <f t="shared" si="110"/>
        <v>0</v>
      </c>
      <c r="W360" s="66">
        <f t="shared" si="111"/>
        <v>0</v>
      </c>
      <c r="X360" s="65" t="b">
        <f t="shared" si="112"/>
        <v>1</v>
      </c>
      <c r="Y360" s="65">
        <f>IF(OR(U360=6,U360=7),0,IF(NOT(X360),0,IF(T360&lt;=$T$1,VLOOKUP(U360,ouderschapsverlof!$D$15:$I$19,6,FALSE),0)))</f>
        <v>0</v>
      </c>
      <c r="Z360" s="65">
        <f>IF(OR(U360=6,U360=7),0,IF(NOT(X360),IF(T360&lt;=$T$1,VLOOKUP(U360,ouderschapsverlof!$D$15:$I$19,6,FALSE),0),0))</f>
        <v>0</v>
      </c>
      <c r="AB360" s="64">
        <f t="shared" si="120"/>
        <v>358</v>
      </c>
      <c r="AC360" s="65">
        <f t="shared" si="113"/>
        <v>7</v>
      </c>
      <c r="AD360" s="66">
        <f t="shared" si="114"/>
        <v>0</v>
      </c>
      <c r="AE360" s="66">
        <f t="shared" si="115"/>
        <v>0</v>
      </c>
      <c r="AF360" s="65" t="b">
        <f t="shared" si="116"/>
        <v>1</v>
      </c>
      <c r="AG360" s="65">
        <f>IF(OR(AC360=6,AC360=7),0,IF(NOT(AF360),0,IF(AB360&lt;=$AB$1,VLOOKUP(AC360,ouderschapsverlof!$D$15:$K$19,8,FALSE),0)))</f>
        <v>0</v>
      </c>
      <c r="AH360" s="65">
        <f>IF(OR(AC360=6,AC360=7),0,IF(NOT(AF360),IF(AB360&lt;=$AB$1,VLOOKUP(AC360,ouderschapsverlof!$D$15:$K$19,8,FALSE),0),0))</f>
        <v>0</v>
      </c>
    </row>
    <row r="361" spans="1:34" x14ac:dyDescent="0.25">
      <c r="A361" s="64">
        <f t="shared" si="117"/>
        <v>359</v>
      </c>
      <c r="B361" s="65">
        <f t="shared" si="101"/>
        <v>1</v>
      </c>
      <c r="C361" s="66">
        <f t="shared" si="102"/>
        <v>0</v>
      </c>
      <c r="D361" s="66">
        <f t="shared" si="103"/>
        <v>0</v>
      </c>
      <c r="E361" s="65" t="b">
        <f t="shared" si="104"/>
        <v>1</v>
      </c>
      <c r="F361" s="65">
        <f>IF(OR(B361=6,B361=7),0,IF(NOT(E361),0,IF(A361&lt;=$A$1,VLOOKUP(B361,ouderschapsverlof!$D$15:$E$19,2,FALSE),0)))</f>
        <v>0</v>
      </c>
      <c r="G361" s="65">
        <f>IF(OR(B361=6,B361=7),0,IF(NOT(E361),IF(A361&lt;=$A$1,VLOOKUP(B361,ouderschapsverlof!$D$15:$E$19,2,FALSE),0),0))</f>
        <v>0</v>
      </c>
      <c r="L361" s="64">
        <f t="shared" si="118"/>
        <v>359</v>
      </c>
      <c r="M361" s="65">
        <f t="shared" si="105"/>
        <v>1</v>
      </c>
      <c r="N361" s="66">
        <f t="shared" si="106"/>
        <v>0</v>
      </c>
      <c r="O361" s="66">
        <f t="shared" si="107"/>
        <v>0</v>
      </c>
      <c r="P361" s="65" t="b">
        <f t="shared" si="108"/>
        <v>1</v>
      </c>
      <c r="Q361" s="65">
        <f>IF(OR(M361=6,M361=7),0,IF(NOT(P361),0,IF(L361&lt;=$L$1,VLOOKUP(M361,ouderschapsverlof!$D$15:$G$19,4,FALSE),0)))</f>
        <v>0</v>
      </c>
      <c r="R361" s="65">
        <f>IF(OR(M361=6,M361=7),0,IF(NOT(P361),IF(L361&lt;=$L$1,VLOOKUP(M361,ouderschapsverlof!$D$15:$G$19,4,FALSE),0),0))</f>
        <v>0</v>
      </c>
      <c r="T361" s="64">
        <f t="shared" si="119"/>
        <v>359</v>
      </c>
      <c r="U361" s="65">
        <f t="shared" si="109"/>
        <v>1</v>
      </c>
      <c r="V361" s="66">
        <f t="shared" si="110"/>
        <v>0</v>
      </c>
      <c r="W361" s="66">
        <f t="shared" si="111"/>
        <v>0</v>
      </c>
      <c r="X361" s="65" t="b">
        <f t="shared" si="112"/>
        <v>1</v>
      </c>
      <c r="Y361" s="65">
        <f>IF(OR(U361=6,U361=7),0,IF(NOT(X361),0,IF(T361&lt;=$T$1,VLOOKUP(U361,ouderschapsverlof!$D$15:$I$19,6,FALSE),0)))</f>
        <v>0</v>
      </c>
      <c r="Z361" s="65">
        <f>IF(OR(U361=6,U361=7),0,IF(NOT(X361),IF(T361&lt;=$T$1,VLOOKUP(U361,ouderschapsverlof!$D$15:$I$19,6,FALSE),0),0))</f>
        <v>0</v>
      </c>
      <c r="AB361" s="64">
        <f t="shared" si="120"/>
        <v>359</v>
      </c>
      <c r="AC361" s="65">
        <f t="shared" si="113"/>
        <v>1</v>
      </c>
      <c r="AD361" s="66">
        <f t="shared" si="114"/>
        <v>0</v>
      </c>
      <c r="AE361" s="66">
        <f t="shared" si="115"/>
        <v>0</v>
      </c>
      <c r="AF361" s="65" t="b">
        <f t="shared" si="116"/>
        <v>1</v>
      </c>
      <c r="AG361" s="65">
        <f>IF(OR(AC361=6,AC361=7),0,IF(NOT(AF361),0,IF(AB361&lt;=$AB$1,VLOOKUP(AC361,ouderschapsverlof!$D$15:$K$19,8,FALSE),0)))</f>
        <v>0</v>
      </c>
      <c r="AH361" s="65">
        <f>IF(OR(AC361=6,AC361=7),0,IF(NOT(AF361),IF(AB361&lt;=$AB$1,VLOOKUP(AC361,ouderschapsverlof!$D$15:$K$19,8,FALSE),0),0))</f>
        <v>0</v>
      </c>
    </row>
    <row r="362" spans="1:34" x14ac:dyDescent="0.25">
      <c r="A362" s="64">
        <f t="shared" si="117"/>
        <v>360</v>
      </c>
      <c r="B362" s="65">
        <f t="shared" si="101"/>
        <v>2</v>
      </c>
      <c r="C362" s="66">
        <f t="shared" si="102"/>
        <v>0</v>
      </c>
      <c r="D362" s="66">
        <f t="shared" si="103"/>
        <v>0</v>
      </c>
      <c r="E362" s="65" t="b">
        <f t="shared" si="104"/>
        <v>1</v>
      </c>
      <c r="F362" s="65">
        <f>IF(OR(B362=6,B362=7),0,IF(NOT(E362),0,IF(A362&lt;=$A$1,VLOOKUP(B362,ouderschapsverlof!$D$15:$E$19,2,FALSE),0)))</f>
        <v>0</v>
      </c>
      <c r="G362" s="65">
        <f>IF(OR(B362=6,B362=7),0,IF(NOT(E362),IF(A362&lt;=$A$1,VLOOKUP(B362,ouderschapsverlof!$D$15:$E$19,2,FALSE),0),0))</f>
        <v>0</v>
      </c>
      <c r="L362" s="64">
        <f t="shared" si="118"/>
        <v>360</v>
      </c>
      <c r="M362" s="65">
        <f t="shared" si="105"/>
        <v>2</v>
      </c>
      <c r="N362" s="66">
        <f t="shared" si="106"/>
        <v>0</v>
      </c>
      <c r="O362" s="66">
        <f t="shared" si="107"/>
        <v>0</v>
      </c>
      <c r="P362" s="65" t="b">
        <f t="shared" si="108"/>
        <v>1</v>
      </c>
      <c r="Q362" s="65">
        <f>IF(OR(M362=6,M362=7),0,IF(NOT(P362),0,IF(L362&lt;=$L$1,VLOOKUP(M362,ouderschapsverlof!$D$15:$G$19,4,FALSE),0)))</f>
        <v>0</v>
      </c>
      <c r="R362" s="65">
        <f>IF(OR(M362=6,M362=7),0,IF(NOT(P362),IF(L362&lt;=$L$1,VLOOKUP(M362,ouderschapsverlof!$D$15:$G$19,4,FALSE),0),0))</f>
        <v>0</v>
      </c>
      <c r="T362" s="64">
        <f t="shared" si="119"/>
        <v>360</v>
      </c>
      <c r="U362" s="65">
        <f t="shared" si="109"/>
        <v>2</v>
      </c>
      <c r="V362" s="66">
        <f t="shared" si="110"/>
        <v>0</v>
      </c>
      <c r="W362" s="66">
        <f t="shared" si="111"/>
        <v>0</v>
      </c>
      <c r="X362" s="65" t="b">
        <f t="shared" si="112"/>
        <v>1</v>
      </c>
      <c r="Y362" s="65">
        <f>IF(OR(U362=6,U362=7),0,IF(NOT(X362),0,IF(T362&lt;=$T$1,VLOOKUP(U362,ouderschapsverlof!$D$15:$I$19,6,FALSE),0)))</f>
        <v>0</v>
      </c>
      <c r="Z362" s="65">
        <f>IF(OR(U362=6,U362=7),0,IF(NOT(X362),IF(T362&lt;=$T$1,VLOOKUP(U362,ouderschapsverlof!$D$15:$I$19,6,FALSE),0),0))</f>
        <v>0</v>
      </c>
      <c r="AB362" s="64">
        <f t="shared" si="120"/>
        <v>360</v>
      </c>
      <c r="AC362" s="65">
        <f t="shared" si="113"/>
        <v>2</v>
      </c>
      <c r="AD362" s="66">
        <f t="shared" si="114"/>
        <v>0</v>
      </c>
      <c r="AE362" s="66">
        <f t="shared" si="115"/>
        <v>0</v>
      </c>
      <c r="AF362" s="65" t="b">
        <f t="shared" si="116"/>
        <v>1</v>
      </c>
      <c r="AG362" s="65">
        <f>IF(OR(AC362=6,AC362=7),0,IF(NOT(AF362),0,IF(AB362&lt;=$AB$1,VLOOKUP(AC362,ouderschapsverlof!$D$15:$K$19,8,FALSE),0)))</f>
        <v>0</v>
      </c>
      <c r="AH362" s="65">
        <f>IF(OR(AC362=6,AC362=7),0,IF(NOT(AF362),IF(AB362&lt;=$AB$1,VLOOKUP(AC362,ouderschapsverlof!$D$15:$K$19,8,FALSE),0),0))</f>
        <v>0</v>
      </c>
    </row>
    <row r="363" spans="1:34" x14ac:dyDescent="0.25">
      <c r="A363" s="64">
        <f t="shared" si="117"/>
        <v>361</v>
      </c>
      <c r="B363" s="65">
        <f t="shared" si="101"/>
        <v>3</v>
      </c>
      <c r="C363" s="66">
        <f t="shared" si="102"/>
        <v>0</v>
      </c>
      <c r="D363" s="66">
        <f t="shared" si="103"/>
        <v>0</v>
      </c>
      <c r="E363" s="65" t="b">
        <f t="shared" si="104"/>
        <v>1</v>
      </c>
      <c r="F363" s="65">
        <f>IF(OR(B363=6,B363=7),0,IF(NOT(E363),0,IF(A363&lt;=$A$1,VLOOKUP(B363,ouderschapsverlof!$D$15:$E$19,2,FALSE),0)))</f>
        <v>0</v>
      </c>
      <c r="G363" s="65">
        <f>IF(OR(B363=6,B363=7),0,IF(NOT(E363),IF(A363&lt;=$A$1,VLOOKUP(B363,ouderschapsverlof!$D$15:$E$19,2,FALSE),0),0))</f>
        <v>0</v>
      </c>
      <c r="L363" s="64">
        <f t="shared" si="118"/>
        <v>361</v>
      </c>
      <c r="M363" s="65">
        <f t="shared" si="105"/>
        <v>3</v>
      </c>
      <c r="N363" s="66">
        <f t="shared" si="106"/>
        <v>0</v>
      </c>
      <c r="O363" s="66">
        <f t="shared" si="107"/>
        <v>0</v>
      </c>
      <c r="P363" s="65" t="b">
        <f t="shared" si="108"/>
        <v>1</v>
      </c>
      <c r="Q363" s="65">
        <f>IF(OR(M363=6,M363=7),0,IF(NOT(P363),0,IF(L363&lt;=$L$1,VLOOKUP(M363,ouderschapsverlof!$D$15:$G$19,4,FALSE),0)))</f>
        <v>0</v>
      </c>
      <c r="R363" s="65">
        <f>IF(OR(M363=6,M363=7),0,IF(NOT(P363),IF(L363&lt;=$L$1,VLOOKUP(M363,ouderschapsverlof!$D$15:$G$19,4,FALSE),0),0))</f>
        <v>0</v>
      </c>
      <c r="T363" s="64">
        <f t="shared" si="119"/>
        <v>361</v>
      </c>
      <c r="U363" s="65">
        <f t="shared" si="109"/>
        <v>3</v>
      </c>
      <c r="V363" s="66">
        <f t="shared" si="110"/>
        <v>0</v>
      </c>
      <c r="W363" s="66">
        <f t="shared" si="111"/>
        <v>0</v>
      </c>
      <c r="X363" s="65" t="b">
        <f t="shared" si="112"/>
        <v>1</v>
      </c>
      <c r="Y363" s="65">
        <f>IF(OR(U363=6,U363=7),0,IF(NOT(X363),0,IF(T363&lt;=$T$1,VLOOKUP(U363,ouderschapsverlof!$D$15:$I$19,6,FALSE),0)))</f>
        <v>0</v>
      </c>
      <c r="Z363" s="65">
        <f>IF(OR(U363=6,U363=7),0,IF(NOT(X363),IF(T363&lt;=$T$1,VLOOKUP(U363,ouderschapsverlof!$D$15:$I$19,6,FALSE),0),0))</f>
        <v>0</v>
      </c>
      <c r="AB363" s="64">
        <f t="shared" si="120"/>
        <v>361</v>
      </c>
      <c r="AC363" s="65">
        <f t="shared" si="113"/>
        <v>3</v>
      </c>
      <c r="AD363" s="66">
        <f t="shared" si="114"/>
        <v>0</v>
      </c>
      <c r="AE363" s="66">
        <f t="shared" si="115"/>
        <v>0</v>
      </c>
      <c r="AF363" s="65" t="b">
        <f t="shared" si="116"/>
        <v>1</v>
      </c>
      <c r="AG363" s="65">
        <f>IF(OR(AC363=6,AC363=7),0,IF(NOT(AF363),0,IF(AB363&lt;=$AB$1,VLOOKUP(AC363,ouderschapsverlof!$D$15:$K$19,8,FALSE),0)))</f>
        <v>0</v>
      </c>
      <c r="AH363" s="65">
        <f>IF(OR(AC363=6,AC363=7),0,IF(NOT(AF363),IF(AB363&lt;=$AB$1,VLOOKUP(AC363,ouderschapsverlof!$D$15:$K$19,8,FALSE),0),0))</f>
        <v>0</v>
      </c>
    </row>
    <row r="364" spans="1:34" x14ac:dyDescent="0.25">
      <c r="A364" s="64">
        <f t="shared" si="117"/>
        <v>362</v>
      </c>
      <c r="B364" s="65">
        <f t="shared" si="101"/>
        <v>4</v>
      </c>
      <c r="C364" s="66">
        <f t="shared" si="102"/>
        <v>0</v>
      </c>
      <c r="D364" s="66">
        <f t="shared" si="103"/>
        <v>0</v>
      </c>
      <c r="E364" s="65" t="b">
        <f t="shared" si="104"/>
        <v>1</v>
      </c>
      <c r="F364" s="65">
        <f>IF(OR(B364=6,B364=7),0,IF(NOT(E364),0,IF(A364&lt;=$A$1,VLOOKUP(B364,ouderschapsverlof!$D$15:$E$19,2,FALSE),0)))</f>
        <v>0</v>
      </c>
      <c r="G364" s="65">
        <f>IF(OR(B364=6,B364=7),0,IF(NOT(E364),IF(A364&lt;=$A$1,VLOOKUP(B364,ouderschapsverlof!$D$15:$E$19,2,FALSE),0),0))</f>
        <v>0</v>
      </c>
      <c r="L364" s="64">
        <f t="shared" si="118"/>
        <v>362</v>
      </c>
      <c r="M364" s="65">
        <f t="shared" si="105"/>
        <v>4</v>
      </c>
      <c r="N364" s="66">
        <f t="shared" si="106"/>
        <v>0</v>
      </c>
      <c r="O364" s="66">
        <f t="shared" si="107"/>
        <v>0</v>
      </c>
      <c r="P364" s="65" t="b">
        <f t="shared" si="108"/>
        <v>1</v>
      </c>
      <c r="Q364" s="65">
        <f>IF(OR(M364=6,M364=7),0,IF(NOT(P364),0,IF(L364&lt;=$L$1,VLOOKUP(M364,ouderschapsverlof!$D$15:$G$19,4,FALSE),0)))</f>
        <v>0</v>
      </c>
      <c r="R364" s="65">
        <f>IF(OR(M364=6,M364=7),0,IF(NOT(P364),IF(L364&lt;=$L$1,VLOOKUP(M364,ouderschapsverlof!$D$15:$G$19,4,FALSE),0),0))</f>
        <v>0</v>
      </c>
      <c r="T364" s="64">
        <f t="shared" si="119"/>
        <v>362</v>
      </c>
      <c r="U364" s="65">
        <f t="shared" si="109"/>
        <v>4</v>
      </c>
      <c r="V364" s="66">
        <f t="shared" si="110"/>
        <v>0</v>
      </c>
      <c r="W364" s="66">
        <f t="shared" si="111"/>
        <v>0</v>
      </c>
      <c r="X364" s="65" t="b">
        <f t="shared" si="112"/>
        <v>1</v>
      </c>
      <c r="Y364" s="65">
        <f>IF(OR(U364=6,U364=7),0,IF(NOT(X364),0,IF(T364&lt;=$T$1,VLOOKUP(U364,ouderschapsverlof!$D$15:$I$19,6,FALSE),0)))</f>
        <v>0</v>
      </c>
      <c r="Z364" s="65">
        <f>IF(OR(U364=6,U364=7),0,IF(NOT(X364),IF(T364&lt;=$T$1,VLOOKUP(U364,ouderschapsverlof!$D$15:$I$19,6,FALSE),0),0))</f>
        <v>0</v>
      </c>
      <c r="AB364" s="64">
        <f t="shared" si="120"/>
        <v>362</v>
      </c>
      <c r="AC364" s="65">
        <f t="shared" si="113"/>
        <v>4</v>
      </c>
      <c r="AD364" s="66">
        <f t="shared" si="114"/>
        <v>0</v>
      </c>
      <c r="AE364" s="66">
        <f t="shared" si="115"/>
        <v>0</v>
      </c>
      <c r="AF364" s="65" t="b">
        <f t="shared" si="116"/>
        <v>1</v>
      </c>
      <c r="AG364" s="65">
        <f>IF(OR(AC364=6,AC364=7),0,IF(NOT(AF364),0,IF(AB364&lt;=$AB$1,VLOOKUP(AC364,ouderschapsverlof!$D$15:$K$19,8,FALSE),0)))</f>
        <v>0</v>
      </c>
      <c r="AH364" s="65">
        <f>IF(OR(AC364=6,AC364=7),0,IF(NOT(AF364),IF(AB364&lt;=$AB$1,VLOOKUP(AC364,ouderschapsverlof!$D$15:$K$19,8,FALSE),0),0))</f>
        <v>0</v>
      </c>
    </row>
    <row r="365" spans="1:34" x14ac:dyDescent="0.25">
      <c r="A365" s="64">
        <f t="shared" si="117"/>
        <v>363</v>
      </c>
      <c r="B365" s="65">
        <f t="shared" si="101"/>
        <v>5</v>
      </c>
      <c r="C365" s="66">
        <f t="shared" si="102"/>
        <v>0</v>
      </c>
      <c r="D365" s="66">
        <f t="shared" si="103"/>
        <v>0</v>
      </c>
      <c r="E365" s="65" t="b">
        <f t="shared" si="104"/>
        <v>1</v>
      </c>
      <c r="F365" s="65">
        <f>IF(OR(B365=6,B365=7),0,IF(NOT(E365),0,IF(A365&lt;=$A$1,VLOOKUP(B365,ouderschapsverlof!$D$15:$E$19,2,FALSE),0)))</f>
        <v>0</v>
      </c>
      <c r="G365" s="65">
        <f>IF(OR(B365=6,B365=7),0,IF(NOT(E365),IF(A365&lt;=$A$1,VLOOKUP(B365,ouderschapsverlof!$D$15:$E$19,2,FALSE),0),0))</f>
        <v>0</v>
      </c>
      <c r="L365" s="64">
        <f t="shared" si="118"/>
        <v>363</v>
      </c>
      <c r="M365" s="65">
        <f t="shared" si="105"/>
        <v>5</v>
      </c>
      <c r="N365" s="66">
        <f t="shared" si="106"/>
        <v>0</v>
      </c>
      <c r="O365" s="66">
        <f t="shared" si="107"/>
        <v>0</v>
      </c>
      <c r="P365" s="65" t="b">
        <f t="shared" si="108"/>
        <v>1</v>
      </c>
      <c r="Q365" s="65">
        <f>IF(OR(M365=6,M365=7),0,IF(NOT(P365),0,IF(L365&lt;=$L$1,VLOOKUP(M365,ouderschapsverlof!$D$15:$G$19,4,FALSE),0)))</f>
        <v>0</v>
      </c>
      <c r="R365" s="65">
        <f>IF(OR(M365=6,M365=7),0,IF(NOT(P365),IF(L365&lt;=$L$1,VLOOKUP(M365,ouderschapsverlof!$D$15:$G$19,4,FALSE),0),0))</f>
        <v>0</v>
      </c>
      <c r="T365" s="64">
        <f t="shared" si="119"/>
        <v>363</v>
      </c>
      <c r="U365" s="65">
        <f t="shared" si="109"/>
        <v>5</v>
      </c>
      <c r="V365" s="66">
        <f t="shared" si="110"/>
        <v>0</v>
      </c>
      <c r="W365" s="66">
        <f t="shared" si="111"/>
        <v>0</v>
      </c>
      <c r="X365" s="65" t="b">
        <f t="shared" si="112"/>
        <v>1</v>
      </c>
      <c r="Y365" s="65">
        <f>IF(OR(U365=6,U365=7),0,IF(NOT(X365),0,IF(T365&lt;=$T$1,VLOOKUP(U365,ouderschapsverlof!$D$15:$I$19,6,FALSE),0)))</f>
        <v>0</v>
      </c>
      <c r="Z365" s="65">
        <f>IF(OR(U365=6,U365=7),0,IF(NOT(X365),IF(T365&lt;=$T$1,VLOOKUP(U365,ouderschapsverlof!$D$15:$I$19,6,FALSE),0),0))</f>
        <v>0</v>
      </c>
      <c r="AB365" s="64">
        <f t="shared" si="120"/>
        <v>363</v>
      </c>
      <c r="AC365" s="65">
        <f t="shared" si="113"/>
        <v>5</v>
      </c>
      <c r="AD365" s="66">
        <f t="shared" si="114"/>
        <v>0</v>
      </c>
      <c r="AE365" s="66">
        <f t="shared" si="115"/>
        <v>0</v>
      </c>
      <c r="AF365" s="65" t="b">
        <f t="shared" si="116"/>
        <v>1</v>
      </c>
      <c r="AG365" s="65">
        <f>IF(OR(AC365=6,AC365=7),0,IF(NOT(AF365),0,IF(AB365&lt;=$AB$1,VLOOKUP(AC365,ouderschapsverlof!$D$15:$K$19,8,FALSE),0)))</f>
        <v>0</v>
      </c>
      <c r="AH365" s="65">
        <f>IF(OR(AC365=6,AC365=7),0,IF(NOT(AF365),IF(AB365&lt;=$AB$1,VLOOKUP(AC365,ouderschapsverlof!$D$15:$K$19,8,FALSE),0),0))</f>
        <v>0</v>
      </c>
    </row>
    <row r="366" spans="1:34" x14ac:dyDescent="0.25">
      <c r="A366" s="64">
        <f t="shared" si="117"/>
        <v>364</v>
      </c>
      <c r="B366" s="65">
        <f t="shared" si="101"/>
        <v>6</v>
      </c>
      <c r="C366" s="66">
        <f t="shared" si="102"/>
        <v>0</v>
      </c>
      <c r="D366" s="66">
        <f t="shared" si="103"/>
        <v>0</v>
      </c>
      <c r="E366" s="65" t="b">
        <f t="shared" si="104"/>
        <v>1</v>
      </c>
      <c r="F366" s="65">
        <f>IF(OR(B366=6,B366=7),0,IF(NOT(E366),0,IF(A366&lt;=$A$1,VLOOKUP(B366,ouderschapsverlof!$D$15:$E$19,2,FALSE),0)))</f>
        <v>0</v>
      </c>
      <c r="G366" s="65">
        <f>IF(OR(B366=6,B366=7),0,IF(NOT(E366),IF(A366&lt;=$A$1,VLOOKUP(B366,ouderschapsverlof!$D$15:$E$19,2,FALSE),0),0))</f>
        <v>0</v>
      </c>
      <c r="L366" s="64">
        <f t="shared" si="118"/>
        <v>364</v>
      </c>
      <c r="M366" s="65">
        <f t="shared" si="105"/>
        <v>6</v>
      </c>
      <c r="N366" s="66">
        <f t="shared" si="106"/>
        <v>0</v>
      </c>
      <c r="O366" s="66">
        <f t="shared" si="107"/>
        <v>0</v>
      </c>
      <c r="P366" s="65" t="b">
        <f t="shared" si="108"/>
        <v>1</v>
      </c>
      <c r="Q366" s="65">
        <f>IF(OR(M366=6,M366=7),0,IF(NOT(P366),0,IF(L366&lt;=$L$1,VLOOKUP(M366,ouderschapsverlof!$D$15:$G$19,4,FALSE),0)))</f>
        <v>0</v>
      </c>
      <c r="R366" s="65">
        <f>IF(OR(M366=6,M366=7),0,IF(NOT(P366),IF(L366&lt;=$L$1,VLOOKUP(M366,ouderschapsverlof!$D$15:$G$19,4,FALSE),0),0))</f>
        <v>0</v>
      </c>
      <c r="T366" s="64">
        <f t="shared" si="119"/>
        <v>364</v>
      </c>
      <c r="U366" s="65">
        <f t="shared" si="109"/>
        <v>6</v>
      </c>
      <c r="V366" s="66">
        <f t="shared" si="110"/>
        <v>0</v>
      </c>
      <c r="W366" s="66">
        <f t="shared" si="111"/>
        <v>0</v>
      </c>
      <c r="X366" s="65" t="b">
        <f t="shared" si="112"/>
        <v>1</v>
      </c>
      <c r="Y366" s="65">
        <f>IF(OR(U366=6,U366=7),0,IF(NOT(X366),0,IF(T366&lt;=$T$1,VLOOKUP(U366,ouderschapsverlof!$D$15:$I$19,6,FALSE),0)))</f>
        <v>0</v>
      </c>
      <c r="Z366" s="65">
        <f>IF(OR(U366=6,U366=7),0,IF(NOT(X366),IF(T366&lt;=$T$1,VLOOKUP(U366,ouderschapsverlof!$D$15:$I$19,6,FALSE),0),0))</f>
        <v>0</v>
      </c>
      <c r="AB366" s="64">
        <f t="shared" si="120"/>
        <v>364</v>
      </c>
      <c r="AC366" s="65">
        <f t="shared" si="113"/>
        <v>6</v>
      </c>
      <c r="AD366" s="66">
        <f t="shared" si="114"/>
        <v>0</v>
      </c>
      <c r="AE366" s="66">
        <f t="shared" si="115"/>
        <v>0</v>
      </c>
      <c r="AF366" s="65" t="b">
        <f t="shared" si="116"/>
        <v>1</v>
      </c>
      <c r="AG366" s="65">
        <f>IF(OR(AC366=6,AC366=7),0,IF(NOT(AF366),0,IF(AB366&lt;=$AB$1,VLOOKUP(AC366,ouderschapsverlof!$D$15:$K$19,8,FALSE),0)))</f>
        <v>0</v>
      </c>
      <c r="AH366" s="65">
        <f>IF(OR(AC366=6,AC366=7),0,IF(NOT(AF366),IF(AB366&lt;=$AB$1,VLOOKUP(AC366,ouderschapsverlof!$D$15:$K$19,8,FALSE),0),0))</f>
        <v>0</v>
      </c>
    </row>
    <row r="367" spans="1:34" x14ac:dyDescent="0.25">
      <c r="A367" s="64">
        <f t="shared" si="117"/>
        <v>365</v>
      </c>
      <c r="B367" s="65">
        <f t="shared" si="101"/>
        <v>7</v>
      </c>
      <c r="C367" s="66">
        <f t="shared" si="102"/>
        <v>0</v>
      </c>
      <c r="D367" s="66">
        <f t="shared" si="103"/>
        <v>0</v>
      </c>
      <c r="E367" s="65" t="b">
        <f t="shared" si="104"/>
        <v>1</v>
      </c>
      <c r="F367" s="65">
        <f>IF(OR(B367=6,B367=7),0,IF(NOT(E367),0,IF(A367&lt;=$A$1,VLOOKUP(B367,ouderschapsverlof!$D$15:$E$19,2,FALSE),0)))</f>
        <v>0</v>
      </c>
      <c r="G367" s="65">
        <f>IF(OR(B367=6,B367=7),0,IF(NOT(E367),IF(A367&lt;=$A$1,VLOOKUP(B367,ouderschapsverlof!$D$15:$E$19,2,FALSE),0),0))</f>
        <v>0</v>
      </c>
      <c r="L367" s="64">
        <f t="shared" si="118"/>
        <v>365</v>
      </c>
      <c r="M367" s="65">
        <f t="shared" si="105"/>
        <v>7</v>
      </c>
      <c r="N367" s="66">
        <f t="shared" si="106"/>
        <v>0</v>
      </c>
      <c r="O367" s="66">
        <f t="shared" si="107"/>
        <v>0</v>
      </c>
      <c r="P367" s="65" t="b">
        <f t="shared" si="108"/>
        <v>1</v>
      </c>
      <c r="Q367" s="65">
        <f>IF(OR(M367=6,M367=7),0,IF(NOT(P367),0,IF(L367&lt;=$L$1,VLOOKUP(M367,ouderschapsverlof!$D$15:$G$19,4,FALSE),0)))</f>
        <v>0</v>
      </c>
      <c r="R367" s="65">
        <f>IF(OR(M367=6,M367=7),0,IF(NOT(P367),IF(L367&lt;=$L$1,VLOOKUP(M367,ouderschapsverlof!$D$15:$G$19,4,FALSE),0),0))</f>
        <v>0</v>
      </c>
      <c r="T367" s="64">
        <f t="shared" si="119"/>
        <v>365</v>
      </c>
      <c r="U367" s="65">
        <f t="shared" si="109"/>
        <v>7</v>
      </c>
      <c r="V367" s="66">
        <f t="shared" si="110"/>
        <v>0</v>
      </c>
      <c r="W367" s="66">
        <f t="shared" si="111"/>
        <v>0</v>
      </c>
      <c r="X367" s="65" t="b">
        <f t="shared" si="112"/>
        <v>1</v>
      </c>
      <c r="Y367" s="65">
        <f>IF(OR(U367=6,U367=7),0,IF(NOT(X367),0,IF(T367&lt;=$T$1,VLOOKUP(U367,ouderschapsverlof!$D$15:$I$19,6,FALSE),0)))</f>
        <v>0</v>
      </c>
      <c r="Z367" s="65">
        <f>IF(OR(U367=6,U367=7),0,IF(NOT(X367),IF(T367&lt;=$T$1,VLOOKUP(U367,ouderschapsverlof!$D$15:$I$19,6,FALSE),0),0))</f>
        <v>0</v>
      </c>
      <c r="AB367" s="64">
        <f t="shared" si="120"/>
        <v>365</v>
      </c>
      <c r="AC367" s="65">
        <f t="shared" si="113"/>
        <v>7</v>
      </c>
      <c r="AD367" s="66">
        <f t="shared" si="114"/>
        <v>0</v>
      </c>
      <c r="AE367" s="66">
        <f t="shared" si="115"/>
        <v>0</v>
      </c>
      <c r="AF367" s="65" t="b">
        <f t="shared" si="116"/>
        <v>1</v>
      </c>
      <c r="AG367" s="65">
        <f>IF(OR(AC367=6,AC367=7),0,IF(NOT(AF367),0,IF(AB367&lt;=$AB$1,VLOOKUP(AC367,ouderschapsverlof!$D$15:$K$19,8,FALSE),0)))</f>
        <v>0</v>
      </c>
      <c r="AH367" s="65">
        <f>IF(OR(AC367=6,AC367=7),0,IF(NOT(AF367),IF(AB367&lt;=$AB$1,VLOOKUP(AC367,ouderschapsverlof!$D$15:$K$19,8,FALSE),0),0))</f>
        <v>0</v>
      </c>
    </row>
    <row r="368" spans="1:34" x14ac:dyDescent="0.25">
      <c r="A368" s="64">
        <f t="shared" si="117"/>
        <v>366</v>
      </c>
      <c r="B368" s="65">
        <f t="shared" si="101"/>
        <v>1</v>
      </c>
      <c r="C368" s="66">
        <f t="shared" si="102"/>
        <v>0</v>
      </c>
      <c r="D368" s="66">
        <f t="shared" si="103"/>
        <v>0</v>
      </c>
      <c r="E368" s="65" t="b">
        <f t="shared" si="104"/>
        <v>1</v>
      </c>
      <c r="F368" s="65">
        <f>IF(OR(B368=6,B368=7),0,IF(NOT(E368),0,IF(A368&lt;=$A$1,VLOOKUP(B368,ouderschapsverlof!$D$15:$E$19,2,FALSE),0)))</f>
        <v>0</v>
      </c>
      <c r="G368" s="65">
        <f>IF(OR(B368=6,B368=7),0,IF(NOT(E368),IF(A368&lt;=$A$1,VLOOKUP(B368,ouderschapsverlof!$D$15:$E$19,2,FALSE),0),0))</f>
        <v>0</v>
      </c>
      <c r="L368" s="64">
        <f t="shared" si="118"/>
        <v>366</v>
      </c>
      <c r="M368" s="65">
        <f t="shared" si="105"/>
        <v>1</v>
      </c>
      <c r="N368" s="66">
        <f t="shared" si="106"/>
        <v>0</v>
      </c>
      <c r="O368" s="66">
        <f t="shared" si="107"/>
        <v>0</v>
      </c>
      <c r="P368" s="65" t="b">
        <f t="shared" si="108"/>
        <v>1</v>
      </c>
      <c r="Q368" s="65">
        <f>IF(OR(M368=6,M368=7),0,IF(NOT(P368),0,IF(L368&lt;=$L$1,VLOOKUP(M368,ouderschapsverlof!$D$15:$G$19,4,FALSE),0)))</f>
        <v>0</v>
      </c>
      <c r="R368" s="65">
        <f>IF(OR(M368=6,M368=7),0,IF(NOT(P368),IF(L368&lt;=$L$1,VLOOKUP(M368,ouderschapsverlof!$D$15:$G$19,4,FALSE),0),0))</f>
        <v>0</v>
      </c>
      <c r="T368" s="64">
        <f t="shared" si="119"/>
        <v>366</v>
      </c>
      <c r="U368" s="65">
        <f t="shared" si="109"/>
        <v>1</v>
      </c>
      <c r="V368" s="66">
        <f t="shared" si="110"/>
        <v>0</v>
      </c>
      <c r="W368" s="66">
        <f t="shared" si="111"/>
        <v>0</v>
      </c>
      <c r="X368" s="65" t="b">
        <f t="shared" si="112"/>
        <v>1</v>
      </c>
      <c r="Y368" s="65">
        <f>IF(OR(U368=6,U368=7),0,IF(NOT(X368),0,IF(T368&lt;=$T$1,VLOOKUP(U368,ouderschapsverlof!$D$15:$I$19,6,FALSE),0)))</f>
        <v>0</v>
      </c>
      <c r="Z368" s="65">
        <f>IF(OR(U368=6,U368=7),0,IF(NOT(X368),IF(T368&lt;=$T$1,VLOOKUP(U368,ouderschapsverlof!$D$15:$I$19,6,FALSE),0),0))</f>
        <v>0</v>
      </c>
      <c r="AB368" s="64">
        <f t="shared" si="120"/>
        <v>366</v>
      </c>
      <c r="AC368" s="65">
        <f t="shared" si="113"/>
        <v>1</v>
      </c>
      <c r="AD368" s="66">
        <f t="shared" si="114"/>
        <v>0</v>
      </c>
      <c r="AE368" s="66">
        <f t="shared" si="115"/>
        <v>0</v>
      </c>
      <c r="AF368" s="65" t="b">
        <f t="shared" si="116"/>
        <v>1</v>
      </c>
      <c r="AG368" s="65">
        <f>IF(OR(AC368=6,AC368=7),0,IF(NOT(AF368),0,IF(AB368&lt;=$AB$1,VLOOKUP(AC368,ouderschapsverlof!$D$15:$K$19,8,FALSE),0)))</f>
        <v>0</v>
      </c>
      <c r="AH368" s="65">
        <f>IF(OR(AC368=6,AC368=7),0,IF(NOT(AF368),IF(AB368&lt;=$AB$1,VLOOKUP(AC368,ouderschapsverlof!$D$15:$K$19,8,FALSE),0),0))</f>
        <v>0</v>
      </c>
    </row>
    <row r="369" spans="1:34" x14ac:dyDescent="0.25">
      <c r="A369" s="64">
        <f t="shared" si="117"/>
        <v>367</v>
      </c>
      <c r="B369" s="65">
        <f t="shared" si="101"/>
        <v>2</v>
      </c>
      <c r="C369" s="66">
        <f t="shared" si="102"/>
        <v>0</v>
      </c>
      <c r="D369" s="66">
        <f t="shared" si="103"/>
        <v>0</v>
      </c>
      <c r="E369" s="65" t="b">
        <f t="shared" si="104"/>
        <v>1</v>
      </c>
      <c r="F369" s="65">
        <f>IF(OR(B369=6,B369=7),0,IF(NOT(E369),0,IF(A369&lt;=$A$1,VLOOKUP(B369,ouderschapsverlof!$D$15:$E$19,2,FALSE),0)))</f>
        <v>0</v>
      </c>
      <c r="G369" s="65">
        <f>IF(OR(B369=6,B369=7),0,IF(NOT(E369),IF(A369&lt;=$A$1,VLOOKUP(B369,ouderschapsverlof!$D$15:$E$19,2,FALSE),0),0))</f>
        <v>0</v>
      </c>
      <c r="L369" s="64">
        <f t="shared" si="118"/>
        <v>367</v>
      </c>
      <c r="M369" s="65">
        <f t="shared" si="105"/>
        <v>2</v>
      </c>
      <c r="N369" s="66">
        <f t="shared" si="106"/>
        <v>0</v>
      </c>
      <c r="O369" s="66">
        <f t="shared" si="107"/>
        <v>0</v>
      </c>
      <c r="P369" s="65" t="b">
        <f t="shared" si="108"/>
        <v>1</v>
      </c>
      <c r="Q369" s="65">
        <f>IF(OR(M369=6,M369=7),0,IF(NOT(P369),0,IF(L369&lt;=$L$1,VLOOKUP(M369,ouderschapsverlof!$D$15:$G$19,4,FALSE),0)))</f>
        <v>0</v>
      </c>
      <c r="R369" s="65">
        <f>IF(OR(M369=6,M369=7),0,IF(NOT(P369),IF(L369&lt;=$L$1,VLOOKUP(M369,ouderschapsverlof!$D$15:$G$19,4,FALSE),0),0))</f>
        <v>0</v>
      </c>
      <c r="T369" s="64">
        <f t="shared" si="119"/>
        <v>367</v>
      </c>
      <c r="U369" s="65">
        <f t="shared" si="109"/>
        <v>2</v>
      </c>
      <c r="V369" s="66">
        <f t="shared" si="110"/>
        <v>0</v>
      </c>
      <c r="W369" s="66">
        <f t="shared" si="111"/>
        <v>0</v>
      </c>
      <c r="X369" s="65" t="b">
        <f t="shared" si="112"/>
        <v>1</v>
      </c>
      <c r="Y369" s="65">
        <f>IF(OR(U369=6,U369=7),0,IF(NOT(X369),0,IF(T369&lt;=$T$1,VLOOKUP(U369,ouderschapsverlof!$D$15:$I$19,6,FALSE),0)))</f>
        <v>0</v>
      </c>
      <c r="Z369" s="65">
        <f>IF(OR(U369=6,U369=7),0,IF(NOT(X369),IF(T369&lt;=$T$1,VLOOKUP(U369,ouderschapsverlof!$D$15:$I$19,6,FALSE),0),0))</f>
        <v>0</v>
      </c>
      <c r="AB369" s="64">
        <f t="shared" si="120"/>
        <v>367</v>
      </c>
      <c r="AC369" s="65">
        <f t="shared" si="113"/>
        <v>2</v>
      </c>
      <c r="AD369" s="66">
        <f t="shared" si="114"/>
        <v>0</v>
      </c>
      <c r="AE369" s="66">
        <f t="shared" si="115"/>
        <v>0</v>
      </c>
      <c r="AF369" s="65" t="b">
        <f t="shared" si="116"/>
        <v>1</v>
      </c>
      <c r="AG369" s="65">
        <f>IF(OR(AC369=6,AC369=7),0,IF(NOT(AF369),0,IF(AB369&lt;=$AB$1,VLOOKUP(AC369,ouderschapsverlof!$D$15:$K$19,8,FALSE),0)))</f>
        <v>0</v>
      </c>
      <c r="AH369" s="65">
        <f>IF(OR(AC369=6,AC369=7),0,IF(NOT(AF369),IF(AB369&lt;=$AB$1,VLOOKUP(AC369,ouderschapsverlof!$D$15:$K$19,8,FALSE),0),0))</f>
        <v>0</v>
      </c>
    </row>
    <row r="370" spans="1:34" x14ac:dyDescent="0.25">
      <c r="A370" s="64">
        <f t="shared" si="117"/>
        <v>368</v>
      </c>
      <c r="B370" s="65">
        <f t="shared" ref="B370:B433" si="121">WEEKDAY(A370,2)</f>
        <v>3</v>
      </c>
      <c r="C370" s="66">
        <f t="shared" si="102"/>
        <v>0</v>
      </c>
      <c r="D370" s="66">
        <f t="shared" si="103"/>
        <v>0</v>
      </c>
      <c r="E370" s="65" t="b">
        <f t="shared" ref="E370:E433" si="122">IF(AND(A370&gt;=C370,A370&lt;=D370),FALSE,TRUE)</f>
        <v>1</v>
      </c>
      <c r="F370" s="65">
        <f>IF(OR(B370=6,B370=7),0,IF(NOT(E370),0,IF(A370&lt;=$A$1,VLOOKUP(B370,ouderschapsverlof!$D$15:$E$19,2,FALSE),0)))</f>
        <v>0</v>
      </c>
      <c r="G370" s="65">
        <f>IF(OR(B370=6,B370=7),0,IF(NOT(E370),IF(A370&lt;=$A$1,VLOOKUP(B370,ouderschapsverlof!$D$15:$E$19,2,FALSE),0),0))</f>
        <v>0</v>
      </c>
      <c r="L370" s="64">
        <f t="shared" si="118"/>
        <v>368</v>
      </c>
      <c r="M370" s="65">
        <f t="shared" si="105"/>
        <v>3</v>
      </c>
      <c r="N370" s="66">
        <f t="shared" si="106"/>
        <v>0</v>
      </c>
      <c r="O370" s="66">
        <f t="shared" si="107"/>
        <v>0</v>
      </c>
      <c r="P370" s="65" t="b">
        <f t="shared" si="108"/>
        <v>1</v>
      </c>
      <c r="Q370" s="65">
        <f>IF(OR(M370=6,M370=7),0,IF(NOT(P370),0,IF(L370&lt;=$L$1,VLOOKUP(M370,ouderschapsverlof!$D$15:$G$19,4,FALSE),0)))</f>
        <v>0</v>
      </c>
      <c r="R370" s="65">
        <f>IF(OR(M370=6,M370=7),0,IF(NOT(P370),IF(L370&lt;=$L$1,VLOOKUP(M370,ouderschapsverlof!$D$15:$G$19,4,FALSE),0),0))</f>
        <v>0</v>
      </c>
      <c r="T370" s="64">
        <f t="shared" si="119"/>
        <v>368</v>
      </c>
      <c r="U370" s="65">
        <f t="shared" si="109"/>
        <v>3</v>
      </c>
      <c r="V370" s="66">
        <f t="shared" si="110"/>
        <v>0</v>
      </c>
      <c r="W370" s="66">
        <f t="shared" si="111"/>
        <v>0</v>
      </c>
      <c r="X370" s="65" t="b">
        <f t="shared" si="112"/>
        <v>1</v>
      </c>
      <c r="Y370" s="65">
        <f>IF(OR(U370=6,U370=7),0,IF(NOT(X370),0,IF(T370&lt;=$T$1,VLOOKUP(U370,ouderschapsverlof!$D$15:$I$19,6,FALSE),0)))</f>
        <v>0</v>
      </c>
      <c r="Z370" s="65">
        <f>IF(OR(U370=6,U370=7),0,IF(NOT(X370),IF(T370&lt;=$T$1,VLOOKUP(U370,ouderschapsverlof!$D$15:$I$19,6,FALSE),0),0))</f>
        <v>0</v>
      </c>
      <c r="AB370" s="64">
        <f t="shared" si="120"/>
        <v>368</v>
      </c>
      <c r="AC370" s="65">
        <f t="shared" si="113"/>
        <v>3</v>
      </c>
      <c r="AD370" s="66">
        <f t="shared" si="114"/>
        <v>0</v>
      </c>
      <c r="AE370" s="66">
        <f t="shared" si="115"/>
        <v>0</v>
      </c>
      <c r="AF370" s="65" t="b">
        <f t="shared" si="116"/>
        <v>1</v>
      </c>
      <c r="AG370" s="65">
        <f>IF(OR(AC370=6,AC370=7),0,IF(NOT(AF370),0,IF(AB370&lt;=$AB$1,VLOOKUP(AC370,ouderschapsverlof!$D$15:$K$19,8,FALSE),0)))</f>
        <v>0</v>
      </c>
      <c r="AH370" s="65">
        <f>IF(OR(AC370=6,AC370=7),0,IF(NOT(AF370),IF(AB370&lt;=$AB$1,VLOOKUP(AC370,ouderschapsverlof!$D$15:$K$19,8,FALSE),0),0))</f>
        <v>0</v>
      </c>
    </row>
    <row r="371" spans="1:34" x14ac:dyDescent="0.25">
      <c r="A371" s="64">
        <f t="shared" si="117"/>
        <v>369</v>
      </c>
      <c r="B371" s="65">
        <f t="shared" si="121"/>
        <v>4</v>
      </c>
      <c r="C371" s="66">
        <f t="shared" si="102"/>
        <v>0</v>
      </c>
      <c r="D371" s="66">
        <f t="shared" si="103"/>
        <v>0</v>
      </c>
      <c r="E371" s="65" t="b">
        <f t="shared" si="122"/>
        <v>1</v>
      </c>
      <c r="F371" s="65">
        <f>IF(OR(B371=6,B371=7),0,IF(NOT(E371),0,IF(A371&lt;=$A$1,VLOOKUP(B371,ouderschapsverlof!$D$15:$E$19,2,FALSE),0)))</f>
        <v>0</v>
      </c>
      <c r="G371" s="65">
        <f>IF(OR(B371=6,B371=7),0,IF(NOT(E371),IF(A371&lt;=$A$1,VLOOKUP(B371,ouderschapsverlof!$D$15:$E$19,2,FALSE),0),0))</f>
        <v>0</v>
      </c>
      <c r="L371" s="64">
        <f t="shared" si="118"/>
        <v>369</v>
      </c>
      <c r="M371" s="65">
        <f t="shared" si="105"/>
        <v>4</v>
      </c>
      <c r="N371" s="66">
        <f t="shared" si="106"/>
        <v>0</v>
      </c>
      <c r="O371" s="66">
        <f t="shared" si="107"/>
        <v>0</v>
      </c>
      <c r="P371" s="65" t="b">
        <f t="shared" si="108"/>
        <v>1</v>
      </c>
      <c r="Q371" s="65">
        <f>IF(OR(M371=6,M371=7),0,IF(NOT(P371),0,IF(L371&lt;=$L$1,VLOOKUP(M371,ouderschapsverlof!$D$15:$G$19,4,FALSE),0)))</f>
        <v>0</v>
      </c>
      <c r="R371" s="65">
        <f>IF(OR(M371=6,M371=7),0,IF(NOT(P371),IF(L371&lt;=$L$1,VLOOKUP(M371,ouderschapsverlof!$D$15:$G$19,4,FALSE),0),0))</f>
        <v>0</v>
      </c>
      <c r="T371" s="64">
        <f t="shared" si="119"/>
        <v>369</v>
      </c>
      <c r="U371" s="65">
        <f t="shared" si="109"/>
        <v>4</v>
      </c>
      <c r="V371" s="66">
        <f t="shared" si="110"/>
        <v>0</v>
      </c>
      <c r="W371" s="66">
        <f t="shared" si="111"/>
        <v>0</v>
      </c>
      <c r="X371" s="65" t="b">
        <f t="shared" si="112"/>
        <v>1</v>
      </c>
      <c r="Y371" s="65">
        <f>IF(OR(U371=6,U371=7),0,IF(NOT(X371),0,IF(T371&lt;=$T$1,VLOOKUP(U371,ouderschapsverlof!$D$15:$I$19,6,FALSE),0)))</f>
        <v>0</v>
      </c>
      <c r="Z371" s="65">
        <f>IF(OR(U371=6,U371=7),0,IF(NOT(X371),IF(T371&lt;=$T$1,VLOOKUP(U371,ouderschapsverlof!$D$15:$I$19,6,FALSE),0),0))</f>
        <v>0</v>
      </c>
      <c r="AB371" s="64">
        <f t="shared" si="120"/>
        <v>369</v>
      </c>
      <c r="AC371" s="65">
        <f t="shared" si="113"/>
        <v>4</v>
      </c>
      <c r="AD371" s="66">
        <f t="shared" si="114"/>
        <v>0</v>
      </c>
      <c r="AE371" s="66">
        <f t="shared" si="115"/>
        <v>0</v>
      </c>
      <c r="AF371" s="65" t="b">
        <f t="shared" si="116"/>
        <v>1</v>
      </c>
      <c r="AG371" s="65">
        <f>IF(OR(AC371=6,AC371=7),0,IF(NOT(AF371),0,IF(AB371&lt;=$AB$1,VLOOKUP(AC371,ouderschapsverlof!$D$15:$K$19,8,FALSE),0)))</f>
        <v>0</v>
      </c>
      <c r="AH371" s="65">
        <f>IF(OR(AC371=6,AC371=7),0,IF(NOT(AF371),IF(AB371&lt;=$AB$1,VLOOKUP(AC371,ouderschapsverlof!$D$15:$K$19,8,FALSE),0),0))</f>
        <v>0</v>
      </c>
    </row>
    <row r="372" spans="1:34" x14ac:dyDescent="0.25">
      <c r="A372" s="64">
        <f t="shared" si="117"/>
        <v>370</v>
      </c>
      <c r="B372" s="65">
        <f t="shared" si="121"/>
        <v>5</v>
      </c>
      <c r="C372" s="66">
        <f t="shared" si="102"/>
        <v>0</v>
      </c>
      <c r="D372" s="66">
        <f t="shared" si="103"/>
        <v>0</v>
      </c>
      <c r="E372" s="65" t="b">
        <f t="shared" si="122"/>
        <v>1</v>
      </c>
      <c r="F372" s="65">
        <f>IF(OR(B372=6,B372=7),0,IF(NOT(E372),0,IF(A372&lt;=$A$1,VLOOKUP(B372,ouderschapsverlof!$D$15:$E$19,2,FALSE),0)))</f>
        <v>0</v>
      </c>
      <c r="G372" s="65">
        <f>IF(OR(B372=6,B372=7),0,IF(NOT(E372),IF(A372&lt;=$A$1,VLOOKUP(B372,ouderschapsverlof!$D$15:$E$19,2,FALSE),0),0))</f>
        <v>0</v>
      </c>
      <c r="L372" s="64">
        <f t="shared" si="118"/>
        <v>370</v>
      </c>
      <c r="M372" s="65">
        <f t="shared" si="105"/>
        <v>5</v>
      </c>
      <c r="N372" s="66">
        <f t="shared" si="106"/>
        <v>0</v>
      </c>
      <c r="O372" s="66">
        <f t="shared" si="107"/>
        <v>0</v>
      </c>
      <c r="P372" s="65" t="b">
        <f t="shared" si="108"/>
        <v>1</v>
      </c>
      <c r="Q372" s="65">
        <f>IF(OR(M372=6,M372=7),0,IF(NOT(P372),0,IF(L372&lt;=$L$1,VLOOKUP(M372,ouderschapsverlof!$D$15:$G$19,4,FALSE),0)))</f>
        <v>0</v>
      </c>
      <c r="R372" s="65">
        <f>IF(OR(M372=6,M372=7),0,IF(NOT(P372),IF(L372&lt;=$L$1,VLOOKUP(M372,ouderschapsverlof!$D$15:$G$19,4,FALSE),0),0))</f>
        <v>0</v>
      </c>
      <c r="T372" s="64">
        <f t="shared" si="119"/>
        <v>370</v>
      </c>
      <c r="U372" s="65">
        <f t="shared" si="109"/>
        <v>5</v>
      </c>
      <c r="V372" s="66">
        <f t="shared" si="110"/>
        <v>0</v>
      </c>
      <c r="W372" s="66">
        <f t="shared" si="111"/>
        <v>0</v>
      </c>
      <c r="X372" s="65" t="b">
        <f t="shared" si="112"/>
        <v>1</v>
      </c>
      <c r="Y372" s="65">
        <f>IF(OR(U372=6,U372=7),0,IF(NOT(X372),0,IF(T372&lt;=$T$1,VLOOKUP(U372,ouderschapsverlof!$D$15:$I$19,6,FALSE),0)))</f>
        <v>0</v>
      </c>
      <c r="Z372" s="65">
        <f>IF(OR(U372=6,U372=7),0,IF(NOT(X372),IF(T372&lt;=$T$1,VLOOKUP(U372,ouderschapsverlof!$D$15:$I$19,6,FALSE),0),0))</f>
        <v>0</v>
      </c>
      <c r="AB372" s="64">
        <f t="shared" si="120"/>
        <v>370</v>
      </c>
      <c r="AC372" s="65">
        <f t="shared" si="113"/>
        <v>5</v>
      </c>
      <c r="AD372" s="66">
        <f t="shared" si="114"/>
        <v>0</v>
      </c>
      <c r="AE372" s="66">
        <f t="shared" si="115"/>
        <v>0</v>
      </c>
      <c r="AF372" s="65" t="b">
        <f t="shared" si="116"/>
        <v>1</v>
      </c>
      <c r="AG372" s="65">
        <f>IF(OR(AC372=6,AC372=7),0,IF(NOT(AF372),0,IF(AB372&lt;=$AB$1,VLOOKUP(AC372,ouderschapsverlof!$D$15:$K$19,8,FALSE),0)))</f>
        <v>0</v>
      </c>
      <c r="AH372" s="65">
        <f>IF(OR(AC372=6,AC372=7),0,IF(NOT(AF372),IF(AB372&lt;=$AB$1,VLOOKUP(AC372,ouderschapsverlof!$D$15:$K$19,8,FALSE),0),0))</f>
        <v>0</v>
      </c>
    </row>
    <row r="373" spans="1:34" x14ac:dyDescent="0.25">
      <c r="A373" s="64">
        <f t="shared" si="117"/>
        <v>371</v>
      </c>
      <c r="B373" s="65">
        <f t="shared" si="121"/>
        <v>6</v>
      </c>
      <c r="C373" s="66">
        <f t="shared" si="102"/>
        <v>0</v>
      </c>
      <c r="D373" s="66">
        <f t="shared" si="103"/>
        <v>0</v>
      </c>
      <c r="E373" s="65" t="b">
        <f t="shared" si="122"/>
        <v>1</v>
      </c>
      <c r="F373" s="65">
        <f>IF(OR(B373=6,B373=7),0,IF(NOT(E373),0,IF(A373&lt;=$A$1,VLOOKUP(B373,ouderschapsverlof!$D$15:$E$19,2,FALSE),0)))</f>
        <v>0</v>
      </c>
      <c r="G373" s="65">
        <f>IF(OR(B373=6,B373=7),0,IF(NOT(E373),IF(A373&lt;=$A$1,VLOOKUP(B373,ouderschapsverlof!$D$15:$E$19,2,FALSE),0),0))</f>
        <v>0</v>
      </c>
      <c r="L373" s="64">
        <f t="shared" si="118"/>
        <v>371</v>
      </c>
      <c r="M373" s="65">
        <f t="shared" si="105"/>
        <v>6</v>
      </c>
      <c r="N373" s="66">
        <f t="shared" si="106"/>
        <v>0</v>
      </c>
      <c r="O373" s="66">
        <f t="shared" si="107"/>
        <v>0</v>
      </c>
      <c r="P373" s="65" t="b">
        <f t="shared" si="108"/>
        <v>1</v>
      </c>
      <c r="Q373" s="65">
        <f>IF(OR(M373=6,M373=7),0,IF(NOT(P373),0,IF(L373&lt;=$L$1,VLOOKUP(M373,ouderschapsverlof!$D$15:$G$19,4,FALSE),0)))</f>
        <v>0</v>
      </c>
      <c r="R373" s="65">
        <f>IF(OR(M373=6,M373=7),0,IF(NOT(P373),IF(L373&lt;=$L$1,VLOOKUP(M373,ouderschapsverlof!$D$15:$G$19,4,FALSE),0),0))</f>
        <v>0</v>
      </c>
      <c r="T373" s="64">
        <f t="shared" si="119"/>
        <v>371</v>
      </c>
      <c r="U373" s="65">
        <f t="shared" si="109"/>
        <v>6</v>
      </c>
      <c r="V373" s="66">
        <f t="shared" si="110"/>
        <v>0</v>
      </c>
      <c r="W373" s="66">
        <f t="shared" si="111"/>
        <v>0</v>
      </c>
      <c r="X373" s="65" t="b">
        <f t="shared" si="112"/>
        <v>1</v>
      </c>
      <c r="Y373" s="65">
        <f>IF(OR(U373=6,U373=7),0,IF(NOT(X373),0,IF(T373&lt;=$T$1,VLOOKUP(U373,ouderschapsverlof!$D$15:$I$19,6,FALSE),0)))</f>
        <v>0</v>
      </c>
      <c r="Z373" s="65">
        <f>IF(OR(U373=6,U373=7),0,IF(NOT(X373),IF(T373&lt;=$T$1,VLOOKUP(U373,ouderschapsverlof!$D$15:$I$19,6,FALSE),0),0))</f>
        <v>0</v>
      </c>
      <c r="AB373" s="64">
        <f t="shared" si="120"/>
        <v>371</v>
      </c>
      <c r="AC373" s="65">
        <f t="shared" si="113"/>
        <v>6</v>
      </c>
      <c r="AD373" s="66">
        <f t="shared" si="114"/>
        <v>0</v>
      </c>
      <c r="AE373" s="66">
        <f t="shared" si="115"/>
        <v>0</v>
      </c>
      <c r="AF373" s="65" t="b">
        <f t="shared" si="116"/>
        <v>1</v>
      </c>
      <c r="AG373" s="65">
        <f>IF(OR(AC373=6,AC373=7),0,IF(NOT(AF373),0,IF(AB373&lt;=$AB$1,VLOOKUP(AC373,ouderschapsverlof!$D$15:$K$19,8,FALSE),0)))</f>
        <v>0</v>
      </c>
      <c r="AH373" s="65">
        <f>IF(OR(AC373=6,AC373=7),0,IF(NOT(AF373),IF(AB373&lt;=$AB$1,VLOOKUP(AC373,ouderschapsverlof!$D$15:$K$19,8,FALSE),0),0))</f>
        <v>0</v>
      </c>
    </row>
    <row r="374" spans="1:34" x14ac:dyDescent="0.25">
      <c r="A374" s="64">
        <f t="shared" si="117"/>
        <v>372</v>
      </c>
      <c r="B374" s="65">
        <f t="shared" si="121"/>
        <v>7</v>
      </c>
      <c r="C374" s="66">
        <f t="shared" si="102"/>
        <v>0</v>
      </c>
      <c r="D374" s="66">
        <f t="shared" si="103"/>
        <v>0</v>
      </c>
      <c r="E374" s="65" t="b">
        <f t="shared" si="122"/>
        <v>1</v>
      </c>
      <c r="F374" s="65">
        <f>IF(OR(B374=6,B374=7),0,IF(NOT(E374),0,IF(A374&lt;=$A$1,VLOOKUP(B374,ouderschapsverlof!$D$15:$E$19,2,FALSE),0)))</f>
        <v>0</v>
      </c>
      <c r="G374" s="65">
        <f>IF(OR(B374=6,B374=7),0,IF(NOT(E374),IF(A374&lt;=$A$1,VLOOKUP(B374,ouderschapsverlof!$D$15:$E$19,2,FALSE),0),0))</f>
        <v>0</v>
      </c>
      <c r="L374" s="64">
        <f t="shared" si="118"/>
        <v>372</v>
      </c>
      <c r="M374" s="65">
        <f t="shared" si="105"/>
        <v>7</v>
      </c>
      <c r="N374" s="66">
        <f t="shared" si="106"/>
        <v>0</v>
      </c>
      <c r="O374" s="66">
        <f t="shared" si="107"/>
        <v>0</v>
      </c>
      <c r="P374" s="65" t="b">
        <f t="shared" si="108"/>
        <v>1</v>
      </c>
      <c r="Q374" s="65">
        <f>IF(OR(M374=6,M374=7),0,IF(NOT(P374),0,IF(L374&lt;=$L$1,VLOOKUP(M374,ouderschapsverlof!$D$15:$G$19,4,FALSE),0)))</f>
        <v>0</v>
      </c>
      <c r="R374" s="65">
        <f>IF(OR(M374=6,M374=7),0,IF(NOT(P374),IF(L374&lt;=$L$1,VLOOKUP(M374,ouderschapsverlof!$D$15:$G$19,4,FALSE),0),0))</f>
        <v>0</v>
      </c>
      <c r="T374" s="64">
        <f t="shared" si="119"/>
        <v>372</v>
      </c>
      <c r="U374" s="65">
        <f t="shared" si="109"/>
        <v>7</v>
      </c>
      <c r="V374" s="66">
        <f t="shared" si="110"/>
        <v>0</v>
      </c>
      <c r="W374" s="66">
        <f t="shared" si="111"/>
        <v>0</v>
      </c>
      <c r="X374" s="65" t="b">
        <f t="shared" si="112"/>
        <v>1</v>
      </c>
      <c r="Y374" s="65">
        <f>IF(OR(U374=6,U374=7),0,IF(NOT(X374),0,IF(T374&lt;=$T$1,VLOOKUP(U374,ouderschapsverlof!$D$15:$I$19,6,FALSE),0)))</f>
        <v>0</v>
      </c>
      <c r="Z374" s="65">
        <f>IF(OR(U374=6,U374=7),0,IF(NOT(X374),IF(T374&lt;=$T$1,VLOOKUP(U374,ouderschapsverlof!$D$15:$I$19,6,FALSE),0),0))</f>
        <v>0</v>
      </c>
      <c r="AB374" s="64">
        <f t="shared" si="120"/>
        <v>372</v>
      </c>
      <c r="AC374" s="65">
        <f t="shared" si="113"/>
        <v>7</v>
      </c>
      <c r="AD374" s="66">
        <f t="shared" si="114"/>
        <v>0</v>
      </c>
      <c r="AE374" s="66">
        <f t="shared" si="115"/>
        <v>0</v>
      </c>
      <c r="AF374" s="65" t="b">
        <f t="shared" si="116"/>
        <v>1</v>
      </c>
      <c r="AG374" s="65">
        <f>IF(OR(AC374=6,AC374=7),0,IF(NOT(AF374),0,IF(AB374&lt;=$AB$1,VLOOKUP(AC374,ouderschapsverlof!$D$15:$K$19,8,FALSE),0)))</f>
        <v>0</v>
      </c>
      <c r="AH374" s="65">
        <f>IF(OR(AC374=6,AC374=7),0,IF(NOT(AF374),IF(AB374&lt;=$AB$1,VLOOKUP(AC374,ouderschapsverlof!$D$15:$K$19,8,FALSE),0),0))</f>
        <v>0</v>
      </c>
    </row>
    <row r="375" spans="1:34" x14ac:dyDescent="0.25">
      <c r="A375" s="64">
        <f t="shared" si="117"/>
        <v>373</v>
      </c>
      <c r="B375" s="65">
        <f t="shared" si="121"/>
        <v>1</v>
      </c>
      <c r="C375" s="66">
        <f t="shared" si="102"/>
        <v>0</v>
      </c>
      <c r="D375" s="66">
        <f t="shared" si="103"/>
        <v>0</v>
      </c>
      <c r="E375" s="65" t="b">
        <f t="shared" si="122"/>
        <v>1</v>
      </c>
      <c r="F375" s="65">
        <f>IF(OR(B375=6,B375=7),0,IF(NOT(E375),0,IF(A375&lt;=$A$1,VLOOKUP(B375,ouderschapsverlof!$D$15:$E$19,2,FALSE),0)))</f>
        <v>0</v>
      </c>
      <c r="G375" s="65">
        <f>IF(OR(B375=6,B375=7),0,IF(NOT(E375),IF(A375&lt;=$A$1,VLOOKUP(B375,ouderschapsverlof!$D$15:$E$19,2,FALSE),0),0))</f>
        <v>0</v>
      </c>
      <c r="L375" s="64">
        <f t="shared" si="118"/>
        <v>373</v>
      </c>
      <c r="M375" s="65">
        <f t="shared" si="105"/>
        <v>1</v>
      </c>
      <c r="N375" s="66">
        <f t="shared" si="106"/>
        <v>0</v>
      </c>
      <c r="O375" s="66">
        <f t="shared" si="107"/>
        <v>0</v>
      </c>
      <c r="P375" s="65" t="b">
        <f t="shared" si="108"/>
        <v>1</v>
      </c>
      <c r="Q375" s="65">
        <f>IF(OR(M375=6,M375=7),0,IF(NOT(P375),0,IF(L375&lt;=$L$1,VLOOKUP(M375,ouderschapsverlof!$D$15:$G$19,4,FALSE),0)))</f>
        <v>0</v>
      </c>
      <c r="R375" s="65">
        <f>IF(OR(M375=6,M375=7),0,IF(NOT(P375),IF(L375&lt;=$L$1,VLOOKUP(M375,ouderschapsverlof!$D$15:$G$19,4,FALSE),0),0))</f>
        <v>0</v>
      </c>
      <c r="T375" s="64">
        <f t="shared" si="119"/>
        <v>373</v>
      </c>
      <c r="U375" s="65">
        <f t="shared" si="109"/>
        <v>1</v>
      </c>
      <c r="V375" s="66">
        <f t="shared" si="110"/>
        <v>0</v>
      </c>
      <c r="W375" s="66">
        <f t="shared" si="111"/>
        <v>0</v>
      </c>
      <c r="X375" s="65" t="b">
        <f t="shared" si="112"/>
        <v>1</v>
      </c>
      <c r="Y375" s="65">
        <f>IF(OR(U375=6,U375=7),0,IF(NOT(X375),0,IF(T375&lt;=$T$1,VLOOKUP(U375,ouderschapsverlof!$D$15:$I$19,6,FALSE),0)))</f>
        <v>0</v>
      </c>
      <c r="Z375" s="65">
        <f>IF(OR(U375=6,U375=7),0,IF(NOT(X375),IF(T375&lt;=$T$1,VLOOKUP(U375,ouderschapsverlof!$D$15:$I$19,6,FALSE),0),0))</f>
        <v>0</v>
      </c>
      <c r="AB375" s="64">
        <f t="shared" si="120"/>
        <v>373</v>
      </c>
      <c r="AC375" s="65">
        <f t="shared" si="113"/>
        <v>1</v>
      </c>
      <c r="AD375" s="66">
        <f t="shared" si="114"/>
        <v>0</v>
      </c>
      <c r="AE375" s="66">
        <f t="shared" si="115"/>
        <v>0</v>
      </c>
      <c r="AF375" s="65" t="b">
        <f t="shared" si="116"/>
        <v>1</v>
      </c>
      <c r="AG375" s="65">
        <f>IF(OR(AC375=6,AC375=7),0,IF(NOT(AF375),0,IF(AB375&lt;=$AB$1,VLOOKUP(AC375,ouderschapsverlof!$D$15:$K$19,8,FALSE),0)))</f>
        <v>0</v>
      </c>
      <c r="AH375" s="65">
        <f>IF(OR(AC375=6,AC375=7),0,IF(NOT(AF375),IF(AB375&lt;=$AB$1,VLOOKUP(AC375,ouderschapsverlof!$D$15:$K$19,8,FALSE),0),0))</f>
        <v>0</v>
      </c>
    </row>
    <row r="376" spans="1:34" x14ac:dyDescent="0.25">
      <c r="A376" s="64">
        <f t="shared" si="117"/>
        <v>374</v>
      </c>
      <c r="B376" s="65">
        <f t="shared" si="121"/>
        <v>2</v>
      </c>
      <c r="C376" s="66">
        <f t="shared" si="102"/>
        <v>0</v>
      </c>
      <c r="D376" s="66">
        <f t="shared" si="103"/>
        <v>0</v>
      </c>
      <c r="E376" s="65" t="b">
        <f t="shared" si="122"/>
        <v>1</v>
      </c>
      <c r="F376" s="65">
        <f>IF(OR(B376=6,B376=7),0,IF(NOT(E376),0,IF(A376&lt;=$A$1,VLOOKUP(B376,ouderschapsverlof!$D$15:$E$19,2,FALSE),0)))</f>
        <v>0</v>
      </c>
      <c r="G376" s="65">
        <f>IF(OR(B376=6,B376=7),0,IF(NOT(E376),IF(A376&lt;=$A$1,VLOOKUP(B376,ouderschapsverlof!$D$15:$E$19,2,FALSE),0),0))</f>
        <v>0</v>
      </c>
      <c r="L376" s="64">
        <f t="shared" si="118"/>
        <v>374</v>
      </c>
      <c r="M376" s="65">
        <f t="shared" si="105"/>
        <v>2</v>
      </c>
      <c r="N376" s="66">
        <f t="shared" si="106"/>
        <v>0</v>
      </c>
      <c r="O376" s="66">
        <f t="shared" si="107"/>
        <v>0</v>
      </c>
      <c r="P376" s="65" t="b">
        <f t="shared" si="108"/>
        <v>1</v>
      </c>
      <c r="Q376" s="65">
        <f>IF(OR(M376=6,M376=7),0,IF(NOT(P376),0,IF(L376&lt;=$L$1,VLOOKUP(M376,ouderschapsverlof!$D$15:$G$19,4,FALSE),0)))</f>
        <v>0</v>
      </c>
      <c r="R376" s="65">
        <f>IF(OR(M376=6,M376=7),0,IF(NOT(P376),IF(L376&lt;=$L$1,VLOOKUP(M376,ouderschapsverlof!$D$15:$G$19,4,FALSE),0),0))</f>
        <v>0</v>
      </c>
      <c r="T376" s="64">
        <f t="shared" si="119"/>
        <v>374</v>
      </c>
      <c r="U376" s="65">
        <f t="shared" si="109"/>
        <v>2</v>
      </c>
      <c r="V376" s="66">
        <f t="shared" si="110"/>
        <v>0</v>
      </c>
      <c r="W376" s="66">
        <f t="shared" si="111"/>
        <v>0</v>
      </c>
      <c r="X376" s="65" t="b">
        <f t="shared" si="112"/>
        <v>1</v>
      </c>
      <c r="Y376" s="65">
        <f>IF(OR(U376=6,U376=7),0,IF(NOT(X376),0,IF(T376&lt;=$T$1,VLOOKUP(U376,ouderschapsverlof!$D$15:$I$19,6,FALSE),0)))</f>
        <v>0</v>
      </c>
      <c r="Z376" s="65">
        <f>IF(OR(U376=6,U376=7),0,IF(NOT(X376),IF(T376&lt;=$T$1,VLOOKUP(U376,ouderschapsverlof!$D$15:$I$19,6,FALSE),0),0))</f>
        <v>0</v>
      </c>
      <c r="AB376" s="64">
        <f t="shared" si="120"/>
        <v>374</v>
      </c>
      <c r="AC376" s="65">
        <f t="shared" si="113"/>
        <v>2</v>
      </c>
      <c r="AD376" s="66">
        <f t="shared" si="114"/>
        <v>0</v>
      </c>
      <c r="AE376" s="66">
        <f t="shared" si="115"/>
        <v>0</v>
      </c>
      <c r="AF376" s="65" t="b">
        <f t="shared" si="116"/>
        <v>1</v>
      </c>
      <c r="AG376" s="65">
        <f>IF(OR(AC376=6,AC376=7),0,IF(NOT(AF376),0,IF(AB376&lt;=$AB$1,VLOOKUP(AC376,ouderschapsverlof!$D$15:$K$19,8,FALSE),0)))</f>
        <v>0</v>
      </c>
      <c r="AH376" s="65">
        <f>IF(OR(AC376=6,AC376=7),0,IF(NOT(AF376),IF(AB376&lt;=$AB$1,VLOOKUP(AC376,ouderschapsverlof!$D$15:$K$19,8,FALSE),0),0))</f>
        <v>0</v>
      </c>
    </row>
    <row r="377" spans="1:34" x14ac:dyDescent="0.25">
      <c r="A377" s="64">
        <f t="shared" si="117"/>
        <v>375</v>
      </c>
      <c r="B377" s="65">
        <f t="shared" si="121"/>
        <v>3</v>
      </c>
      <c r="C377" s="66">
        <f t="shared" si="102"/>
        <v>0</v>
      </c>
      <c r="D377" s="66">
        <f t="shared" si="103"/>
        <v>0</v>
      </c>
      <c r="E377" s="65" t="b">
        <f t="shared" si="122"/>
        <v>1</v>
      </c>
      <c r="F377" s="65">
        <f>IF(OR(B377=6,B377=7),0,IF(NOT(E377),0,IF(A377&lt;=$A$1,VLOOKUP(B377,ouderschapsverlof!$D$15:$E$19,2,FALSE),0)))</f>
        <v>0</v>
      </c>
      <c r="G377" s="65">
        <f>IF(OR(B377=6,B377=7),0,IF(NOT(E377),IF(A377&lt;=$A$1,VLOOKUP(B377,ouderschapsverlof!$D$15:$E$19,2,FALSE),0),0))</f>
        <v>0</v>
      </c>
      <c r="L377" s="64">
        <f t="shared" si="118"/>
        <v>375</v>
      </c>
      <c r="M377" s="65">
        <f t="shared" si="105"/>
        <v>3</v>
      </c>
      <c r="N377" s="66">
        <f t="shared" si="106"/>
        <v>0</v>
      </c>
      <c r="O377" s="66">
        <f t="shared" si="107"/>
        <v>0</v>
      </c>
      <c r="P377" s="65" t="b">
        <f t="shared" si="108"/>
        <v>1</v>
      </c>
      <c r="Q377" s="65">
        <f>IF(OR(M377=6,M377=7),0,IF(NOT(P377),0,IF(L377&lt;=$L$1,VLOOKUP(M377,ouderschapsverlof!$D$15:$G$19,4,FALSE),0)))</f>
        <v>0</v>
      </c>
      <c r="R377" s="65">
        <f>IF(OR(M377=6,M377=7),0,IF(NOT(P377),IF(L377&lt;=$L$1,VLOOKUP(M377,ouderschapsverlof!$D$15:$G$19,4,FALSE),0),0))</f>
        <v>0</v>
      </c>
      <c r="T377" s="64">
        <f t="shared" si="119"/>
        <v>375</v>
      </c>
      <c r="U377" s="65">
        <f t="shared" si="109"/>
        <v>3</v>
      </c>
      <c r="V377" s="66">
        <f t="shared" si="110"/>
        <v>0</v>
      </c>
      <c r="W377" s="66">
        <f t="shared" si="111"/>
        <v>0</v>
      </c>
      <c r="X377" s="65" t="b">
        <f t="shared" si="112"/>
        <v>1</v>
      </c>
      <c r="Y377" s="65">
        <f>IF(OR(U377=6,U377=7),0,IF(NOT(X377),0,IF(T377&lt;=$T$1,VLOOKUP(U377,ouderschapsverlof!$D$15:$I$19,6,FALSE),0)))</f>
        <v>0</v>
      </c>
      <c r="Z377" s="65">
        <f>IF(OR(U377=6,U377=7),0,IF(NOT(X377),IF(T377&lt;=$T$1,VLOOKUP(U377,ouderschapsverlof!$D$15:$I$19,6,FALSE),0),0))</f>
        <v>0</v>
      </c>
      <c r="AB377" s="64">
        <f t="shared" si="120"/>
        <v>375</v>
      </c>
      <c r="AC377" s="65">
        <f t="shared" si="113"/>
        <v>3</v>
      </c>
      <c r="AD377" s="66">
        <f t="shared" si="114"/>
        <v>0</v>
      </c>
      <c r="AE377" s="66">
        <f t="shared" si="115"/>
        <v>0</v>
      </c>
      <c r="AF377" s="65" t="b">
        <f t="shared" si="116"/>
        <v>1</v>
      </c>
      <c r="AG377" s="65">
        <f>IF(OR(AC377=6,AC377=7),0,IF(NOT(AF377),0,IF(AB377&lt;=$AB$1,VLOOKUP(AC377,ouderschapsverlof!$D$15:$K$19,8,FALSE),0)))</f>
        <v>0</v>
      </c>
      <c r="AH377" s="65">
        <f>IF(OR(AC377=6,AC377=7),0,IF(NOT(AF377),IF(AB377&lt;=$AB$1,VLOOKUP(AC377,ouderschapsverlof!$D$15:$K$19,8,FALSE),0),0))</f>
        <v>0</v>
      </c>
    </row>
    <row r="378" spans="1:34" x14ac:dyDescent="0.25">
      <c r="A378" s="64">
        <f t="shared" si="117"/>
        <v>376</v>
      </c>
      <c r="B378" s="65">
        <f t="shared" si="121"/>
        <v>4</v>
      </c>
      <c r="C378" s="66">
        <f t="shared" si="102"/>
        <v>0</v>
      </c>
      <c r="D378" s="66">
        <f t="shared" si="103"/>
        <v>0</v>
      </c>
      <c r="E378" s="65" t="b">
        <f t="shared" si="122"/>
        <v>1</v>
      </c>
      <c r="F378" s="65">
        <f>IF(OR(B378=6,B378=7),0,IF(NOT(E378),0,IF(A378&lt;=$A$1,VLOOKUP(B378,ouderschapsverlof!$D$15:$E$19,2,FALSE),0)))</f>
        <v>0</v>
      </c>
      <c r="G378" s="65">
        <f>IF(OR(B378=6,B378=7),0,IF(NOT(E378),IF(A378&lt;=$A$1,VLOOKUP(B378,ouderschapsverlof!$D$15:$E$19,2,FALSE),0),0))</f>
        <v>0</v>
      </c>
      <c r="L378" s="64">
        <f t="shared" si="118"/>
        <v>376</v>
      </c>
      <c r="M378" s="65">
        <f t="shared" si="105"/>
        <v>4</v>
      </c>
      <c r="N378" s="66">
        <f t="shared" si="106"/>
        <v>0</v>
      </c>
      <c r="O378" s="66">
        <f t="shared" si="107"/>
        <v>0</v>
      </c>
      <c r="P378" s="65" t="b">
        <f t="shared" si="108"/>
        <v>1</v>
      </c>
      <c r="Q378" s="65">
        <f>IF(OR(M378=6,M378=7),0,IF(NOT(P378),0,IF(L378&lt;=$L$1,VLOOKUP(M378,ouderschapsverlof!$D$15:$G$19,4,FALSE),0)))</f>
        <v>0</v>
      </c>
      <c r="R378" s="65">
        <f>IF(OR(M378=6,M378=7),0,IF(NOT(P378),IF(L378&lt;=$L$1,VLOOKUP(M378,ouderschapsverlof!$D$15:$G$19,4,FALSE),0),0))</f>
        <v>0</v>
      </c>
      <c r="T378" s="64">
        <f t="shared" si="119"/>
        <v>376</v>
      </c>
      <c r="U378" s="65">
        <f t="shared" si="109"/>
        <v>4</v>
      </c>
      <c r="V378" s="66">
        <f t="shared" si="110"/>
        <v>0</v>
      </c>
      <c r="W378" s="66">
        <f t="shared" si="111"/>
        <v>0</v>
      </c>
      <c r="X378" s="65" t="b">
        <f t="shared" si="112"/>
        <v>1</v>
      </c>
      <c r="Y378" s="65">
        <f>IF(OR(U378=6,U378=7),0,IF(NOT(X378),0,IF(T378&lt;=$T$1,VLOOKUP(U378,ouderschapsverlof!$D$15:$I$19,6,FALSE),0)))</f>
        <v>0</v>
      </c>
      <c r="Z378" s="65">
        <f>IF(OR(U378=6,U378=7),0,IF(NOT(X378),IF(T378&lt;=$T$1,VLOOKUP(U378,ouderschapsverlof!$D$15:$I$19,6,FALSE),0),0))</f>
        <v>0</v>
      </c>
      <c r="AB378" s="64">
        <f t="shared" si="120"/>
        <v>376</v>
      </c>
      <c r="AC378" s="65">
        <f t="shared" si="113"/>
        <v>4</v>
      </c>
      <c r="AD378" s="66">
        <f t="shared" si="114"/>
        <v>0</v>
      </c>
      <c r="AE378" s="66">
        <f t="shared" si="115"/>
        <v>0</v>
      </c>
      <c r="AF378" s="65" t="b">
        <f t="shared" si="116"/>
        <v>1</v>
      </c>
      <c r="AG378" s="65">
        <f>IF(OR(AC378=6,AC378=7),0,IF(NOT(AF378),0,IF(AB378&lt;=$AB$1,VLOOKUP(AC378,ouderschapsverlof!$D$15:$K$19,8,FALSE),0)))</f>
        <v>0</v>
      </c>
      <c r="AH378" s="65">
        <f>IF(OR(AC378=6,AC378=7),0,IF(NOT(AF378),IF(AB378&lt;=$AB$1,VLOOKUP(AC378,ouderschapsverlof!$D$15:$K$19,8,FALSE),0),0))</f>
        <v>0</v>
      </c>
    </row>
    <row r="379" spans="1:34" x14ac:dyDescent="0.25">
      <c r="A379" s="64">
        <f t="shared" si="117"/>
        <v>377</v>
      </c>
      <c r="B379" s="65">
        <f t="shared" si="121"/>
        <v>5</v>
      </c>
      <c r="C379" s="66">
        <f t="shared" si="102"/>
        <v>0</v>
      </c>
      <c r="D379" s="66">
        <f t="shared" si="103"/>
        <v>0</v>
      </c>
      <c r="E379" s="65" t="b">
        <f t="shared" si="122"/>
        <v>1</v>
      </c>
      <c r="F379" s="65">
        <f>IF(OR(B379=6,B379=7),0,IF(NOT(E379),0,IF(A379&lt;=$A$1,VLOOKUP(B379,ouderschapsverlof!$D$15:$E$19,2,FALSE),0)))</f>
        <v>0</v>
      </c>
      <c r="G379" s="65">
        <f>IF(OR(B379=6,B379=7),0,IF(NOT(E379),IF(A379&lt;=$A$1,VLOOKUP(B379,ouderschapsverlof!$D$15:$E$19,2,FALSE),0),0))</f>
        <v>0</v>
      </c>
      <c r="L379" s="64">
        <f t="shared" si="118"/>
        <v>377</v>
      </c>
      <c r="M379" s="65">
        <f t="shared" si="105"/>
        <v>5</v>
      </c>
      <c r="N379" s="66">
        <f t="shared" si="106"/>
        <v>0</v>
      </c>
      <c r="O379" s="66">
        <f t="shared" si="107"/>
        <v>0</v>
      </c>
      <c r="P379" s="65" t="b">
        <f t="shared" si="108"/>
        <v>1</v>
      </c>
      <c r="Q379" s="65">
        <f>IF(OR(M379=6,M379=7),0,IF(NOT(P379),0,IF(L379&lt;=$L$1,VLOOKUP(M379,ouderschapsverlof!$D$15:$G$19,4,FALSE),0)))</f>
        <v>0</v>
      </c>
      <c r="R379" s="65">
        <f>IF(OR(M379=6,M379=7),0,IF(NOT(P379),IF(L379&lt;=$L$1,VLOOKUP(M379,ouderschapsverlof!$D$15:$G$19,4,FALSE),0),0))</f>
        <v>0</v>
      </c>
      <c r="T379" s="64">
        <f t="shared" si="119"/>
        <v>377</v>
      </c>
      <c r="U379" s="65">
        <f t="shared" si="109"/>
        <v>5</v>
      </c>
      <c r="V379" s="66">
        <f t="shared" si="110"/>
        <v>0</v>
      </c>
      <c r="W379" s="66">
        <f t="shared" si="111"/>
        <v>0</v>
      </c>
      <c r="X379" s="65" t="b">
        <f t="shared" si="112"/>
        <v>1</v>
      </c>
      <c r="Y379" s="65">
        <f>IF(OR(U379=6,U379=7),0,IF(NOT(X379),0,IF(T379&lt;=$T$1,VLOOKUP(U379,ouderschapsverlof!$D$15:$I$19,6,FALSE),0)))</f>
        <v>0</v>
      </c>
      <c r="Z379" s="65">
        <f>IF(OR(U379=6,U379=7),0,IF(NOT(X379),IF(T379&lt;=$T$1,VLOOKUP(U379,ouderschapsverlof!$D$15:$I$19,6,FALSE),0),0))</f>
        <v>0</v>
      </c>
      <c r="AB379" s="64">
        <f t="shared" si="120"/>
        <v>377</v>
      </c>
      <c r="AC379" s="65">
        <f t="shared" si="113"/>
        <v>5</v>
      </c>
      <c r="AD379" s="66">
        <f t="shared" si="114"/>
        <v>0</v>
      </c>
      <c r="AE379" s="66">
        <f t="shared" si="115"/>
        <v>0</v>
      </c>
      <c r="AF379" s="65" t="b">
        <f t="shared" si="116"/>
        <v>1</v>
      </c>
      <c r="AG379" s="65">
        <f>IF(OR(AC379=6,AC379=7),0,IF(NOT(AF379),0,IF(AB379&lt;=$AB$1,VLOOKUP(AC379,ouderschapsverlof!$D$15:$K$19,8,FALSE),0)))</f>
        <v>0</v>
      </c>
      <c r="AH379" s="65">
        <f>IF(OR(AC379=6,AC379=7),0,IF(NOT(AF379),IF(AB379&lt;=$AB$1,VLOOKUP(AC379,ouderschapsverlof!$D$15:$K$19,8,FALSE),0),0))</f>
        <v>0</v>
      </c>
    </row>
    <row r="380" spans="1:34" x14ac:dyDescent="0.25">
      <c r="A380" s="64">
        <f t="shared" si="117"/>
        <v>378</v>
      </c>
      <c r="B380" s="65">
        <f t="shared" si="121"/>
        <v>6</v>
      </c>
      <c r="C380" s="66">
        <f t="shared" si="102"/>
        <v>0</v>
      </c>
      <c r="D380" s="66">
        <f t="shared" si="103"/>
        <v>0</v>
      </c>
      <c r="E380" s="65" t="b">
        <f t="shared" si="122"/>
        <v>1</v>
      </c>
      <c r="F380" s="65">
        <f>IF(OR(B380=6,B380=7),0,IF(NOT(E380),0,IF(A380&lt;=$A$1,VLOOKUP(B380,ouderschapsverlof!$D$15:$E$19,2,FALSE),0)))</f>
        <v>0</v>
      </c>
      <c r="G380" s="65">
        <f>IF(OR(B380=6,B380=7),0,IF(NOT(E380),IF(A380&lt;=$A$1,VLOOKUP(B380,ouderschapsverlof!$D$15:$E$19,2,FALSE),0),0))</f>
        <v>0</v>
      </c>
      <c r="L380" s="64">
        <f t="shared" si="118"/>
        <v>378</v>
      </c>
      <c r="M380" s="65">
        <f t="shared" si="105"/>
        <v>6</v>
      </c>
      <c r="N380" s="66">
        <f t="shared" si="106"/>
        <v>0</v>
      </c>
      <c r="O380" s="66">
        <f t="shared" si="107"/>
        <v>0</v>
      </c>
      <c r="P380" s="65" t="b">
        <f t="shared" si="108"/>
        <v>1</v>
      </c>
      <c r="Q380" s="65">
        <f>IF(OR(M380=6,M380=7),0,IF(NOT(P380),0,IF(L380&lt;=$L$1,VLOOKUP(M380,ouderschapsverlof!$D$15:$G$19,4,FALSE),0)))</f>
        <v>0</v>
      </c>
      <c r="R380" s="65">
        <f>IF(OR(M380=6,M380=7),0,IF(NOT(P380),IF(L380&lt;=$L$1,VLOOKUP(M380,ouderschapsverlof!$D$15:$G$19,4,FALSE),0),0))</f>
        <v>0</v>
      </c>
      <c r="T380" s="64">
        <f t="shared" si="119"/>
        <v>378</v>
      </c>
      <c r="U380" s="65">
        <f t="shared" si="109"/>
        <v>6</v>
      </c>
      <c r="V380" s="66">
        <f t="shared" si="110"/>
        <v>0</v>
      </c>
      <c r="W380" s="66">
        <f t="shared" si="111"/>
        <v>0</v>
      </c>
      <c r="X380" s="65" t="b">
        <f t="shared" si="112"/>
        <v>1</v>
      </c>
      <c r="Y380" s="65">
        <f>IF(OR(U380=6,U380=7),0,IF(NOT(X380),0,IF(T380&lt;=$T$1,VLOOKUP(U380,ouderschapsverlof!$D$15:$I$19,6,FALSE),0)))</f>
        <v>0</v>
      </c>
      <c r="Z380" s="65">
        <f>IF(OR(U380=6,U380=7),0,IF(NOT(X380),IF(T380&lt;=$T$1,VLOOKUP(U380,ouderschapsverlof!$D$15:$I$19,6,FALSE),0),0))</f>
        <v>0</v>
      </c>
      <c r="AB380" s="64">
        <f t="shared" si="120"/>
        <v>378</v>
      </c>
      <c r="AC380" s="65">
        <f t="shared" si="113"/>
        <v>6</v>
      </c>
      <c r="AD380" s="66">
        <f t="shared" si="114"/>
        <v>0</v>
      </c>
      <c r="AE380" s="66">
        <f t="shared" si="115"/>
        <v>0</v>
      </c>
      <c r="AF380" s="65" t="b">
        <f t="shared" si="116"/>
        <v>1</v>
      </c>
      <c r="AG380" s="65">
        <f>IF(OR(AC380=6,AC380=7),0,IF(NOT(AF380),0,IF(AB380&lt;=$AB$1,VLOOKUP(AC380,ouderschapsverlof!$D$15:$K$19,8,FALSE),0)))</f>
        <v>0</v>
      </c>
      <c r="AH380" s="65">
        <f>IF(OR(AC380=6,AC380=7),0,IF(NOT(AF380),IF(AB380&lt;=$AB$1,VLOOKUP(AC380,ouderschapsverlof!$D$15:$K$19,8,FALSE),0),0))</f>
        <v>0</v>
      </c>
    </row>
    <row r="381" spans="1:34" x14ac:dyDescent="0.25">
      <c r="A381" s="64">
        <f t="shared" si="117"/>
        <v>379</v>
      </c>
      <c r="B381" s="65">
        <f t="shared" si="121"/>
        <v>7</v>
      </c>
      <c r="C381" s="66">
        <f t="shared" si="102"/>
        <v>0</v>
      </c>
      <c r="D381" s="66">
        <f t="shared" si="103"/>
        <v>0</v>
      </c>
      <c r="E381" s="65" t="b">
        <f t="shared" si="122"/>
        <v>1</v>
      </c>
      <c r="F381" s="65">
        <f>IF(OR(B381=6,B381=7),0,IF(NOT(E381),0,IF(A381&lt;=$A$1,VLOOKUP(B381,ouderschapsverlof!$D$15:$E$19,2,FALSE),0)))</f>
        <v>0</v>
      </c>
      <c r="G381" s="65">
        <f>IF(OR(B381=6,B381=7),0,IF(NOT(E381),IF(A381&lt;=$A$1,VLOOKUP(B381,ouderschapsverlof!$D$15:$E$19,2,FALSE),0),0))</f>
        <v>0</v>
      </c>
      <c r="L381" s="64">
        <f t="shared" si="118"/>
        <v>379</v>
      </c>
      <c r="M381" s="65">
        <f t="shared" si="105"/>
        <v>7</v>
      </c>
      <c r="N381" s="66">
        <f t="shared" si="106"/>
        <v>0</v>
      </c>
      <c r="O381" s="66">
        <f t="shared" si="107"/>
        <v>0</v>
      </c>
      <c r="P381" s="65" t="b">
        <f t="shared" si="108"/>
        <v>1</v>
      </c>
      <c r="Q381" s="65">
        <f>IF(OR(M381=6,M381=7),0,IF(NOT(P381),0,IF(L381&lt;=$L$1,VLOOKUP(M381,ouderschapsverlof!$D$15:$G$19,4,FALSE),0)))</f>
        <v>0</v>
      </c>
      <c r="R381" s="65">
        <f>IF(OR(M381=6,M381=7),0,IF(NOT(P381),IF(L381&lt;=$L$1,VLOOKUP(M381,ouderschapsverlof!$D$15:$G$19,4,FALSE),0),0))</f>
        <v>0</v>
      </c>
      <c r="T381" s="64">
        <f t="shared" si="119"/>
        <v>379</v>
      </c>
      <c r="U381" s="65">
        <f t="shared" si="109"/>
        <v>7</v>
      </c>
      <c r="V381" s="66">
        <f t="shared" si="110"/>
        <v>0</v>
      </c>
      <c r="W381" s="66">
        <f t="shared" si="111"/>
        <v>0</v>
      </c>
      <c r="X381" s="65" t="b">
        <f t="shared" si="112"/>
        <v>1</v>
      </c>
      <c r="Y381" s="65">
        <f>IF(OR(U381=6,U381=7),0,IF(NOT(X381),0,IF(T381&lt;=$T$1,VLOOKUP(U381,ouderschapsverlof!$D$15:$I$19,6,FALSE),0)))</f>
        <v>0</v>
      </c>
      <c r="Z381" s="65">
        <f>IF(OR(U381=6,U381=7),0,IF(NOT(X381),IF(T381&lt;=$T$1,VLOOKUP(U381,ouderschapsverlof!$D$15:$I$19,6,FALSE),0),0))</f>
        <v>0</v>
      </c>
      <c r="AB381" s="64">
        <f t="shared" si="120"/>
        <v>379</v>
      </c>
      <c r="AC381" s="65">
        <f t="shared" si="113"/>
        <v>7</v>
      </c>
      <c r="AD381" s="66">
        <f t="shared" si="114"/>
        <v>0</v>
      </c>
      <c r="AE381" s="66">
        <f t="shared" si="115"/>
        <v>0</v>
      </c>
      <c r="AF381" s="65" t="b">
        <f t="shared" si="116"/>
        <v>1</v>
      </c>
      <c r="AG381" s="65">
        <f>IF(OR(AC381=6,AC381=7),0,IF(NOT(AF381),0,IF(AB381&lt;=$AB$1,VLOOKUP(AC381,ouderschapsverlof!$D$15:$K$19,8,FALSE),0)))</f>
        <v>0</v>
      </c>
      <c r="AH381" s="65">
        <f>IF(OR(AC381=6,AC381=7),0,IF(NOT(AF381),IF(AB381&lt;=$AB$1,VLOOKUP(AC381,ouderschapsverlof!$D$15:$K$19,8,FALSE),0),0))</f>
        <v>0</v>
      </c>
    </row>
    <row r="382" spans="1:34" x14ac:dyDescent="0.25">
      <c r="A382" s="64">
        <f t="shared" si="117"/>
        <v>380</v>
      </c>
      <c r="B382" s="65">
        <f t="shared" si="121"/>
        <v>1</v>
      </c>
      <c r="C382" s="66">
        <f t="shared" si="102"/>
        <v>0</v>
      </c>
      <c r="D382" s="66">
        <f t="shared" si="103"/>
        <v>0</v>
      </c>
      <c r="E382" s="65" t="b">
        <f t="shared" si="122"/>
        <v>1</v>
      </c>
      <c r="F382" s="65">
        <f>IF(OR(B382=6,B382=7),0,IF(NOT(E382),0,IF(A382&lt;=$A$1,VLOOKUP(B382,ouderschapsverlof!$D$15:$E$19,2,FALSE),0)))</f>
        <v>0</v>
      </c>
      <c r="G382" s="65">
        <f>IF(OR(B382=6,B382=7),0,IF(NOT(E382),IF(A382&lt;=$A$1,VLOOKUP(B382,ouderschapsverlof!$D$15:$E$19,2,FALSE),0),0))</f>
        <v>0</v>
      </c>
      <c r="L382" s="64">
        <f t="shared" si="118"/>
        <v>380</v>
      </c>
      <c r="M382" s="65">
        <f t="shared" si="105"/>
        <v>1</v>
      </c>
      <c r="N382" s="66">
        <f t="shared" si="106"/>
        <v>0</v>
      </c>
      <c r="O382" s="66">
        <f t="shared" si="107"/>
        <v>0</v>
      </c>
      <c r="P382" s="65" t="b">
        <f t="shared" si="108"/>
        <v>1</v>
      </c>
      <c r="Q382" s="65">
        <f>IF(OR(M382=6,M382=7),0,IF(NOT(P382),0,IF(L382&lt;=$L$1,VLOOKUP(M382,ouderschapsverlof!$D$15:$G$19,4,FALSE),0)))</f>
        <v>0</v>
      </c>
      <c r="R382" s="65">
        <f>IF(OR(M382=6,M382=7),0,IF(NOT(P382),IF(L382&lt;=$L$1,VLOOKUP(M382,ouderschapsverlof!$D$15:$G$19,4,FALSE),0),0))</f>
        <v>0</v>
      </c>
      <c r="T382" s="64">
        <f t="shared" si="119"/>
        <v>380</v>
      </c>
      <c r="U382" s="65">
        <f t="shared" si="109"/>
        <v>1</v>
      </c>
      <c r="V382" s="66">
        <f t="shared" si="110"/>
        <v>0</v>
      </c>
      <c r="W382" s="66">
        <f t="shared" si="111"/>
        <v>0</v>
      </c>
      <c r="X382" s="65" t="b">
        <f t="shared" si="112"/>
        <v>1</v>
      </c>
      <c r="Y382" s="65">
        <f>IF(OR(U382=6,U382=7),0,IF(NOT(X382),0,IF(T382&lt;=$T$1,VLOOKUP(U382,ouderschapsverlof!$D$15:$I$19,6,FALSE),0)))</f>
        <v>0</v>
      </c>
      <c r="Z382" s="65">
        <f>IF(OR(U382=6,U382=7),0,IF(NOT(X382),IF(T382&lt;=$T$1,VLOOKUP(U382,ouderschapsverlof!$D$15:$I$19,6,FALSE),0),0))</f>
        <v>0</v>
      </c>
      <c r="AB382" s="64">
        <f t="shared" si="120"/>
        <v>380</v>
      </c>
      <c r="AC382" s="65">
        <f t="shared" si="113"/>
        <v>1</v>
      </c>
      <c r="AD382" s="66">
        <f t="shared" si="114"/>
        <v>0</v>
      </c>
      <c r="AE382" s="66">
        <f t="shared" si="115"/>
        <v>0</v>
      </c>
      <c r="AF382" s="65" t="b">
        <f t="shared" si="116"/>
        <v>1</v>
      </c>
      <c r="AG382" s="65">
        <f>IF(OR(AC382=6,AC382=7),0,IF(NOT(AF382),0,IF(AB382&lt;=$AB$1,VLOOKUP(AC382,ouderschapsverlof!$D$15:$K$19,8,FALSE),0)))</f>
        <v>0</v>
      </c>
      <c r="AH382" s="65">
        <f>IF(OR(AC382=6,AC382=7),0,IF(NOT(AF382),IF(AB382&lt;=$AB$1,VLOOKUP(AC382,ouderschapsverlof!$D$15:$K$19,8,FALSE),0),0))</f>
        <v>0</v>
      </c>
    </row>
    <row r="383" spans="1:34" x14ac:dyDescent="0.25">
      <c r="A383" s="64">
        <f t="shared" si="117"/>
        <v>381</v>
      </c>
      <c r="B383" s="65">
        <f t="shared" si="121"/>
        <v>2</v>
      </c>
      <c r="C383" s="66">
        <f t="shared" si="102"/>
        <v>0</v>
      </c>
      <c r="D383" s="66">
        <f t="shared" si="103"/>
        <v>0</v>
      </c>
      <c r="E383" s="65" t="b">
        <f t="shared" si="122"/>
        <v>1</v>
      </c>
      <c r="F383" s="65">
        <f>IF(OR(B383=6,B383=7),0,IF(NOT(E383),0,IF(A383&lt;=$A$1,VLOOKUP(B383,ouderschapsverlof!$D$15:$E$19,2,FALSE),0)))</f>
        <v>0</v>
      </c>
      <c r="G383" s="65">
        <f>IF(OR(B383=6,B383=7),0,IF(NOT(E383),IF(A383&lt;=$A$1,VLOOKUP(B383,ouderschapsverlof!$D$15:$E$19,2,FALSE),0),0))</f>
        <v>0</v>
      </c>
      <c r="L383" s="64">
        <f t="shared" si="118"/>
        <v>381</v>
      </c>
      <c r="M383" s="65">
        <f t="shared" si="105"/>
        <v>2</v>
      </c>
      <c r="N383" s="66">
        <f t="shared" si="106"/>
        <v>0</v>
      </c>
      <c r="O383" s="66">
        <f t="shared" si="107"/>
        <v>0</v>
      </c>
      <c r="P383" s="65" t="b">
        <f t="shared" si="108"/>
        <v>1</v>
      </c>
      <c r="Q383" s="65">
        <f>IF(OR(M383=6,M383=7),0,IF(NOT(P383),0,IF(L383&lt;=$L$1,VLOOKUP(M383,ouderschapsverlof!$D$15:$G$19,4,FALSE),0)))</f>
        <v>0</v>
      </c>
      <c r="R383" s="65">
        <f>IF(OR(M383=6,M383=7),0,IF(NOT(P383),IF(L383&lt;=$L$1,VLOOKUP(M383,ouderschapsverlof!$D$15:$G$19,4,FALSE),0),0))</f>
        <v>0</v>
      </c>
      <c r="T383" s="64">
        <f t="shared" si="119"/>
        <v>381</v>
      </c>
      <c r="U383" s="65">
        <f t="shared" si="109"/>
        <v>2</v>
      </c>
      <c r="V383" s="66">
        <f t="shared" si="110"/>
        <v>0</v>
      </c>
      <c r="W383" s="66">
        <f t="shared" si="111"/>
        <v>0</v>
      </c>
      <c r="X383" s="65" t="b">
        <f t="shared" si="112"/>
        <v>1</v>
      </c>
      <c r="Y383" s="65">
        <f>IF(OR(U383=6,U383=7),0,IF(NOT(X383),0,IF(T383&lt;=$T$1,VLOOKUP(U383,ouderschapsverlof!$D$15:$I$19,6,FALSE),0)))</f>
        <v>0</v>
      </c>
      <c r="Z383" s="65">
        <f>IF(OR(U383=6,U383=7),0,IF(NOT(X383),IF(T383&lt;=$T$1,VLOOKUP(U383,ouderschapsverlof!$D$15:$I$19,6,FALSE),0),0))</f>
        <v>0</v>
      </c>
      <c r="AB383" s="64">
        <f t="shared" si="120"/>
        <v>381</v>
      </c>
      <c r="AC383" s="65">
        <f t="shared" si="113"/>
        <v>2</v>
      </c>
      <c r="AD383" s="66">
        <f t="shared" si="114"/>
        <v>0</v>
      </c>
      <c r="AE383" s="66">
        <f t="shared" si="115"/>
        <v>0</v>
      </c>
      <c r="AF383" s="65" t="b">
        <f t="shared" si="116"/>
        <v>1</v>
      </c>
      <c r="AG383" s="65">
        <f>IF(OR(AC383=6,AC383=7),0,IF(NOT(AF383),0,IF(AB383&lt;=$AB$1,VLOOKUP(AC383,ouderschapsverlof!$D$15:$K$19,8,FALSE),0)))</f>
        <v>0</v>
      </c>
      <c r="AH383" s="65">
        <f>IF(OR(AC383=6,AC383=7),0,IF(NOT(AF383),IF(AB383&lt;=$AB$1,VLOOKUP(AC383,ouderschapsverlof!$D$15:$K$19,8,FALSE),0),0))</f>
        <v>0</v>
      </c>
    </row>
    <row r="384" spans="1:34" x14ac:dyDescent="0.25">
      <c r="A384" s="64">
        <f t="shared" si="117"/>
        <v>382</v>
      </c>
      <c r="B384" s="65">
        <f t="shared" si="121"/>
        <v>3</v>
      </c>
      <c r="C384" s="66">
        <f t="shared" si="102"/>
        <v>0</v>
      </c>
      <c r="D384" s="66">
        <f t="shared" si="103"/>
        <v>0</v>
      </c>
      <c r="E384" s="65" t="b">
        <f t="shared" si="122"/>
        <v>1</v>
      </c>
      <c r="F384" s="65">
        <f>IF(OR(B384=6,B384=7),0,IF(NOT(E384),0,IF(A384&lt;=$A$1,VLOOKUP(B384,ouderschapsverlof!$D$15:$E$19,2,FALSE),0)))</f>
        <v>0</v>
      </c>
      <c r="G384" s="65">
        <f>IF(OR(B384=6,B384=7),0,IF(NOT(E384),IF(A384&lt;=$A$1,VLOOKUP(B384,ouderschapsverlof!$D$15:$E$19,2,FALSE),0),0))</f>
        <v>0</v>
      </c>
      <c r="L384" s="64">
        <f t="shared" si="118"/>
        <v>382</v>
      </c>
      <c r="M384" s="65">
        <f t="shared" si="105"/>
        <v>3</v>
      </c>
      <c r="N384" s="66">
        <f t="shared" si="106"/>
        <v>0</v>
      </c>
      <c r="O384" s="66">
        <f t="shared" si="107"/>
        <v>0</v>
      </c>
      <c r="P384" s="65" t="b">
        <f t="shared" si="108"/>
        <v>1</v>
      </c>
      <c r="Q384" s="65">
        <f>IF(OR(M384=6,M384=7),0,IF(NOT(P384),0,IF(L384&lt;=$L$1,VLOOKUP(M384,ouderschapsverlof!$D$15:$G$19,4,FALSE),0)))</f>
        <v>0</v>
      </c>
      <c r="R384" s="65">
        <f>IF(OR(M384=6,M384=7),0,IF(NOT(P384),IF(L384&lt;=$L$1,VLOOKUP(M384,ouderschapsverlof!$D$15:$G$19,4,FALSE),0),0))</f>
        <v>0</v>
      </c>
      <c r="T384" s="64">
        <f t="shared" si="119"/>
        <v>382</v>
      </c>
      <c r="U384" s="65">
        <f t="shared" si="109"/>
        <v>3</v>
      </c>
      <c r="V384" s="66">
        <f t="shared" si="110"/>
        <v>0</v>
      </c>
      <c r="W384" s="66">
        <f t="shared" si="111"/>
        <v>0</v>
      </c>
      <c r="X384" s="65" t="b">
        <f t="shared" si="112"/>
        <v>1</v>
      </c>
      <c r="Y384" s="65">
        <f>IF(OR(U384=6,U384=7),0,IF(NOT(X384),0,IF(T384&lt;=$T$1,VLOOKUP(U384,ouderschapsverlof!$D$15:$I$19,6,FALSE),0)))</f>
        <v>0</v>
      </c>
      <c r="Z384" s="65">
        <f>IF(OR(U384=6,U384=7),0,IF(NOT(X384),IF(T384&lt;=$T$1,VLOOKUP(U384,ouderschapsverlof!$D$15:$I$19,6,FALSE),0),0))</f>
        <v>0</v>
      </c>
      <c r="AB384" s="64">
        <f t="shared" si="120"/>
        <v>382</v>
      </c>
      <c r="AC384" s="65">
        <f t="shared" si="113"/>
        <v>3</v>
      </c>
      <c r="AD384" s="66">
        <f t="shared" si="114"/>
        <v>0</v>
      </c>
      <c r="AE384" s="66">
        <f t="shared" si="115"/>
        <v>0</v>
      </c>
      <c r="AF384" s="65" t="b">
        <f t="shared" si="116"/>
        <v>1</v>
      </c>
      <c r="AG384" s="65">
        <f>IF(OR(AC384=6,AC384=7),0,IF(NOT(AF384),0,IF(AB384&lt;=$AB$1,VLOOKUP(AC384,ouderschapsverlof!$D$15:$K$19,8,FALSE),0)))</f>
        <v>0</v>
      </c>
      <c r="AH384" s="65">
        <f>IF(OR(AC384=6,AC384=7),0,IF(NOT(AF384),IF(AB384&lt;=$AB$1,VLOOKUP(AC384,ouderschapsverlof!$D$15:$K$19,8,FALSE),0),0))</f>
        <v>0</v>
      </c>
    </row>
    <row r="385" spans="1:34" x14ac:dyDescent="0.25">
      <c r="A385" s="64">
        <f t="shared" si="117"/>
        <v>383</v>
      </c>
      <c r="B385" s="65">
        <f t="shared" si="121"/>
        <v>4</v>
      </c>
      <c r="C385" s="66">
        <f t="shared" si="102"/>
        <v>0</v>
      </c>
      <c r="D385" s="66">
        <f t="shared" si="103"/>
        <v>0</v>
      </c>
      <c r="E385" s="65" t="b">
        <f t="shared" si="122"/>
        <v>1</v>
      </c>
      <c r="F385" s="65">
        <f>IF(OR(B385=6,B385=7),0,IF(NOT(E385),0,IF(A385&lt;=$A$1,VLOOKUP(B385,ouderschapsverlof!$D$15:$E$19,2,FALSE),0)))</f>
        <v>0</v>
      </c>
      <c r="G385" s="65">
        <f>IF(OR(B385=6,B385=7),0,IF(NOT(E385),IF(A385&lt;=$A$1,VLOOKUP(B385,ouderschapsverlof!$D$15:$E$19,2,FALSE),0),0))</f>
        <v>0</v>
      </c>
      <c r="L385" s="64">
        <f t="shared" si="118"/>
        <v>383</v>
      </c>
      <c r="M385" s="65">
        <f t="shared" si="105"/>
        <v>4</v>
      </c>
      <c r="N385" s="66">
        <f t="shared" si="106"/>
        <v>0</v>
      </c>
      <c r="O385" s="66">
        <f t="shared" si="107"/>
        <v>0</v>
      </c>
      <c r="P385" s="65" t="b">
        <f t="shared" si="108"/>
        <v>1</v>
      </c>
      <c r="Q385" s="65">
        <f>IF(OR(M385=6,M385=7),0,IF(NOT(P385),0,IF(L385&lt;=$L$1,VLOOKUP(M385,ouderschapsverlof!$D$15:$G$19,4,FALSE),0)))</f>
        <v>0</v>
      </c>
      <c r="R385" s="65">
        <f>IF(OR(M385=6,M385=7),0,IF(NOT(P385),IF(L385&lt;=$L$1,VLOOKUP(M385,ouderschapsverlof!$D$15:$G$19,4,FALSE),0),0))</f>
        <v>0</v>
      </c>
      <c r="T385" s="64">
        <f t="shared" si="119"/>
        <v>383</v>
      </c>
      <c r="U385" s="65">
        <f t="shared" si="109"/>
        <v>4</v>
      </c>
      <c r="V385" s="66">
        <f t="shared" si="110"/>
        <v>0</v>
      </c>
      <c r="W385" s="66">
        <f t="shared" si="111"/>
        <v>0</v>
      </c>
      <c r="X385" s="65" t="b">
        <f t="shared" si="112"/>
        <v>1</v>
      </c>
      <c r="Y385" s="65">
        <f>IF(OR(U385=6,U385=7),0,IF(NOT(X385),0,IF(T385&lt;=$T$1,VLOOKUP(U385,ouderschapsverlof!$D$15:$I$19,6,FALSE),0)))</f>
        <v>0</v>
      </c>
      <c r="Z385" s="65">
        <f>IF(OR(U385=6,U385=7),0,IF(NOT(X385),IF(T385&lt;=$T$1,VLOOKUP(U385,ouderschapsverlof!$D$15:$I$19,6,FALSE),0),0))</f>
        <v>0</v>
      </c>
      <c r="AB385" s="64">
        <f t="shared" si="120"/>
        <v>383</v>
      </c>
      <c r="AC385" s="65">
        <f t="shared" si="113"/>
        <v>4</v>
      </c>
      <c r="AD385" s="66">
        <f t="shared" si="114"/>
        <v>0</v>
      </c>
      <c r="AE385" s="66">
        <f t="shared" si="115"/>
        <v>0</v>
      </c>
      <c r="AF385" s="65" t="b">
        <f t="shared" si="116"/>
        <v>1</v>
      </c>
      <c r="AG385" s="65">
        <f>IF(OR(AC385=6,AC385=7),0,IF(NOT(AF385),0,IF(AB385&lt;=$AB$1,VLOOKUP(AC385,ouderschapsverlof!$D$15:$K$19,8,FALSE),0)))</f>
        <v>0</v>
      </c>
      <c r="AH385" s="65">
        <f>IF(OR(AC385=6,AC385=7),0,IF(NOT(AF385),IF(AB385&lt;=$AB$1,VLOOKUP(AC385,ouderschapsverlof!$D$15:$K$19,8,FALSE),0),0))</f>
        <v>0</v>
      </c>
    </row>
    <row r="386" spans="1:34" x14ac:dyDescent="0.25">
      <c r="A386" s="64">
        <f t="shared" si="117"/>
        <v>384</v>
      </c>
      <c r="B386" s="65">
        <f t="shared" si="121"/>
        <v>5</v>
      </c>
      <c r="C386" s="66">
        <f t="shared" si="102"/>
        <v>0</v>
      </c>
      <c r="D386" s="66">
        <f t="shared" si="103"/>
        <v>0</v>
      </c>
      <c r="E386" s="65" t="b">
        <f t="shared" si="122"/>
        <v>1</v>
      </c>
      <c r="F386" s="65">
        <f>IF(OR(B386=6,B386=7),0,IF(NOT(E386),0,IF(A386&lt;=$A$1,VLOOKUP(B386,ouderschapsverlof!$D$15:$E$19,2,FALSE),0)))</f>
        <v>0</v>
      </c>
      <c r="G386" s="65">
        <f>IF(OR(B386=6,B386=7),0,IF(NOT(E386),IF(A386&lt;=$A$1,VLOOKUP(B386,ouderschapsverlof!$D$15:$E$19,2,FALSE),0),0))</f>
        <v>0</v>
      </c>
      <c r="L386" s="64">
        <f t="shared" si="118"/>
        <v>384</v>
      </c>
      <c r="M386" s="65">
        <f t="shared" si="105"/>
        <v>5</v>
      </c>
      <c r="N386" s="66">
        <f t="shared" si="106"/>
        <v>0</v>
      </c>
      <c r="O386" s="66">
        <f t="shared" si="107"/>
        <v>0</v>
      </c>
      <c r="P386" s="65" t="b">
        <f t="shared" si="108"/>
        <v>1</v>
      </c>
      <c r="Q386" s="65">
        <f>IF(OR(M386=6,M386=7),0,IF(NOT(P386),0,IF(L386&lt;=$L$1,VLOOKUP(M386,ouderschapsverlof!$D$15:$G$19,4,FALSE),0)))</f>
        <v>0</v>
      </c>
      <c r="R386" s="65">
        <f>IF(OR(M386=6,M386=7),0,IF(NOT(P386),IF(L386&lt;=$L$1,VLOOKUP(M386,ouderschapsverlof!$D$15:$G$19,4,FALSE),0),0))</f>
        <v>0</v>
      </c>
      <c r="T386" s="64">
        <f t="shared" si="119"/>
        <v>384</v>
      </c>
      <c r="U386" s="65">
        <f t="shared" si="109"/>
        <v>5</v>
      </c>
      <c r="V386" s="66">
        <f t="shared" si="110"/>
        <v>0</v>
      </c>
      <c r="W386" s="66">
        <f t="shared" si="111"/>
        <v>0</v>
      </c>
      <c r="X386" s="65" t="b">
        <f t="shared" si="112"/>
        <v>1</v>
      </c>
      <c r="Y386" s="65">
        <f>IF(OR(U386=6,U386=7),0,IF(NOT(X386),0,IF(T386&lt;=$T$1,VLOOKUP(U386,ouderschapsverlof!$D$15:$I$19,6,FALSE),0)))</f>
        <v>0</v>
      </c>
      <c r="Z386" s="65">
        <f>IF(OR(U386=6,U386=7),0,IF(NOT(X386),IF(T386&lt;=$T$1,VLOOKUP(U386,ouderschapsverlof!$D$15:$I$19,6,FALSE),0),0))</f>
        <v>0</v>
      </c>
      <c r="AB386" s="64">
        <f t="shared" si="120"/>
        <v>384</v>
      </c>
      <c r="AC386" s="65">
        <f t="shared" si="113"/>
        <v>5</v>
      </c>
      <c r="AD386" s="66">
        <f t="shared" si="114"/>
        <v>0</v>
      </c>
      <c r="AE386" s="66">
        <f t="shared" si="115"/>
        <v>0</v>
      </c>
      <c r="AF386" s="65" t="b">
        <f t="shared" si="116"/>
        <v>1</v>
      </c>
      <c r="AG386" s="65">
        <f>IF(OR(AC386=6,AC386=7),0,IF(NOT(AF386),0,IF(AB386&lt;=$AB$1,VLOOKUP(AC386,ouderschapsverlof!$D$15:$K$19,8,FALSE),0)))</f>
        <v>0</v>
      </c>
      <c r="AH386" s="65">
        <f>IF(OR(AC386=6,AC386=7),0,IF(NOT(AF386),IF(AB386&lt;=$AB$1,VLOOKUP(AC386,ouderschapsverlof!$D$15:$K$19,8,FALSE),0),0))</f>
        <v>0</v>
      </c>
    </row>
    <row r="387" spans="1:34" x14ac:dyDescent="0.25">
      <c r="A387" s="64">
        <f t="shared" si="117"/>
        <v>385</v>
      </c>
      <c r="B387" s="65">
        <f t="shared" si="121"/>
        <v>6</v>
      </c>
      <c r="C387" s="66">
        <f t="shared" ref="C387:C450" si="123">VLOOKUP(A387,$I$1:$I$25,1)</f>
        <v>0</v>
      </c>
      <c r="D387" s="66">
        <f t="shared" ref="D387:D450" si="124">VLOOKUP(A387,$I$1:$J$25,2)</f>
        <v>0</v>
      </c>
      <c r="E387" s="65" t="b">
        <f t="shared" si="122"/>
        <v>1</v>
      </c>
      <c r="F387" s="65">
        <f>IF(OR(B387=6,B387=7),0,IF(NOT(E387),0,IF(A387&lt;=$A$1,VLOOKUP(B387,ouderschapsverlof!$D$15:$E$19,2,FALSE),0)))</f>
        <v>0</v>
      </c>
      <c r="G387" s="65">
        <f>IF(OR(B387=6,B387=7),0,IF(NOT(E387),IF(A387&lt;=$A$1,VLOOKUP(B387,ouderschapsverlof!$D$15:$E$19,2,FALSE),0),0))</f>
        <v>0</v>
      </c>
      <c r="L387" s="64">
        <f t="shared" si="118"/>
        <v>385</v>
      </c>
      <c r="M387" s="65">
        <f t="shared" ref="M387:M450" si="125">WEEKDAY(L387,2)</f>
        <v>6</v>
      </c>
      <c r="N387" s="66">
        <f t="shared" ref="N387:N450" si="126">VLOOKUP(L387,$I$1:$I$25,1)</f>
        <v>0</v>
      </c>
      <c r="O387" s="66">
        <f t="shared" ref="O387:O450" si="127">VLOOKUP(L387,$I$1:$J$25,2)</f>
        <v>0</v>
      </c>
      <c r="P387" s="65" t="b">
        <f t="shared" ref="P387:P450" si="128">IF(AND(L387&gt;=N387,L387&lt;=O387),FALSE,TRUE)</f>
        <v>1</v>
      </c>
      <c r="Q387" s="65">
        <f>IF(OR(M387=6,M387=7),0,IF(NOT(P387),0,IF(L387&lt;=$L$1,VLOOKUP(M387,ouderschapsverlof!$D$15:$G$19,4,FALSE),0)))</f>
        <v>0</v>
      </c>
      <c r="R387" s="65">
        <f>IF(OR(M387=6,M387=7),0,IF(NOT(P387),IF(L387&lt;=$L$1,VLOOKUP(M387,ouderschapsverlof!$D$15:$G$19,4,FALSE),0),0))</f>
        <v>0</v>
      </c>
      <c r="T387" s="64">
        <f t="shared" si="119"/>
        <v>385</v>
      </c>
      <c r="U387" s="65">
        <f t="shared" ref="U387:U450" si="129">WEEKDAY(T387,2)</f>
        <v>6</v>
      </c>
      <c r="V387" s="66">
        <f t="shared" ref="V387:V450" si="130">VLOOKUP(T387,$I$1:$I$25,1)</f>
        <v>0</v>
      </c>
      <c r="W387" s="66">
        <f t="shared" ref="W387:W450" si="131">VLOOKUP(T387,$I$1:$J$25,2)</f>
        <v>0</v>
      </c>
      <c r="X387" s="65" t="b">
        <f t="shared" ref="X387:X450" si="132">IF(AND(T387&gt;=V387,T387&lt;=W387),FALSE,TRUE)</f>
        <v>1</v>
      </c>
      <c r="Y387" s="65">
        <f>IF(OR(U387=6,U387=7),0,IF(NOT(X387),0,IF(T387&lt;=$T$1,VLOOKUP(U387,ouderschapsverlof!$D$15:$I$19,6,FALSE),0)))</f>
        <v>0</v>
      </c>
      <c r="Z387" s="65">
        <f>IF(OR(U387=6,U387=7),0,IF(NOT(X387),IF(T387&lt;=$T$1,VLOOKUP(U387,ouderschapsverlof!$D$15:$I$19,6,FALSE),0),0))</f>
        <v>0</v>
      </c>
      <c r="AB387" s="64">
        <f t="shared" si="120"/>
        <v>385</v>
      </c>
      <c r="AC387" s="65">
        <f t="shared" ref="AC387:AC450" si="133">WEEKDAY(AB387,2)</f>
        <v>6</v>
      </c>
      <c r="AD387" s="66">
        <f t="shared" ref="AD387:AD450" si="134">VLOOKUP(AB387,$I$1:$I$25,1)</f>
        <v>0</v>
      </c>
      <c r="AE387" s="66">
        <f t="shared" ref="AE387:AE450" si="135">VLOOKUP(AB387,$I$1:$J$25,2)</f>
        <v>0</v>
      </c>
      <c r="AF387" s="65" t="b">
        <f t="shared" ref="AF387:AF450" si="136">IF(AND(AB387&gt;=AD387,AB387&lt;=AE387),FALSE,TRUE)</f>
        <v>1</v>
      </c>
      <c r="AG387" s="65">
        <f>IF(OR(AC387=6,AC387=7),0,IF(NOT(AF387),0,IF(AB387&lt;=$AB$1,VLOOKUP(AC387,ouderschapsverlof!$D$15:$K$19,8,FALSE),0)))</f>
        <v>0</v>
      </c>
      <c r="AH387" s="65">
        <f>IF(OR(AC387=6,AC387=7),0,IF(NOT(AF387),IF(AB387&lt;=$AB$1,VLOOKUP(AC387,ouderschapsverlof!$D$15:$K$19,8,FALSE),0),0))</f>
        <v>0</v>
      </c>
    </row>
    <row r="388" spans="1:34" x14ac:dyDescent="0.25">
      <c r="A388" s="64">
        <f t="shared" ref="A388:A451" si="137">A387+1</f>
        <v>386</v>
      </c>
      <c r="B388" s="65">
        <f t="shared" si="121"/>
        <v>7</v>
      </c>
      <c r="C388" s="66">
        <f t="shared" si="123"/>
        <v>0</v>
      </c>
      <c r="D388" s="66">
        <f t="shared" si="124"/>
        <v>0</v>
      </c>
      <c r="E388" s="65" t="b">
        <f t="shared" si="122"/>
        <v>1</v>
      </c>
      <c r="F388" s="65">
        <f>IF(OR(B388=6,B388=7),0,IF(NOT(E388),0,IF(A388&lt;=$A$1,VLOOKUP(B388,ouderschapsverlof!$D$15:$E$19,2,FALSE),0)))</f>
        <v>0</v>
      </c>
      <c r="G388" s="65">
        <f>IF(OR(B388=6,B388=7),0,IF(NOT(E388),IF(A388&lt;=$A$1,VLOOKUP(B388,ouderschapsverlof!$D$15:$E$19,2,FALSE),0),0))</f>
        <v>0</v>
      </c>
      <c r="L388" s="64">
        <f t="shared" ref="L388:L451" si="138">L387+1</f>
        <v>386</v>
      </c>
      <c r="M388" s="65">
        <f t="shared" si="125"/>
        <v>7</v>
      </c>
      <c r="N388" s="66">
        <f t="shared" si="126"/>
        <v>0</v>
      </c>
      <c r="O388" s="66">
        <f t="shared" si="127"/>
        <v>0</v>
      </c>
      <c r="P388" s="65" t="b">
        <f t="shared" si="128"/>
        <v>1</v>
      </c>
      <c r="Q388" s="65">
        <f>IF(OR(M388=6,M388=7),0,IF(NOT(P388),0,IF(L388&lt;=$L$1,VLOOKUP(M388,ouderschapsverlof!$D$15:$G$19,4,FALSE),0)))</f>
        <v>0</v>
      </c>
      <c r="R388" s="65">
        <f>IF(OR(M388=6,M388=7),0,IF(NOT(P388),IF(L388&lt;=$L$1,VLOOKUP(M388,ouderschapsverlof!$D$15:$G$19,4,FALSE),0),0))</f>
        <v>0</v>
      </c>
      <c r="T388" s="64">
        <f t="shared" ref="T388:T451" si="139">T387+1</f>
        <v>386</v>
      </c>
      <c r="U388" s="65">
        <f t="shared" si="129"/>
        <v>7</v>
      </c>
      <c r="V388" s="66">
        <f t="shared" si="130"/>
        <v>0</v>
      </c>
      <c r="W388" s="66">
        <f t="shared" si="131"/>
        <v>0</v>
      </c>
      <c r="X388" s="65" t="b">
        <f t="shared" si="132"/>
        <v>1</v>
      </c>
      <c r="Y388" s="65">
        <f>IF(OR(U388=6,U388=7),0,IF(NOT(X388),0,IF(T388&lt;=$T$1,VLOOKUP(U388,ouderschapsverlof!$D$15:$I$19,6,FALSE),0)))</f>
        <v>0</v>
      </c>
      <c r="Z388" s="65">
        <f>IF(OR(U388=6,U388=7),0,IF(NOT(X388),IF(T388&lt;=$T$1,VLOOKUP(U388,ouderschapsverlof!$D$15:$I$19,6,FALSE),0),0))</f>
        <v>0</v>
      </c>
      <c r="AB388" s="64">
        <f t="shared" ref="AB388:AB451" si="140">AB387+1</f>
        <v>386</v>
      </c>
      <c r="AC388" s="65">
        <f t="shared" si="133"/>
        <v>7</v>
      </c>
      <c r="AD388" s="66">
        <f t="shared" si="134"/>
        <v>0</v>
      </c>
      <c r="AE388" s="66">
        <f t="shared" si="135"/>
        <v>0</v>
      </c>
      <c r="AF388" s="65" t="b">
        <f t="shared" si="136"/>
        <v>1</v>
      </c>
      <c r="AG388" s="65">
        <f>IF(OR(AC388=6,AC388=7),0,IF(NOT(AF388),0,IF(AB388&lt;=$AB$1,VLOOKUP(AC388,ouderschapsverlof!$D$15:$K$19,8,FALSE),0)))</f>
        <v>0</v>
      </c>
      <c r="AH388" s="65">
        <f>IF(OR(AC388=6,AC388=7),0,IF(NOT(AF388),IF(AB388&lt;=$AB$1,VLOOKUP(AC388,ouderschapsverlof!$D$15:$K$19,8,FALSE),0),0))</f>
        <v>0</v>
      </c>
    </row>
    <row r="389" spans="1:34" x14ac:dyDescent="0.25">
      <c r="A389" s="64">
        <f t="shared" si="137"/>
        <v>387</v>
      </c>
      <c r="B389" s="65">
        <f t="shared" si="121"/>
        <v>1</v>
      </c>
      <c r="C389" s="66">
        <f t="shared" si="123"/>
        <v>0</v>
      </c>
      <c r="D389" s="66">
        <f t="shared" si="124"/>
        <v>0</v>
      </c>
      <c r="E389" s="65" t="b">
        <f t="shared" si="122"/>
        <v>1</v>
      </c>
      <c r="F389" s="65">
        <f>IF(OR(B389=6,B389=7),0,IF(NOT(E389),0,IF(A389&lt;=$A$1,VLOOKUP(B389,ouderschapsverlof!$D$15:$E$19,2,FALSE),0)))</f>
        <v>0</v>
      </c>
      <c r="G389" s="65">
        <f>IF(OR(B389=6,B389=7),0,IF(NOT(E389),IF(A389&lt;=$A$1,VLOOKUP(B389,ouderschapsverlof!$D$15:$E$19,2,FALSE),0),0))</f>
        <v>0</v>
      </c>
      <c r="L389" s="64">
        <f t="shared" si="138"/>
        <v>387</v>
      </c>
      <c r="M389" s="65">
        <f t="shared" si="125"/>
        <v>1</v>
      </c>
      <c r="N389" s="66">
        <f t="shared" si="126"/>
        <v>0</v>
      </c>
      <c r="O389" s="66">
        <f t="shared" si="127"/>
        <v>0</v>
      </c>
      <c r="P389" s="65" t="b">
        <f t="shared" si="128"/>
        <v>1</v>
      </c>
      <c r="Q389" s="65">
        <f>IF(OR(M389=6,M389=7),0,IF(NOT(P389),0,IF(L389&lt;=$L$1,VLOOKUP(M389,ouderschapsverlof!$D$15:$G$19,4,FALSE),0)))</f>
        <v>0</v>
      </c>
      <c r="R389" s="65">
        <f>IF(OR(M389=6,M389=7),0,IF(NOT(P389),IF(L389&lt;=$L$1,VLOOKUP(M389,ouderschapsverlof!$D$15:$G$19,4,FALSE),0),0))</f>
        <v>0</v>
      </c>
      <c r="T389" s="64">
        <f t="shared" si="139"/>
        <v>387</v>
      </c>
      <c r="U389" s="65">
        <f t="shared" si="129"/>
        <v>1</v>
      </c>
      <c r="V389" s="66">
        <f t="shared" si="130"/>
        <v>0</v>
      </c>
      <c r="W389" s="66">
        <f t="shared" si="131"/>
        <v>0</v>
      </c>
      <c r="X389" s="65" t="b">
        <f t="shared" si="132"/>
        <v>1</v>
      </c>
      <c r="Y389" s="65">
        <f>IF(OR(U389=6,U389=7),0,IF(NOT(X389),0,IF(T389&lt;=$T$1,VLOOKUP(U389,ouderschapsverlof!$D$15:$I$19,6,FALSE),0)))</f>
        <v>0</v>
      </c>
      <c r="Z389" s="65">
        <f>IF(OR(U389=6,U389=7),0,IF(NOT(X389),IF(T389&lt;=$T$1,VLOOKUP(U389,ouderschapsverlof!$D$15:$I$19,6,FALSE),0),0))</f>
        <v>0</v>
      </c>
      <c r="AB389" s="64">
        <f t="shared" si="140"/>
        <v>387</v>
      </c>
      <c r="AC389" s="65">
        <f t="shared" si="133"/>
        <v>1</v>
      </c>
      <c r="AD389" s="66">
        <f t="shared" si="134"/>
        <v>0</v>
      </c>
      <c r="AE389" s="66">
        <f t="shared" si="135"/>
        <v>0</v>
      </c>
      <c r="AF389" s="65" t="b">
        <f t="shared" si="136"/>
        <v>1</v>
      </c>
      <c r="AG389" s="65">
        <f>IF(OR(AC389=6,AC389=7),0,IF(NOT(AF389),0,IF(AB389&lt;=$AB$1,VLOOKUP(AC389,ouderschapsverlof!$D$15:$K$19,8,FALSE),0)))</f>
        <v>0</v>
      </c>
      <c r="AH389" s="65">
        <f>IF(OR(AC389=6,AC389=7),0,IF(NOT(AF389),IF(AB389&lt;=$AB$1,VLOOKUP(AC389,ouderschapsverlof!$D$15:$K$19,8,FALSE),0),0))</f>
        <v>0</v>
      </c>
    </row>
    <row r="390" spans="1:34" x14ac:dyDescent="0.25">
      <c r="A390" s="64">
        <f t="shared" si="137"/>
        <v>388</v>
      </c>
      <c r="B390" s="65">
        <f t="shared" si="121"/>
        <v>2</v>
      </c>
      <c r="C390" s="66">
        <f t="shared" si="123"/>
        <v>0</v>
      </c>
      <c r="D390" s="66">
        <f t="shared" si="124"/>
        <v>0</v>
      </c>
      <c r="E390" s="65" t="b">
        <f t="shared" si="122"/>
        <v>1</v>
      </c>
      <c r="F390" s="65">
        <f>IF(OR(B390=6,B390=7),0,IF(NOT(E390),0,IF(A390&lt;=$A$1,VLOOKUP(B390,ouderschapsverlof!$D$15:$E$19,2,FALSE),0)))</f>
        <v>0</v>
      </c>
      <c r="G390" s="65">
        <f>IF(OR(B390=6,B390=7),0,IF(NOT(E390),IF(A390&lt;=$A$1,VLOOKUP(B390,ouderschapsverlof!$D$15:$E$19,2,FALSE),0),0))</f>
        <v>0</v>
      </c>
      <c r="L390" s="64">
        <f t="shared" si="138"/>
        <v>388</v>
      </c>
      <c r="M390" s="65">
        <f t="shared" si="125"/>
        <v>2</v>
      </c>
      <c r="N390" s="66">
        <f t="shared" si="126"/>
        <v>0</v>
      </c>
      <c r="O390" s="66">
        <f t="shared" si="127"/>
        <v>0</v>
      </c>
      <c r="P390" s="65" t="b">
        <f t="shared" si="128"/>
        <v>1</v>
      </c>
      <c r="Q390" s="65">
        <f>IF(OR(M390=6,M390=7),0,IF(NOT(P390),0,IF(L390&lt;=$L$1,VLOOKUP(M390,ouderschapsverlof!$D$15:$G$19,4,FALSE),0)))</f>
        <v>0</v>
      </c>
      <c r="R390" s="65">
        <f>IF(OR(M390=6,M390=7),0,IF(NOT(P390),IF(L390&lt;=$L$1,VLOOKUP(M390,ouderschapsverlof!$D$15:$G$19,4,FALSE),0),0))</f>
        <v>0</v>
      </c>
      <c r="T390" s="64">
        <f t="shared" si="139"/>
        <v>388</v>
      </c>
      <c r="U390" s="65">
        <f t="shared" si="129"/>
        <v>2</v>
      </c>
      <c r="V390" s="66">
        <f t="shared" si="130"/>
        <v>0</v>
      </c>
      <c r="W390" s="66">
        <f t="shared" si="131"/>
        <v>0</v>
      </c>
      <c r="X390" s="65" t="b">
        <f t="shared" si="132"/>
        <v>1</v>
      </c>
      <c r="Y390" s="65">
        <f>IF(OR(U390=6,U390=7),0,IF(NOT(X390),0,IF(T390&lt;=$T$1,VLOOKUP(U390,ouderschapsverlof!$D$15:$I$19,6,FALSE),0)))</f>
        <v>0</v>
      </c>
      <c r="Z390" s="65">
        <f>IF(OR(U390=6,U390=7),0,IF(NOT(X390),IF(T390&lt;=$T$1,VLOOKUP(U390,ouderschapsverlof!$D$15:$I$19,6,FALSE),0),0))</f>
        <v>0</v>
      </c>
      <c r="AB390" s="64">
        <f t="shared" si="140"/>
        <v>388</v>
      </c>
      <c r="AC390" s="65">
        <f t="shared" si="133"/>
        <v>2</v>
      </c>
      <c r="AD390" s="66">
        <f t="shared" si="134"/>
        <v>0</v>
      </c>
      <c r="AE390" s="66">
        <f t="shared" si="135"/>
        <v>0</v>
      </c>
      <c r="AF390" s="65" t="b">
        <f t="shared" si="136"/>
        <v>1</v>
      </c>
      <c r="AG390" s="65">
        <f>IF(OR(AC390=6,AC390=7),0,IF(NOT(AF390),0,IF(AB390&lt;=$AB$1,VLOOKUP(AC390,ouderschapsverlof!$D$15:$K$19,8,FALSE),0)))</f>
        <v>0</v>
      </c>
      <c r="AH390" s="65">
        <f>IF(OR(AC390=6,AC390=7),0,IF(NOT(AF390),IF(AB390&lt;=$AB$1,VLOOKUP(AC390,ouderschapsverlof!$D$15:$K$19,8,FALSE),0),0))</f>
        <v>0</v>
      </c>
    </row>
    <row r="391" spans="1:34" x14ac:dyDescent="0.25">
      <c r="A391" s="64">
        <f t="shared" si="137"/>
        <v>389</v>
      </c>
      <c r="B391" s="65">
        <f t="shared" si="121"/>
        <v>3</v>
      </c>
      <c r="C391" s="66">
        <f t="shared" si="123"/>
        <v>0</v>
      </c>
      <c r="D391" s="66">
        <f t="shared" si="124"/>
        <v>0</v>
      </c>
      <c r="E391" s="65" t="b">
        <f t="shared" si="122"/>
        <v>1</v>
      </c>
      <c r="F391" s="65">
        <f>IF(OR(B391=6,B391=7),0,IF(NOT(E391),0,IF(A391&lt;=$A$1,VLOOKUP(B391,ouderschapsverlof!$D$15:$E$19,2,FALSE),0)))</f>
        <v>0</v>
      </c>
      <c r="G391" s="65">
        <f>IF(OR(B391=6,B391=7),0,IF(NOT(E391),IF(A391&lt;=$A$1,VLOOKUP(B391,ouderschapsverlof!$D$15:$E$19,2,FALSE),0),0))</f>
        <v>0</v>
      </c>
      <c r="L391" s="64">
        <f t="shared" si="138"/>
        <v>389</v>
      </c>
      <c r="M391" s="65">
        <f t="shared" si="125"/>
        <v>3</v>
      </c>
      <c r="N391" s="66">
        <f t="shared" si="126"/>
        <v>0</v>
      </c>
      <c r="O391" s="66">
        <f t="shared" si="127"/>
        <v>0</v>
      </c>
      <c r="P391" s="65" t="b">
        <f t="shared" si="128"/>
        <v>1</v>
      </c>
      <c r="Q391" s="65">
        <f>IF(OR(M391=6,M391=7),0,IF(NOT(P391),0,IF(L391&lt;=$L$1,VLOOKUP(M391,ouderschapsverlof!$D$15:$G$19,4,FALSE),0)))</f>
        <v>0</v>
      </c>
      <c r="R391" s="65">
        <f>IF(OR(M391=6,M391=7),0,IF(NOT(P391),IF(L391&lt;=$L$1,VLOOKUP(M391,ouderschapsverlof!$D$15:$G$19,4,FALSE),0),0))</f>
        <v>0</v>
      </c>
      <c r="T391" s="64">
        <f t="shared" si="139"/>
        <v>389</v>
      </c>
      <c r="U391" s="65">
        <f t="shared" si="129"/>
        <v>3</v>
      </c>
      <c r="V391" s="66">
        <f t="shared" si="130"/>
        <v>0</v>
      </c>
      <c r="W391" s="66">
        <f t="shared" si="131"/>
        <v>0</v>
      </c>
      <c r="X391" s="65" t="b">
        <f t="shared" si="132"/>
        <v>1</v>
      </c>
      <c r="Y391" s="65">
        <f>IF(OR(U391=6,U391=7),0,IF(NOT(X391),0,IF(T391&lt;=$T$1,VLOOKUP(U391,ouderschapsverlof!$D$15:$I$19,6,FALSE),0)))</f>
        <v>0</v>
      </c>
      <c r="Z391" s="65">
        <f>IF(OR(U391=6,U391=7),0,IF(NOT(X391),IF(T391&lt;=$T$1,VLOOKUP(U391,ouderschapsverlof!$D$15:$I$19,6,FALSE),0),0))</f>
        <v>0</v>
      </c>
      <c r="AB391" s="64">
        <f t="shared" si="140"/>
        <v>389</v>
      </c>
      <c r="AC391" s="65">
        <f t="shared" si="133"/>
        <v>3</v>
      </c>
      <c r="AD391" s="66">
        <f t="shared" si="134"/>
        <v>0</v>
      </c>
      <c r="AE391" s="66">
        <f t="shared" si="135"/>
        <v>0</v>
      </c>
      <c r="AF391" s="65" t="b">
        <f t="shared" si="136"/>
        <v>1</v>
      </c>
      <c r="AG391" s="65">
        <f>IF(OR(AC391=6,AC391=7),0,IF(NOT(AF391),0,IF(AB391&lt;=$AB$1,VLOOKUP(AC391,ouderschapsverlof!$D$15:$K$19,8,FALSE),0)))</f>
        <v>0</v>
      </c>
      <c r="AH391" s="65">
        <f>IF(OR(AC391=6,AC391=7),0,IF(NOT(AF391),IF(AB391&lt;=$AB$1,VLOOKUP(AC391,ouderschapsverlof!$D$15:$K$19,8,FALSE),0),0))</f>
        <v>0</v>
      </c>
    </row>
    <row r="392" spans="1:34" x14ac:dyDescent="0.25">
      <c r="A392" s="64">
        <f t="shared" si="137"/>
        <v>390</v>
      </c>
      <c r="B392" s="65">
        <f t="shared" si="121"/>
        <v>4</v>
      </c>
      <c r="C392" s="66">
        <f t="shared" si="123"/>
        <v>0</v>
      </c>
      <c r="D392" s="66">
        <f t="shared" si="124"/>
        <v>0</v>
      </c>
      <c r="E392" s="65" t="b">
        <f t="shared" si="122"/>
        <v>1</v>
      </c>
      <c r="F392" s="65">
        <f>IF(OR(B392=6,B392=7),0,IF(NOT(E392),0,IF(A392&lt;=$A$1,VLOOKUP(B392,ouderschapsverlof!$D$15:$E$19,2,FALSE),0)))</f>
        <v>0</v>
      </c>
      <c r="G392" s="65">
        <f>IF(OR(B392=6,B392=7),0,IF(NOT(E392),IF(A392&lt;=$A$1,VLOOKUP(B392,ouderschapsverlof!$D$15:$E$19,2,FALSE),0),0))</f>
        <v>0</v>
      </c>
      <c r="L392" s="64">
        <f t="shared" si="138"/>
        <v>390</v>
      </c>
      <c r="M392" s="65">
        <f t="shared" si="125"/>
        <v>4</v>
      </c>
      <c r="N392" s="66">
        <f t="shared" si="126"/>
        <v>0</v>
      </c>
      <c r="O392" s="66">
        <f t="shared" si="127"/>
        <v>0</v>
      </c>
      <c r="P392" s="65" t="b">
        <f t="shared" si="128"/>
        <v>1</v>
      </c>
      <c r="Q392" s="65">
        <f>IF(OR(M392=6,M392=7),0,IF(NOT(P392),0,IF(L392&lt;=$L$1,VLOOKUP(M392,ouderschapsverlof!$D$15:$G$19,4,FALSE),0)))</f>
        <v>0</v>
      </c>
      <c r="R392" s="65">
        <f>IF(OR(M392=6,M392=7),0,IF(NOT(P392),IF(L392&lt;=$L$1,VLOOKUP(M392,ouderschapsverlof!$D$15:$G$19,4,FALSE),0),0))</f>
        <v>0</v>
      </c>
      <c r="T392" s="64">
        <f t="shared" si="139"/>
        <v>390</v>
      </c>
      <c r="U392" s="65">
        <f t="shared" si="129"/>
        <v>4</v>
      </c>
      <c r="V392" s="66">
        <f t="shared" si="130"/>
        <v>0</v>
      </c>
      <c r="W392" s="66">
        <f t="shared" si="131"/>
        <v>0</v>
      </c>
      <c r="X392" s="65" t="b">
        <f t="shared" si="132"/>
        <v>1</v>
      </c>
      <c r="Y392" s="65">
        <f>IF(OR(U392=6,U392=7),0,IF(NOT(X392),0,IF(T392&lt;=$T$1,VLOOKUP(U392,ouderschapsverlof!$D$15:$I$19,6,FALSE),0)))</f>
        <v>0</v>
      </c>
      <c r="Z392" s="65">
        <f>IF(OR(U392=6,U392=7),0,IF(NOT(X392),IF(T392&lt;=$T$1,VLOOKUP(U392,ouderschapsverlof!$D$15:$I$19,6,FALSE),0),0))</f>
        <v>0</v>
      </c>
      <c r="AB392" s="64">
        <f t="shared" si="140"/>
        <v>390</v>
      </c>
      <c r="AC392" s="65">
        <f t="shared" si="133"/>
        <v>4</v>
      </c>
      <c r="AD392" s="66">
        <f t="shared" si="134"/>
        <v>0</v>
      </c>
      <c r="AE392" s="66">
        <f t="shared" si="135"/>
        <v>0</v>
      </c>
      <c r="AF392" s="65" t="b">
        <f t="shared" si="136"/>
        <v>1</v>
      </c>
      <c r="AG392" s="65">
        <f>IF(OR(AC392=6,AC392=7),0,IF(NOT(AF392),0,IF(AB392&lt;=$AB$1,VLOOKUP(AC392,ouderschapsverlof!$D$15:$K$19,8,FALSE),0)))</f>
        <v>0</v>
      </c>
      <c r="AH392" s="65">
        <f>IF(OR(AC392=6,AC392=7),0,IF(NOT(AF392),IF(AB392&lt;=$AB$1,VLOOKUP(AC392,ouderschapsverlof!$D$15:$K$19,8,FALSE),0),0))</f>
        <v>0</v>
      </c>
    </row>
    <row r="393" spans="1:34" x14ac:dyDescent="0.25">
      <c r="A393" s="64">
        <f t="shared" si="137"/>
        <v>391</v>
      </c>
      <c r="B393" s="65">
        <f t="shared" si="121"/>
        <v>5</v>
      </c>
      <c r="C393" s="66">
        <f t="shared" si="123"/>
        <v>0</v>
      </c>
      <c r="D393" s="66">
        <f t="shared" si="124"/>
        <v>0</v>
      </c>
      <c r="E393" s="65" t="b">
        <f t="shared" si="122"/>
        <v>1</v>
      </c>
      <c r="F393" s="65">
        <f>IF(OR(B393=6,B393=7),0,IF(NOT(E393),0,IF(A393&lt;=$A$1,VLOOKUP(B393,ouderschapsverlof!$D$15:$E$19,2,FALSE),0)))</f>
        <v>0</v>
      </c>
      <c r="G393" s="65">
        <f>IF(OR(B393=6,B393=7),0,IF(NOT(E393),IF(A393&lt;=$A$1,VLOOKUP(B393,ouderschapsverlof!$D$15:$E$19,2,FALSE),0),0))</f>
        <v>0</v>
      </c>
      <c r="L393" s="64">
        <f t="shared" si="138"/>
        <v>391</v>
      </c>
      <c r="M393" s="65">
        <f t="shared" si="125"/>
        <v>5</v>
      </c>
      <c r="N393" s="66">
        <f t="shared" si="126"/>
        <v>0</v>
      </c>
      <c r="O393" s="66">
        <f t="shared" si="127"/>
        <v>0</v>
      </c>
      <c r="P393" s="65" t="b">
        <f t="shared" si="128"/>
        <v>1</v>
      </c>
      <c r="Q393" s="65">
        <f>IF(OR(M393=6,M393=7),0,IF(NOT(P393),0,IF(L393&lt;=$L$1,VLOOKUP(M393,ouderschapsverlof!$D$15:$G$19,4,FALSE),0)))</f>
        <v>0</v>
      </c>
      <c r="R393" s="65">
        <f>IF(OR(M393=6,M393=7),0,IF(NOT(P393),IF(L393&lt;=$L$1,VLOOKUP(M393,ouderschapsverlof!$D$15:$G$19,4,FALSE),0),0))</f>
        <v>0</v>
      </c>
      <c r="T393" s="64">
        <f t="shared" si="139"/>
        <v>391</v>
      </c>
      <c r="U393" s="65">
        <f t="shared" si="129"/>
        <v>5</v>
      </c>
      <c r="V393" s="66">
        <f t="shared" si="130"/>
        <v>0</v>
      </c>
      <c r="W393" s="66">
        <f t="shared" si="131"/>
        <v>0</v>
      </c>
      <c r="X393" s="65" t="b">
        <f t="shared" si="132"/>
        <v>1</v>
      </c>
      <c r="Y393" s="65">
        <f>IF(OR(U393=6,U393=7),0,IF(NOT(X393),0,IF(T393&lt;=$T$1,VLOOKUP(U393,ouderschapsverlof!$D$15:$I$19,6,FALSE),0)))</f>
        <v>0</v>
      </c>
      <c r="Z393" s="65">
        <f>IF(OR(U393=6,U393=7),0,IF(NOT(X393),IF(T393&lt;=$T$1,VLOOKUP(U393,ouderschapsverlof!$D$15:$I$19,6,FALSE),0),0))</f>
        <v>0</v>
      </c>
      <c r="AB393" s="64">
        <f t="shared" si="140"/>
        <v>391</v>
      </c>
      <c r="AC393" s="65">
        <f t="shared" si="133"/>
        <v>5</v>
      </c>
      <c r="AD393" s="66">
        <f t="shared" si="134"/>
        <v>0</v>
      </c>
      <c r="AE393" s="66">
        <f t="shared" si="135"/>
        <v>0</v>
      </c>
      <c r="AF393" s="65" t="b">
        <f t="shared" si="136"/>
        <v>1</v>
      </c>
      <c r="AG393" s="65">
        <f>IF(OR(AC393=6,AC393=7),0,IF(NOT(AF393),0,IF(AB393&lt;=$AB$1,VLOOKUP(AC393,ouderschapsverlof!$D$15:$K$19,8,FALSE),0)))</f>
        <v>0</v>
      </c>
      <c r="AH393" s="65">
        <f>IF(OR(AC393=6,AC393=7),0,IF(NOT(AF393),IF(AB393&lt;=$AB$1,VLOOKUP(AC393,ouderschapsverlof!$D$15:$K$19,8,FALSE),0),0))</f>
        <v>0</v>
      </c>
    </row>
    <row r="394" spans="1:34" x14ac:dyDescent="0.25">
      <c r="A394" s="64">
        <f t="shared" si="137"/>
        <v>392</v>
      </c>
      <c r="B394" s="65">
        <f t="shared" si="121"/>
        <v>6</v>
      </c>
      <c r="C394" s="66">
        <f t="shared" si="123"/>
        <v>0</v>
      </c>
      <c r="D394" s="66">
        <f t="shared" si="124"/>
        <v>0</v>
      </c>
      <c r="E394" s="65" t="b">
        <f t="shared" si="122"/>
        <v>1</v>
      </c>
      <c r="F394" s="65">
        <f>IF(OR(B394=6,B394=7),0,IF(NOT(E394),0,IF(A394&lt;=$A$1,VLOOKUP(B394,ouderschapsverlof!$D$15:$E$19,2,FALSE),0)))</f>
        <v>0</v>
      </c>
      <c r="G394" s="65">
        <f>IF(OR(B394=6,B394=7),0,IF(NOT(E394),IF(A394&lt;=$A$1,VLOOKUP(B394,ouderschapsverlof!$D$15:$E$19,2,FALSE),0),0))</f>
        <v>0</v>
      </c>
      <c r="L394" s="64">
        <f t="shared" si="138"/>
        <v>392</v>
      </c>
      <c r="M394" s="65">
        <f t="shared" si="125"/>
        <v>6</v>
      </c>
      <c r="N394" s="66">
        <f t="shared" si="126"/>
        <v>0</v>
      </c>
      <c r="O394" s="66">
        <f t="shared" si="127"/>
        <v>0</v>
      </c>
      <c r="P394" s="65" t="b">
        <f t="shared" si="128"/>
        <v>1</v>
      </c>
      <c r="Q394" s="65">
        <f>IF(OR(M394=6,M394=7),0,IF(NOT(P394),0,IF(L394&lt;=$L$1,VLOOKUP(M394,ouderschapsverlof!$D$15:$G$19,4,FALSE),0)))</f>
        <v>0</v>
      </c>
      <c r="R394" s="65">
        <f>IF(OR(M394=6,M394=7),0,IF(NOT(P394),IF(L394&lt;=$L$1,VLOOKUP(M394,ouderschapsverlof!$D$15:$G$19,4,FALSE),0),0))</f>
        <v>0</v>
      </c>
      <c r="T394" s="64">
        <f t="shared" si="139"/>
        <v>392</v>
      </c>
      <c r="U394" s="65">
        <f t="shared" si="129"/>
        <v>6</v>
      </c>
      <c r="V394" s="66">
        <f t="shared" si="130"/>
        <v>0</v>
      </c>
      <c r="W394" s="66">
        <f t="shared" si="131"/>
        <v>0</v>
      </c>
      <c r="X394" s="65" t="b">
        <f t="shared" si="132"/>
        <v>1</v>
      </c>
      <c r="Y394" s="65">
        <f>IF(OR(U394=6,U394=7),0,IF(NOT(X394),0,IF(T394&lt;=$T$1,VLOOKUP(U394,ouderschapsverlof!$D$15:$I$19,6,FALSE),0)))</f>
        <v>0</v>
      </c>
      <c r="Z394" s="65">
        <f>IF(OR(U394=6,U394=7),0,IF(NOT(X394),IF(T394&lt;=$T$1,VLOOKUP(U394,ouderschapsverlof!$D$15:$I$19,6,FALSE),0),0))</f>
        <v>0</v>
      </c>
      <c r="AB394" s="64">
        <f t="shared" si="140"/>
        <v>392</v>
      </c>
      <c r="AC394" s="65">
        <f t="shared" si="133"/>
        <v>6</v>
      </c>
      <c r="AD394" s="66">
        <f t="shared" si="134"/>
        <v>0</v>
      </c>
      <c r="AE394" s="66">
        <f t="shared" si="135"/>
        <v>0</v>
      </c>
      <c r="AF394" s="65" t="b">
        <f t="shared" si="136"/>
        <v>1</v>
      </c>
      <c r="AG394" s="65">
        <f>IF(OR(AC394=6,AC394=7),0,IF(NOT(AF394),0,IF(AB394&lt;=$AB$1,VLOOKUP(AC394,ouderschapsverlof!$D$15:$K$19,8,FALSE),0)))</f>
        <v>0</v>
      </c>
      <c r="AH394" s="65">
        <f>IF(OR(AC394=6,AC394=7),0,IF(NOT(AF394),IF(AB394&lt;=$AB$1,VLOOKUP(AC394,ouderschapsverlof!$D$15:$K$19,8,FALSE),0),0))</f>
        <v>0</v>
      </c>
    </row>
    <row r="395" spans="1:34" x14ac:dyDescent="0.25">
      <c r="A395" s="64">
        <f t="shared" si="137"/>
        <v>393</v>
      </c>
      <c r="B395" s="65">
        <f t="shared" si="121"/>
        <v>7</v>
      </c>
      <c r="C395" s="66">
        <f t="shared" si="123"/>
        <v>0</v>
      </c>
      <c r="D395" s="66">
        <f t="shared" si="124"/>
        <v>0</v>
      </c>
      <c r="E395" s="65" t="b">
        <f t="shared" si="122"/>
        <v>1</v>
      </c>
      <c r="F395" s="65">
        <f>IF(OR(B395=6,B395=7),0,IF(NOT(E395),0,IF(A395&lt;=$A$1,VLOOKUP(B395,ouderschapsverlof!$D$15:$E$19,2,FALSE),0)))</f>
        <v>0</v>
      </c>
      <c r="G395" s="65">
        <f>IF(OR(B395=6,B395=7),0,IF(NOT(E395),IF(A395&lt;=$A$1,VLOOKUP(B395,ouderschapsverlof!$D$15:$E$19,2,FALSE),0),0))</f>
        <v>0</v>
      </c>
      <c r="L395" s="64">
        <f t="shared" si="138"/>
        <v>393</v>
      </c>
      <c r="M395" s="65">
        <f t="shared" si="125"/>
        <v>7</v>
      </c>
      <c r="N395" s="66">
        <f t="shared" si="126"/>
        <v>0</v>
      </c>
      <c r="O395" s="66">
        <f t="shared" si="127"/>
        <v>0</v>
      </c>
      <c r="P395" s="65" t="b">
        <f t="shared" si="128"/>
        <v>1</v>
      </c>
      <c r="Q395" s="65">
        <f>IF(OR(M395=6,M395=7),0,IF(NOT(P395),0,IF(L395&lt;=$L$1,VLOOKUP(M395,ouderschapsverlof!$D$15:$G$19,4,FALSE),0)))</f>
        <v>0</v>
      </c>
      <c r="R395" s="65">
        <f>IF(OR(M395=6,M395=7),0,IF(NOT(P395),IF(L395&lt;=$L$1,VLOOKUP(M395,ouderschapsverlof!$D$15:$G$19,4,FALSE),0),0))</f>
        <v>0</v>
      </c>
      <c r="T395" s="64">
        <f t="shared" si="139"/>
        <v>393</v>
      </c>
      <c r="U395" s="65">
        <f t="shared" si="129"/>
        <v>7</v>
      </c>
      <c r="V395" s="66">
        <f t="shared" si="130"/>
        <v>0</v>
      </c>
      <c r="W395" s="66">
        <f t="shared" si="131"/>
        <v>0</v>
      </c>
      <c r="X395" s="65" t="b">
        <f t="shared" si="132"/>
        <v>1</v>
      </c>
      <c r="Y395" s="65">
        <f>IF(OR(U395=6,U395=7),0,IF(NOT(X395),0,IF(T395&lt;=$T$1,VLOOKUP(U395,ouderschapsverlof!$D$15:$I$19,6,FALSE),0)))</f>
        <v>0</v>
      </c>
      <c r="Z395" s="65">
        <f>IF(OR(U395=6,U395=7),0,IF(NOT(X395),IF(T395&lt;=$T$1,VLOOKUP(U395,ouderschapsverlof!$D$15:$I$19,6,FALSE),0),0))</f>
        <v>0</v>
      </c>
      <c r="AB395" s="64">
        <f t="shared" si="140"/>
        <v>393</v>
      </c>
      <c r="AC395" s="65">
        <f t="shared" si="133"/>
        <v>7</v>
      </c>
      <c r="AD395" s="66">
        <f t="shared" si="134"/>
        <v>0</v>
      </c>
      <c r="AE395" s="66">
        <f t="shared" si="135"/>
        <v>0</v>
      </c>
      <c r="AF395" s="65" t="b">
        <f t="shared" si="136"/>
        <v>1</v>
      </c>
      <c r="AG395" s="65">
        <f>IF(OR(AC395=6,AC395=7),0,IF(NOT(AF395),0,IF(AB395&lt;=$AB$1,VLOOKUP(AC395,ouderschapsverlof!$D$15:$K$19,8,FALSE),0)))</f>
        <v>0</v>
      </c>
      <c r="AH395" s="65">
        <f>IF(OR(AC395=6,AC395=7),0,IF(NOT(AF395),IF(AB395&lt;=$AB$1,VLOOKUP(AC395,ouderschapsverlof!$D$15:$K$19,8,FALSE),0),0))</f>
        <v>0</v>
      </c>
    </row>
    <row r="396" spans="1:34" x14ac:dyDescent="0.25">
      <c r="A396" s="64">
        <f t="shared" si="137"/>
        <v>394</v>
      </c>
      <c r="B396" s="65">
        <f t="shared" si="121"/>
        <v>1</v>
      </c>
      <c r="C396" s="66">
        <f t="shared" si="123"/>
        <v>0</v>
      </c>
      <c r="D396" s="66">
        <f t="shared" si="124"/>
        <v>0</v>
      </c>
      <c r="E396" s="65" t="b">
        <f t="shared" si="122"/>
        <v>1</v>
      </c>
      <c r="F396" s="65">
        <f>IF(OR(B396=6,B396=7),0,IF(NOT(E396),0,IF(A396&lt;=$A$1,VLOOKUP(B396,ouderschapsverlof!$D$15:$E$19,2,FALSE),0)))</f>
        <v>0</v>
      </c>
      <c r="G396" s="65">
        <f>IF(OR(B396=6,B396=7),0,IF(NOT(E396),IF(A396&lt;=$A$1,VLOOKUP(B396,ouderschapsverlof!$D$15:$E$19,2,FALSE),0),0))</f>
        <v>0</v>
      </c>
      <c r="L396" s="64">
        <f t="shared" si="138"/>
        <v>394</v>
      </c>
      <c r="M396" s="65">
        <f t="shared" si="125"/>
        <v>1</v>
      </c>
      <c r="N396" s="66">
        <f t="shared" si="126"/>
        <v>0</v>
      </c>
      <c r="O396" s="66">
        <f t="shared" si="127"/>
        <v>0</v>
      </c>
      <c r="P396" s="65" t="b">
        <f t="shared" si="128"/>
        <v>1</v>
      </c>
      <c r="Q396" s="65">
        <f>IF(OR(M396=6,M396=7),0,IF(NOT(P396),0,IF(L396&lt;=$L$1,VLOOKUP(M396,ouderschapsverlof!$D$15:$G$19,4,FALSE),0)))</f>
        <v>0</v>
      </c>
      <c r="R396" s="65">
        <f>IF(OR(M396=6,M396=7),0,IF(NOT(P396),IF(L396&lt;=$L$1,VLOOKUP(M396,ouderschapsverlof!$D$15:$G$19,4,FALSE),0),0))</f>
        <v>0</v>
      </c>
      <c r="T396" s="64">
        <f t="shared" si="139"/>
        <v>394</v>
      </c>
      <c r="U396" s="65">
        <f t="shared" si="129"/>
        <v>1</v>
      </c>
      <c r="V396" s="66">
        <f t="shared" si="130"/>
        <v>0</v>
      </c>
      <c r="W396" s="66">
        <f t="shared" si="131"/>
        <v>0</v>
      </c>
      <c r="X396" s="65" t="b">
        <f t="shared" si="132"/>
        <v>1</v>
      </c>
      <c r="Y396" s="65">
        <f>IF(OR(U396=6,U396=7),0,IF(NOT(X396),0,IF(T396&lt;=$T$1,VLOOKUP(U396,ouderschapsverlof!$D$15:$I$19,6,FALSE),0)))</f>
        <v>0</v>
      </c>
      <c r="Z396" s="65">
        <f>IF(OR(U396=6,U396=7),0,IF(NOT(X396),IF(T396&lt;=$T$1,VLOOKUP(U396,ouderschapsverlof!$D$15:$I$19,6,FALSE),0),0))</f>
        <v>0</v>
      </c>
      <c r="AB396" s="64">
        <f t="shared" si="140"/>
        <v>394</v>
      </c>
      <c r="AC396" s="65">
        <f t="shared" si="133"/>
        <v>1</v>
      </c>
      <c r="AD396" s="66">
        <f t="shared" si="134"/>
        <v>0</v>
      </c>
      <c r="AE396" s="66">
        <f t="shared" si="135"/>
        <v>0</v>
      </c>
      <c r="AF396" s="65" t="b">
        <f t="shared" si="136"/>
        <v>1</v>
      </c>
      <c r="AG396" s="65">
        <f>IF(OR(AC396=6,AC396=7),0,IF(NOT(AF396),0,IF(AB396&lt;=$AB$1,VLOOKUP(AC396,ouderschapsverlof!$D$15:$K$19,8,FALSE),0)))</f>
        <v>0</v>
      </c>
      <c r="AH396" s="65">
        <f>IF(OR(AC396=6,AC396=7),0,IF(NOT(AF396),IF(AB396&lt;=$AB$1,VLOOKUP(AC396,ouderschapsverlof!$D$15:$K$19,8,FALSE),0),0))</f>
        <v>0</v>
      </c>
    </row>
    <row r="397" spans="1:34" x14ac:dyDescent="0.25">
      <c r="A397" s="64">
        <f t="shared" si="137"/>
        <v>395</v>
      </c>
      <c r="B397" s="65">
        <f t="shared" si="121"/>
        <v>2</v>
      </c>
      <c r="C397" s="66">
        <f t="shared" si="123"/>
        <v>0</v>
      </c>
      <c r="D397" s="66">
        <f t="shared" si="124"/>
        <v>0</v>
      </c>
      <c r="E397" s="65" t="b">
        <f t="shared" si="122"/>
        <v>1</v>
      </c>
      <c r="F397" s="65">
        <f>IF(OR(B397=6,B397=7),0,IF(NOT(E397),0,IF(A397&lt;=$A$1,VLOOKUP(B397,ouderschapsverlof!$D$15:$E$19,2,FALSE),0)))</f>
        <v>0</v>
      </c>
      <c r="G397" s="65">
        <f>IF(OR(B397=6,B397=7),0,IF(NOT(E397),IF(A397&lt;=$A$1,VLOOKUP(B397,ouderschapsverlof!$D$15:$E$19,2,FALSE),0),0))</f>
        <v>0</v>
      </c>
      <c r="L397" s="64">
        <f t="shared" si="138"/>
        <v>395</v>
      </c>
      <c r="M397" s="65">
        <f t="shared" si="125"/>
        <v>2</v>
      </c>
      <c r="N397" s="66">
        <f t="shared" si="126"/>
        <v>0</v>
      </c>
      <c r="O397" s="66">
        <f t="shared" si="127"/>
        <v>0</v>
      </c>
      <c r="P397" s="65" t="b">
        <f t="shared" si="128"/>
        <v>1</v>
      </c>
      <c r="Q397" s="65">
        <f>IF(OR(M397=6,M397=7),0,IF(NOT(P397),0,IF(L397&lt;=$L$1,VLOOKUP(M397,ouderschapsverlof!$D$15:$G$19,4,FALSE),0)))</f>
        <v>0</v>
      </c>
      <c r="R397" s="65">
        <f>IF(OR(M397=6,M397=7),0,IF(NOT(P397),IF(L397&lt;=$L$1,VLOOKUP(M397,ouderschapsverlof!$D$15:$G$19,4,FALSE),0),0))</f>
        <v>0</v>
      </c>
      <c r="T397" s="64">
        <f t="shared" si="139"/>
        <v>395</v>
      </c>
      <c r="U397" s="65">
        <f t="shared" si="129"/>
        <v>2</v>
      </c>
      <c r="V397" s="66">
        <f t="shared" si="130"/>
        <v>0</v>
      </c>
      <c r="W397" s="66">
        <f t="shared" si="131"/>
        <v>0</v>
      </c>
      <c r="X397" s="65" t="b">
        <f t="shared" si="132"/>
        <v>1</v>
      </c>
      <c r="Y397" s="65">
        <f>IF(OR(U397=6,U397=7),0,IF(NOT(X397),0,IF(T397&lt;=$T$1,VLOOKUP(U397,ouderschapsverlof!$D$15:$I$19,6,FALSE),0)))</f>
        <v>0</v>
      </c>
      <c r="Z397" s="65">
        <f>IF(OR(U397=6,U397=7),0,IF(NOT(X397),IF(T397&lt;=$T$1,VLOOKUP(U397,ouderschapsverlof!$D$15:$I$19,6,FALSE),0),0))</f>
        <v>0</v>
      </c>
      <c r="AB397" s="64">
        <f t="shared" si="140"/>
        <v>395</v>
      </c>
      <c r="AC397" s="65">
        <f t="shared" si="133"/>
        <v>2</v>
      </c>
      <c r="AD397" s="66">
        <f t="shared" si="134"/>
        <v>0</v>
      </c>
      <c r="AE397" s="66">
        <f t="shared" si="135"/>
        <v>0</v>
      </c>
      <c r="AF397" s="65" t="b">
        <f t="shared" si="136"/>
        <v>1</v>
      </c>
      <c r="AG397" s="65">
        <f>IF(OR(AC397=6,AC397=7),0,IF(NOT(AF397),0,IF(AB397&lt;=$AB$1,VLOOKUP(AC397,ouderschapsverlof!$D$15:$K$19,8,FALSE),0)))</f>
        <v>0</v>
      </c>
      <c r="AH397" s="65">
        <f>IF(OR(AC397=6,AC397=7),0,IF(NOT(AF397),IF(AB397&lt;=$AB$1,VLOOKUP(AC397,ouderschapsverlof!$D$15:$K$19,8,FALSE),0),0))</f>
        <v>0</v>
      </c>
    </row>
    <row r="398" spans="1:34" x14ac:dyDescent="0.25">
      <c r="A398" s="64">
        <f t="shared" si="137"/>
        <v>396</v>
      </c>
      <c r="B398" s="65">
        <f t="shared" si="121"/>
        <v>3</v>
      </c>
      <c r="C398" s="66">
        <f t="shared" si="123"/>
        <v>0</v>
      </c>
      <c r="D398" s="66">
        <f t="shared" si="124"/>
        <v>0</v>
      </c>
      <c r="E398" s="65" t="b">
        <f t="shared" si="122"/>
        <v>1</v>
      </c>
      <c r="F398" s="65">
        <f>IF(OR(B398=6,B398=7),0,IF(NOT(E398),0,IF(A398&lt;=$A$1,VLOOKUP(B398,ouderschapsverlof!$D$15:$E$19,2,FALSE),0)))</f>
        <v>0</v>
      </c>
      <c r="G398" s="65">
        <f>IF(OR(B398=6,B398=7),0,IF(NOT(E398),IF(A398&lt;=$A$1,VLOOKUP(B398,ouderschapsverlof!$D$15:$E$19,2,FALSE),0),0))</f>
        <v>0</v>
      </c>
      <c r="L398" s="64">
        <f t="shared" si="138"/>
        <v>396</v>
      </c>
      <c r="M398" s="65">
        <f t="shared" si="125"/>
        <v>3</v>
      </c>
      <c r="N398" s="66">
        <f t="shared" si="126"/>
        <v>0</v>
      </c>
      <c r="O398" s="66">
        <f t="shared" si="127"/>
        <v>0</v>
      </c>
      <c r="P398" s="65" t="b">
        <f t="shared" si="128"/>
        <v>1</v>
      </c>
      <c r="Q398" s="65">
        <f>IF(OR(M398=6,M398=7),0,IF(NOT(P398),0,IF(L398&lt;=$L$1,VLOOKUP(M398,ouderschapsverlof!$D$15:$G$19,4,FALSE),0)))</f>
        <v>0</v>
      </c>
      <c r="R398" s="65">
        <f>IF(OR(M398=6,M398=7),0,IF(NOT(P398),IF(L398&lt;=$L$1,VLOOKUP(M398,ouderschapsverlof!$D$15:$G$19,4,FALSE),0),0))</f>
        <v>0</v>
      </c>
      <c r="T398" s="64">
        <f t="shared" si="139"/>
        <v>396</v>
      </c>
      <c r="U398" s="65">
        <f t="shared" si="129"/>
        <v>3</v>
      </c>
      <c r="V398" s="66">
        <f t="shared" si="130"/>
        <v>0</v>
      </c>
      <c r="W398" s="66">
        <f t="shared" si="131"/>
        <v>0</v>
      </c>
      <c r="X398" s="65" t="b">
        <f t="shared" si="132"/>
        <v>1</v>
      </c>
      <c r="Y398" s="65">
        <f>IF(OR(U398=6,U398=7),0,IF(NOT(X398),0,IF(T398&lt;=$T$1,VLOOKUP(U398,ouderschapsverlof!$D$15:$I$19,6,FALSE),0)))</f>
        <v>0</v>
      </c>
      <c r="Z398" s="65">
        <f>IF(OR(U398=6,U398=7),0,IF(NOT(X398),IF(T398&lt;=$T$1,VLOOKUP(U398,ouderschapsverlof!$D$15:$I$19,6,FALSE),0),0))</f>
        <v>0</v>
      </c>
      <c r="AB398" s="64">
        <f t="shared" si="140"/>
        <v>396</v>
      </c>
      <c r="AC398" s="65">
        <f t="shared" si="133"/>
        <v>3</v>
      </c>
      <c r="AD398" s="66">
        <f t="shared" si="134"/>
        <v>0</v>
      </c>
      <c r="AE398" s="66">
        <f t="shared" si="135"/>
        <v>0</v>
      </c>
      <c r="AF398" s="65" t="b">
        <f t="shared" si="136"/>
        <v>1</v>
      </c>
      <c r="AG398" s="65">
        <f>IF(OR(AC398=6,AC398=7),0,IF(NOT(AF398),0,IF(AB398&lt;=$AB$1,VLOOKUP(AC398,ouderschapsverlof!$D$15:$K$19,8,FALSE),0)))</f>
        <v>0</v>
      </c>
      <c r="AH398" s="65">
        <f>IF(OR(AC398=6,AC398=7),0,IF(NOT(AF398),IF(AB398&lt;=$AB$1,VLOOKUP(AC398,ouderschapsverlof!$D$15:$K$19,8,FALSE),0),0))</f>
        <v>0</v>
      </c>
    </row>
    <row r="399" spans="1:34" x14ac:dyDescent="0.25">
      <c r="A399" s="64">
        <f t="shared" si="137"/>
        <v>397</v>
      </c>
      <c r="B399" s="65">
        <f t="shared" si="121"/>
        <v>4</v>
      </c>
      <c r="C399" s="66">
        <f t="shared" si="123"/>
        <v>0</v>
      </c>
      <c r="D399" s="66">
        <f t="shared" si="124"/>
        <v>0</v>
      </c>
      <c r="E399" s="65" t="b">
        <f t="shared" si="122"/>
        <v>1</v>
      </c>
      <c r="F399" s="65">
        <f>IF(OR(B399=6,B399=7),0,IF(NOT(E399),0,IF(A399&lt;=$A$1,VLOOKUP(B399,ouderschapsverlof!$D$15:$E$19,2,FALSE),0)))</f>
        <v>0</v>
      </c>
      <c r="G399" s="65">
        <f>IF(OR(B399=6,B399=7),0,IF(NOT(E399),IF(A399&lt;=$A$1,VLOOKUP(B399,ouderschapsverlof!$D$15:$E$19,2,FALSE),0),0))</f>
        <v>0</v>
      </c>
      <c r="L399" s="64">
        <f t="shared" si="138"/>
        <v>397</v>
      </c>
      <c r="M399" s="65">
        <f t="shared" si="125"/>
        <v>4</v>
      </c>
      <c r="N399" s="66">
        <f t="shared" si="126"/>
        <v>0</v>
      </c>
      <c r="O399" s="66">
        <f t="shared" si="127"/>
        <v>0</v>
      </c>
      <c r="P399" s="65" t="b">
        <f t="shared" si="128"/>
        <v>1</v>
      </c>
      <c r="Q399" s="65">
        <f>IF(OR(M399=6,M399=7),0,IF(NOT(P399),0,IF(L399&lt;=$L$1,VLOOKUP(M399,ouderschapsverlof!$D$15:$G$19,4,FALSE),0)))</f>
        <v>0</v>
      </c>
      <c r="R399" s="65">
        <f>IF(OR(M399=6,M399=7),0,IF(NOT(P399),IF(L399&lt;=$L$1,VLOOKUP(M399,ouderschapsverlof!$D$15:$G$19,4,FALSE),0),0))</f>
        <v>0</v>
      </c>
      <c r="T399" s="64">
        <f t="shared" si="139"/>
        <v>397</v>
      </c>
      <c r="U399" s="65">
        <f t="shared" si="129"/>
        <v>4</v>
      </c>
      <c r="V399" s="66">
        <f t="shared" si="130"/>
        <v>0</v>
      </c>
      <c r="W399" s="66">
        <f t="shared" si="131"/>
        <v>0</v>
      </c>
      <c r="X399" s="65" t="b">
        <f t="shared" si="132"/>
        <v>1</v>
      </c>
      <c r="Y399" s="65">
        <f>IF(OR(U399=6,U399=7),0,IF(NOT(X399),0,IF(T399&lt;=$T$1,VLOOKUP(U399,ouderschapsverlof!$D$15:$I$19,6,FALSE),0)))</f>
        <v>0</v>
      </c>
      <c r="Z399" s="65">
        <f>IF(OR(U399=6,U399=7),0,IF(NOT(X399),IF(T399&lt;=$T$1,VLOOKUP(U399,ouderschapsverlof!$D$15:$I$19,6,FALSE),0),0))</f>
        <v>0</v>
      </c>
      <c r="AB399" s="64">
        <f t="shared" si="140"/>
        <v>397</v>
      </c>
      <c r="AC399" s="65">
        <f t="shared" si="133"/>
        <v>4</v>
      </c>
      <c r="AD399" s="66">
        <f t="shared" si="134"/>
        <v>0</v>
      </c>
      <c r="AE399" s="66">
        <f t="shared" si="135"/>
        <v>0</v>
      </c>
      <c r="AF399" s="65" t="b">
        <f t="shared" si="136"/>
        <v>1</v>
      </c>
      <c r="AG399" s="65">
        <f>IF(OR(AC399=6,AC399=7),0,IF(NOT(AF399),0,IF(AB399&lt;=$AB$1,VLOOKUP(AC399,ouderschapsverlof!$D$15:$K$19,8,FALSE),0)))</f>
        <v>0</v>
      </c>
      <c r="AH399" s="65">
        <f>IF(OR(AC399=6,AC399=7),0,IF(NOT(AF399),IF(AB399&lt;=$AB$1,VLOOKUP(AC399,ouderschapsverlof!$D$15:$K$19,8,FALSE),0),0))</f>
        <v>0</v>
      </c>
    </row>
    <row r="400" spans="1:34" x14ac:dyDescent="0.25">
      <c r="A400" s="64">
        <f t="shared" si="137"/>
        <v>398</v>
      </c>
      <c r="B400" s="65">
        <f t="shared" si="121"/>
        <v>5</v>
      </c>
      <c r="C400" s="66">
        <f t="shared" si="123"/>
        <v>0</v>
      </c>
      <c r="D400" s="66">
        <f t="shared" si="124"/>
        <v>0</v>
      </c>
      <c r="E400" s="65" t="b">
        <f t="shared" si="122"/>
        <v>1</v>
      </c>
      <c r="F400" s="65">
        <f>IF(OR(B400=6,B400=7),0,IF(NOT(E400),0,IF(A400&lt;=$A$1,VLOOKUP(B400,ouderschapsverlof!$D$15:$E$19,2,FALSE),0)))</f>
        <v>0</v>
      </c>
      <c r="G400" s="65">
        <f>IF(OR(B400=6,B400=7),0,IF(NOT(E400),IF(A400&lt;=$A$1,VLOOKUP(B400,ouderschapsverlof!$D$15:$E$19,2,FALSE),0),0))</f>
        <v>0</v>
      </c>
      <c r="L400" s="64">
        <f t="shared" si="138"/>
        <v>398</v>
      </c>
      <c r="M400" s="65">
        <f t="shared" si="125"/>
        <v>5</v>
      </c>
      <c r="N400" s="66">
        <f t="shared" si="126"/>
        <v>0</v>
      </c>
      <c r="O400" s="66">
        <f t="shared" si="127"/>
        <v>0</v>
      </c>
      <c r="P400" s="65" t="b">
        <f t="shared" si="128"/>
        <v>1</v>
      </c>
      <c r="Q400" s="65">
        <f>IF(OR(M400=6,M400=7),0,IF(NOT(P400),0,IF(L400&lt;=$L$1,VLOOKUP(M400,ouderschapsverlof!$D$15:$G$19,4,FALSE),0)))</f>
        <v>0</v>
      </c>
      <c r="R400" s="65">
        <f>IF(OR(M400=6,M400=7),0,IF(NOT(P400),IF(L400&lt;=$L$1,VLOOKUP(M400,ouderschapsverlof!$D$15:$G$19,4,FALSE),0),0))</f>
        <v>0</v>
      </c>
      <c r="T400" s="64">
        <f t="shared" si="139"/>
        <v>398</v>
      </c>
      <c r="U400" s="65">
        <f t="shared" si="129"/>
        <v>5</v>
      </c>
      <c r="V400" s="66">
        <f t="shared" si="130"/>
        <v>0</v>
      </c>
      <c r="W400" s="66">
        <f t="shared" si="131"/>
        <v>0</v>
      </c>
      <c r="X400" s="65" t="b">
        <f t="shared" si="132"/>
        <v>1</v>
      </c>
      <c r="Y400" s="65">
        <f>IF(OR(U400=6,U400=7),0,IF(NOT(X400),0,IF(T400&lt;=$T$1,VLOOKUP(U400,ouderschapsverlof!$D$15:$I$19,6,FALSE),0)))</f>
        <v>0</v>
      </c>
      <c r="Z400" s="65">
        <f>IF(OR(U400=6,U400=7),0,IF(NOT(X400),IF(T400&lt;=$T$1,VLOOKUP(U400,ouderschapsverlof!$D$15:$I$19,6,FALSE),0),0))</f>
        <v>0</v>
      </c>
      <c r="AB400" s="64">
        <f t="shared" si="140"/>
        <v>398</v>
      </c>
      <c r="AC400" s="65">
        <f t="shared" si="133"/>
        <v>5</v>
      </c>
      <c r="AD400" s="66">
        <f t="shared" si="134"/>
        <v>0</v>
      </c>
      <c r="AE400" s="66">
        <f t="shared" si="135"/>
        <v>0</v>
      </c>
      <c r="AF400" s="65" t="b">
        <f t="shared" si="136"/>
        <v>1</v>
      </c>
      <c r="AG400" s="65">
        <f>IF(OR(AC400=6,AC400=7),0,IF(NOT(AF400),0,IF(AB400&lt;=$AB$1,VLOOKUP(AC400,ouderschapsverlof!$D$15:$K$19,8,FALSE),0)))</f>
        <v>0</v>
      </c>
      <c r="AH400" s="65">
        <f>IF(OR(AC400=6,AC400=7),0,IF(NOT(AF400),IF(AB400&lt;=$AB$1,VLOOKUP(AC400,ouderschapsverlof!$D$15:$K$19,8,FALSE),0),0))</f>
        <v>0</v>
      </c>
    </row>
    <row r="401" spans="1:34" x14ac:dyDescent="0.25">
      <c r="A401" s="64">
        <f t="shared" si="137"/>
        <v>399</v>
      </c>
      <c r="B401" s="65">
        <f t="shared" si="121"/>
        <v>6</v>
      </c>
      <c r="C401" s="66">
        <f t="shared" si="123"/>
        <v>0</v>
      </c>
      <c r="D401" s="66">
        <f t="shared" si="124"/>
        <v>0</v>
      </c>
      <c r="E401" s="65" t="b">
        <f t="shared" si="122"/>
        <v>1</v>
      </c>
      <c r="F401" s="65">
        <f>IF(OR(B401=6,B401=7),0,IF(NOT(E401),0,IF(A401&lt;=$A$1,VLOOKUP(B401,ouderschapsverlof!$D$15:$E$19,2,FALSE),0)))</f>
        <v>0</v>
      </c>
      <c r="G401" s="65">
        <f>IF(OR(B401=6,B401=7),0,IF(NOT(E401),IF(A401&lt;=$A$1,VLOOKUP(B401,ouderschapsverlof!$D$15:$E$19,2,FALSE),0),0))</f>
        <v>0</v>
      </c>
      <c r="L401" s="64">
        <f t="shared" si="138"/>
        <v>399</v>
      </c>
      <c r="M401" s="65">
        <f t="shared" si="125"/>
        <v>6</v>
      </c>
      <c r="N401" s="66">
        <f t="shared" si="126"/>
        <v>0</v>
      </c>
      <c r="O401" s="66">
        <f t="shared" si="127"/>
        <v>0</v>
      </c>
      <c r="P401" s="65" t="b">
        <f t="shared" si="128"/>
        <v>1</v>
      </c>
      <c r="Q401" s="65">
        <f>IF(OR(M401=6,M401=7),0,IF(NOT(P401),0,IF(L401&lt;=$L$1,VLOOKUP(M401,ouderschapsverlof!$D$15:$G$19,4,FALSE),0)))</f>
        <v>0</v>
      </c>
      <c r="R401" s="65">
        <f>IF(OR(M401=6,M401=7),0,IF(NOT(P401),IF(L401&lt;=$L$1,VLOOKUP(M401,ouderschapsverlof!$D$15:$G$19,4,FALSE),0),0))</f>
        <v>0</v>
      </c>
      <c r="T401" s="64">
        <f t="shared" si="139"/>
        <v>399</v>
      </c>
      <c r="U401" s="65">
        <f t="shared" si="129"/>
        <v>6</v>
      </c>
      <c r="V401" s="66">
        <f t="shared" si="130"/>
        <v>0</v>
      </c>
      <c r="W401" s="66">
        <f t="shared" si="131"/>
        <v>0</v>
      </c>
      <c r="X401" s="65" t="b">
        <f t="shared" si="132"/>
        <v>1</v>
      </c>
      <c r="Y401" s="65">
        <f>IF(OR(U401=6,U401=7),0,IF(NOT(X401),0,IF(T401&lt;=$T$1,VLOOKUP(U401,ouderschapsverlof!$D$15:$I$19,6,FALSE),0)))</f>
        <v>0</v>
      </c>
      <c r="Z401" s="65">
        <f>IF(OR(U401=6,U401=7),0,IF(NOT(X401),IF(T401&lt;=$T$1,VLOOKUP(U401,ouderschapsverlof!$D$15:$I$19,6,FALSE),0),0))</f>
        <v>0</v>
      </c>
      <c r="AB401" s="64">
        <f t="shared" si="140"/>
        <v>399</v>
      </c>
      <c r="AC401" s="65">
        <f t="shared" si="133"/>
        <v>6</v>
      </c>
      <c r="AD401" s="66">
        <f t="shared" si="134"/>
        <v>0</v>
      </c>
      <c r="AE401" s="66">
        <f t="shared" si="135"/>
        <v>0</v>
      </c>
      <c r="AF401" s="65" t="b">
        <f t="shared" si="136"/>
        <v>1</v>
      </c>
      <c r="AG401" s="65">
        <f>IF(OR(AC401=6,AC401=7),0,IF(NOT(AF401),0,IF(AB401&lt;=$AB$1,VLOOKUP(AC401,ouderschapsverlof!$D$15:$K$19,8,FALSE),0)))</f>
        <v>0</v>
      </c>
      <c r="AH401" s="65">
        <f>IF(OR(AC401=6,AC401=7),0,IF(NOT(AF401),IF(AB401&lt;=$AB$1,VLOOKUP(AC401,ouderschapsverlof!$D$15:$K$19,8,FALSE),0),0))</f>
        <v>0</v>
      </c>
    </row>
    <row r="402" spans="1:34" x14ac:dyDescent="0.25">
      <c r="A402" s="64">
        <f t="shared" si="137"/>
        <v>400</v>
      </c>
      <c r="B402" s="65">
        <f t="shared" si="121"/>
        <v>7</v>
      </c>
      <c r="C402" s="66">
        <f t="shared" si="123"/>
        <v>0</v>
      </c>
      <c r="D402" s="66">
        <f t="shared" si="124"/>
        <v>0</v>
      </c>
      <c r="E402" s="65" t="b">
        <f t="shared" si="122"/>
        <v>1</v>
      </c>
      <c r="F402" s="65">
        <f>IF(OR(B402=6,B402=7),0,IF(NOT(E402),0,IF(A402&lt;=$A$1,VLOOKUP(B402,ouderschapsverlof!$D$15:$E$19,2,FALSE),0)))</f>
        <v>0</v>
      </c>
      <c r="G402" s="65">
        <f>IF(OR(B402=6,B402=7),0,IF(NOT(E402),IF(A402&lt;=$A$1,VLOOKUP(B402,ouderschapsverlof!$D$15:$E$19,2,FALSE),0),0))</f>
        <v>0</v>
      </c>
      <c r="L402" s="64">
        <f t="shared" si="138"/>
        <v>400</v>
      </c>
      <c r="M402" s="65">
        <f t="shared" si="125"/>
        <v>7</v>
      </c>
      <c r="N402" s="66">
        <f t="shared" si="126"/>
        <v>0</v>
      </c>
      <c r="O402" s="66">
        <f t="shared" si="127"/>
        <v>0</v>
      </c>
      <c r="P402" s="65" t="b">
        <f t="shared" si="128"/>
        <v>1</v>
      </c>
      <c r="Q402" s="65">
        <f>IF(OR(M402=6,M402=7),0,IF(NOT(P402),0,IF(L402&lt;=$L$1,VLOOKUP(M402,ouderschapsverlof!$D$15:$G$19,4,FALSE),0)))</f>
        <v>0</v>
      </c>
      <c r="R402" s="65">
        <f>IF(OR(M402=6,M402=7),0,IF(NOT(P402),IF(L402&lt;=$L$1,VLOOKUP(M402,ouderschapsverlof!$D$15:$G$19,4,FALSE),0),0))</f>
        <v>0</v>
      </c>
      <c r="T402" s="64">
        <f t="shared" si="139"/>
        <v>400</v>
      </c>
      <c r="U402" s="65">
        <f t="shared" si="129"/>
        <v>7</v>
      </c>
      <c r="V402" s="66">
        <f t="shared" si="130"/>
        <v>0</v>
      </c>
      <c r="W402" s="66">
        <f t="shared" si="131"/>
        <v>0</v>
      </c>
      <c r="X402" s="65" t="b">
        <f t="shared" si="132"/>
        <v>1</v>
      </c>
      <c r="Y402" s="65">
        <f>IF(OR(U402=6,U402=7),0,IF(NOT(X402),0,IF(T402&lt;=$T$1,VLOOKUP(U402,ouderschapsverlof!$D$15:$I$19,6,FALSE),0)))</f>
        <v>0</v>
      </c>
      <c r="Z402" s="65">
        <f>IF(OR(U402=6,U402=7),0,IF(NOT(X402),IF(T402&lt;=$T$1,VLOOKUP(U402,ouderschapsverlof!$D$15:$I$19,6,FALSE),0),0))</f>
        <v>0</v>
      </c>
      <c r="AB402" s="64">
        <f t="shared" si="140"/>
        <v>400</v>
      </c>
      <c r="AC402" s="65">
        <f t="shared" si="133"/>
        <v>7</v>
      </c>
      <c r="AD402" s="66">
        <f t="shared" si="134"/>
        <v>0</v>
      </c>
      <c r="AE402" s="66">
        <f t="shared" si="135"/>
        <v>0</v>
      </c>
      <c r="AF402" s="65" t="b">
        <f t="shared" si="136"/>
        <v>1</v>
      </c>
      <c r="AG402" s="65">
        <f>IF(OR(AC402=6,AC402=7),0,IF(NOT(AF402),0,IF(AB402&lt;=$AB$1,VLOOKUP(AC402,ouderschapsverlof!$D$15:$K$19,8,FALSE),0)))</f>
        <v>0</v>
      </c>
      <c r="AH402" s="65">
        <f>IF(OR(AC402=6,AC402=7),0,IF(NOT(AF402),IF(AB402&lt;=$AB$1,VLOOKUP(AC402,ouderschapsverlof!$D$15:$K$19,8,FALSE),0),0))</f>
        <v>0</v>
      </c>
    </row>
    <row r="403" spans="1:34" x14ac:dyDescent="0.25">
      <c r="A403" s="64">
        <f t="shared" si="137"/>
        <v>401</v>
      </c>
      <c r="B403" s="65">
        <f t="shared" si="121"/>
        <v>1</v>
      </c>
      <c r="C403" s="66">
        <f t="shared" si="123"/>
        <v>0</v>
      </c>
      <c r="D403" s="66">
        <f t="shared" si="124"/>
        <v>0</v>
      </c>
      <c r="E403" s="65" t="b">
        <f t="shared" si="122"/>
        <v>1</v>
      </c>
      <c r="F403" s="65">
        <f>IF(OR(B403=6,B403=7),0,IF(NOT(E403),0,IF(A403&lt;=$A$1,VLOOKUP(B403,ouderschapsverlof!$D$15:$E$19,2,FALSE),0)))</f>
        <v>0</v>
      </c>
      <c r="G403" s="65">
        <f>IF(OR(B403=6,B403=7),0,IF(NOT(E403),IF(A403&lt;=$A$1,VLOOKUP(B403,ouderschapsverlof!$D$15:$E$19,2,FALSE),0),0))</f>
        <v>0</v>
      </c>
      <c r="L403" s="64">
        <f t="shared" si="138"/>
        <v>401</v>
      </c>
      <c r="M403" s="65">
        <f t="shared" si="125"/>
        <v>1</v>
      </c>
      <c r="N403" s="66">
        <f t="shared" si="126"/>
        <v>0</v>
      </c>
      <c r="O403" s="66">
        <f t="shared" si="127"/>
        <v>0</v>
      </c>
      <c r="P403" s="65" t="b">
        <f t="shared" si="128"/>
        <v>1</v>
      </c>
      <c r="Q403" s="65">
        <f>IF(OR(M403=6,M403=7),0,IF(NOT(P403),0,IF(L403&lt;=$L$1,VLOOKUP(M403,ouderschapsverlof!$D$15:$G$19,4,FALSE),0)))</f>
        <v>0</v>
      </c>
      <c r="R403" s="65">
        <f>IF(OR(M403=6,M403=7),0,IF(NOT(P403),IF(L403&lt;=$L$1,VLOOKUP(M403,ouderschapsverlof!$D$15:$G$19,4,FALSE),0),0))</f>
        <v>0</v>
      </c>
      <c r="T403" s="64">
        <f t="shared" si="139"/>
        <v>401</v>
      </c>
      <c r="U403" s="65">
        <f t="shared" si="129"/>
        <v>1</v>
      </c>
      <c r="V403" s="66">
        <f t="shared" si="130"/>
        <v>0</v>
      </c>
      <c r="W403" s="66">
        <f t="shared" si="131"/>
        <v>0</v>
      </c>
      <c r="X403" s="65" t="b">
        <f t="shared" si="132"/>
        <v>1</v>
      </c>
      <c r="Y403" s="65">
        <f>IF(OR(U403=6,U403=7),0,IF(NOT(X403),0,IF(T403&lt;=$T$1,VLOOKUP(U403,ouderschapsverlof!$D$15:$I$19,6,FALSE),0)))</f>
        <v>0</v>
      </c>
      <c r="Z403" s="65">
        <f>IF(OR(U403=6,U403=7),0,IF(NOT(X403),IF(T403&lt;=$T$1,VLOOKUP(U403,ouderschapsverlof!$D$15:$I$19,6,FALSE),0),0))</f>
        <v>0</v>
      </c>
      <c r="AB403" s="64">
        <f t="shared" si="140"/>
        <v>401</v>
      </c>
      <c r="AC403" s="65">
        <f t="shared" si="133"/>
        <v>1</v>
      </c>
      <c r="AD403" s="66">
        <f t="shared" si="134"/>
        <v>0</v>
      </c>
      <c r="AE403" s="66">
        <f t="shared" si="135"/>
        <v>0</v>
      </c>
      <c r="AF403" s="65" t="b">
        <f t="shared" si="136"/>
        <v>1</v>
      </c>
      <c r="AG403" s="65">
        <f>IF(OR(AC403=6,AC403=7),0,IF(NOT(AF403),0,IF(AB403&lt;=$AB$1,VLOOKUP(AC403,ouderschapsverlof!$D$15:$K$19,8,FALSE),0)))</f>
        <v>0</v>
      </c>
      <c r="AH403" s="65">
        <f>IF(OR(AC403=6,AC403=7),0,IF(NOT(AF403),IF(AB403&lt;=$AB$1,VLOOKUP(AC403,ouderschapsverlof!$D$15:$K$19,8,FALSE),0),0))</f>
        <v>0</v>
      </c>
    </row>
    <row r="404" spans="1:34" x14ac:dyDescent="0.25">
      <c r="A404" s="64">
        <f t="shared" si="137"/>
        <v>402</v>
      </c>
      <c r="B404" s="65">
        <f t="shared" si="121"/>
        <v>2</v>
      </c>
      <c r="C404" s="66">
        <f t="shared" si="123"/>
        <v>0</v>
      </c>
      <c r="D404" s="66">
        <f t="shared" si="124"/>
        <v>0</v>
      </c>
      <c r="E404" s="65" t="b">
        <f t="shared" si="122"/>
        <v>1</v>
      </c>
      <c r="F404" s="65">
        <f>IF(OR(B404=6,B404=7),0,IF(NOT(E404),0,IF(A404&lt;=$A$1,VLOOKUP(B404,ouderschapsverlof!$D$15:$E$19,2,FALSE),0)))</f>
        <v>0</v>
      </c>
      <c r="G404" s="65">
        <f>IF(OR(B404=6,B404=7),0,IF(NOT(E404),IF(A404&lt;=$A$1,VLOOKUP(B404,ouderschapsverlof!$D$15:$E$19,2,FALSE),0),0))</f>
        <v>0</v>
      </c>
      <c r="L404" s="64">
        <f t="shared" si="138"/>
        <v>402</v>
      </c>
      <c r="M404" s="65">
        <f t="shared" si="125"/>
        <v>2</v>
      </c>
      <c r="N404" s="66">
        <f t="shared" si="126"/>
        <v>0</v>
      </c>
      <c r="O404" s="66">
        <f t="shared" si="127"/>
        <v>0</v>
      </c>
      <c r="P404" s="65" t="b">
        <f t="shared" si="128"/>
        <v>1</v>
      </c>
      <c r="Q404" s="65">
        <f>IF(OR(M404=6,M404=7),0,IF(NOT(P404),0,IF(L404&lt;=$L$1,VLOOKUP(M404,ouderschapsverlof!$D$15:$G$19,4,FALSE),0)))</f>
        <v>0</v>
      </c>
      <c r="R404" s="65">
        <f>IF(OR(M404=6,M404=7),0,IF(NOT(P404),IF(L404&lt;=$L$1,VLOOKUP(M404,ouderschapsverlof!$D$15:$G$19,4,FALSE),0),0))</f>
        <v>0</v>
      </c>
      <c r="T404" s="64">
        <f t="shared" si="139"/>
        <v>402</v>
      </c>
      <c r="U404" s="65">
        <f t="shared" si="129"/>
        <v>2</v>
      </c>
      <c r="V404" s="66">
        <f t="shared" si="130"/>
        <v>0</v>
      </c>
      <c r="W404" s="66">
        <f t="shared" si="131"/>
        <v>0</v>
      </c>
      <c r="X404" s="65" t="b">
        <f t="shared" si="132"/>
        <v>1</v>
      </c>
      <c r="Y404" s="65">
        <f>IF(OR(U404=6,U404=7),0,IF(NOT(X404),0,IF(T404&lt;=$T$1,VLOOKUP(U404,ouderschapsverlof!$D$15:$I$19,6,FALSE),0)))</f>
        <v>0</v>
      </c>
      <c r="Z404" s="65">
        <f>IF(OR(U404=6,U404=7),0,IF(NOT(X404),IF(T404&lt;=$T$1,VLOOKUP(U404,ouderschapsverlof!$D$15:$I$19,6,FALSE),0),0))</f>
        <v>0</v>
      </c>
      <c r="AB404" s="64">
        <f t="shared" si="140"/>
        <v>402</v>
      </c>
      <c r="AC404" s="65">
        <f t="shared" si="133"/>
        <v>2</v>
      </c>
      <c r="AD404" s="66">
        <f t="shared" si="134"/>
        <v>0</v>
      </c>
      <c r="AE404" s="66">
        <f t="shared" si="135"/>
        <v>0</v>
      </c>
      <c r="AF404" s="65" t="b">
        <f t="shared" si="136"/>
        <v>1</v>
      </c>
      <c r="AG404" s="65">
        <f>IF(OR(AC404=6,AC404=7),0,IF(NOT(AF404),0,IF(AB404&lt;=$AB$1,VLOOKUP(AC404,ouderschapsverlof!$D$15:$K$19,8,FALSE),0)))</f>
        <v>0</v>
      </c>
      <c r="AH404" s="65">
        <f>IF(OR(AC404=6,AC404=7),0,IF(NOT(AF404),IF(AB404&lt;=$AB$1,VLOOKUP(AC404,ouderschapsverlof!$D$15:$K$19,8,FALSE),0),0))</f>
        <v>0</v>
      </c>
    </row>
    <row r="405" spans="1:34" x14ac:dyDescent="0.25">
      <c r="A405" s="64">
        <f t="shared" si="137"/>
        <v>403</v>
      </c>
      <c r="B405" s="65">
        <f t="shared" si="121"/>
        <v>3</v>
      </c>
      <c r="C405" s="66">
        <f t="shared" si="123"/>
        <v>0</v>
      </c>
      <c r="D405" s="66">
        <f t="shared" si="124"/>
        <v>0</v>
      </c>
      <c r="E405" s="65" t="b">
        <f t="shared" si="122"/>
        <v>1</v>
      </c>
      <c r="F405" s="65">
        <f>IF(OR(B405=6,B405=7),0,IF(NOT(E405),0,IF(A405&lt;=$A$1,VLOOKUP(B405,ouderschapsverlof!$D$15:$E$19,2,FALSE),0)))</f>
        <v>0</v>
      </c>
      <c r="G405" s="65">
        <f>IF(OR(B405=6,B405=7),0,IF(NOT(E405),IF(A405&lt;=$A$1,VLOOKUP(B405,ouderschapsverlof!$D$15:$E$19,2,FALSE),0),0))</f>
        <v>0</v>
      </c>
      <c r="L405" s="64">
        <f t="shared" si="138"/>
        <v>403</v>
      </c>
      <c r="M405" s="65">
        <f t="shared" si="125"/>
        <v>3</v>
      </c>
      <c r="N405" s="66">
        <f t="shared" si="126"/>
        <v>0</v>
      </c>
      <c r="O405" s="66">
        <f t="shared" si="127"/>
        <v>0</v>
      </c>
      <c r="P405" s="65" t="b">
        <f t="shared" si="128"/>
        <v>1</v>
      </c>
      <c r="Q405" s="65">
        <f>IF(OR(M405=6,M405=7),0,IF(NOT(P405),0,IF(L405&lt;=$L$1,VLOOKUP(M405,ouderschapsverlof!$D$15:$G$19,4,FALSE),0)))</f>
        <v>0</v>
      </c>
      <c r="R405" s="65">
        <f>IF(OR(M405=6,M405=7),0,IF(NOT(P405),IF(L405&lt;=$L$1,VLOOKUP(M405,ouderschapsverlof!$D$15:$G$19,4,FALSE),0),0))</f>
        <v>0</v>
      </c>
      <c r="T405" s="64">
        <f t="shared" si="139"/>
        <v>403</v>
      </c>
      <c r="U405" s="65">
        <f t="shared" si="129"/>
        <v>3</v>
      </c>
      <c r="V405" s="66">
        <f t="shared" si="130"/>
        <v>0</v>
      </c>
      <c r="W405" s="66">
        <f t="shared" si="131"/>
        <v>0</v>
      </c>
      <c r="X405" s="65" t="b">
        <f t="shared" si="132"/>
        <v>1</v>
      </c>
      <c r="Y405" s="65">
        <f>IF(OR(U405=6,U405=7),0,IF(NOT(X405),0,IF(T405&lt;=$T$1,VLOOKUP(U405,ouderschapsverlof!$D$15:$I$19,6,FALSE),0)))</f>
        <v>0</v>
      </c>
      <c r="Z405" s="65">
        <f>IF(OR(U405=6,U405=7),0,IF(NOT(X405),IF(T405&lt;=$T$1,VLOOKUP(U405,ouderschapsverlof!$D$15:$I$19,6,FALSE),0),0))</f>
        <v>0</v>
      </c>
      <c r="AB405" s="64">
        <f t="shared" si="140"/>
        <v>403</v>
      </c>
      <c r="AC405" s="65">
        <f t="shared" si="133"/>
        <v>3</v>
      </c>
      <c r="AD405" s="66">
        <f t="shared" si="134"/>
        <v>0</v>
      </c>
      <c r="AE405" s="66">
        <f t="shared" si="135"/>
        <v>0</v>
      </c>
      <c r="AF405" s="65" t="b">
        <f t="shared" si="136"/>
        <v>1</v>
      </c>
      <c r="AG405" s="65">
        <f>IF(OR(AC405=6,AC405=7),0,IF(NOT(AF405),0,IF(AB405&lt;=$AB$1,VLOOKUP(AC405,ouderschapsverlof!$D$15:$K$19,8,FALSE),0)))</f>
        <v>0</v>
      </c>
      <c r="AH405" s="65">
        <f>IF(OR(AC405=6,AC405=7),0,IF(NOT(AF405),IF(AB405&lt;=$AB$1,VLOOKUP(AC405,ouderschapsverlof!$D$15:$K$19,8,FALSE),0),0))</f>
        <v>0</v>
      </c>
    </row>
    <row r="406" spans="1:34" x14ac:dyDescent="0.25">
      <c r="A406" s="64">
        <f t="shared" si="137"/>
        <v>404</v>
      </c>
      <c r="B406" s="65">
        <f t="shared" si="121"/>
        <v>4</v>
      </c>
      <c r="C406" s="66">
        <f t="shared" si="123"/>
        <v>0</v>
      </c>
      <c r="D406" s="66">
        <f t="shared" si="124"/>
        <v>0</v>
      </c>
      <c r="E406" s="65" t="b">
        <f t="shared" si="122"/>
        <v>1</v>
      </c>
      <c r="F406" s="65">
        <f>IF(OR(B406=6,B406=7),0,IF(NOT(E406),0,IF(A406&lt;=$A$1,VLOOKUP(B406,ouderschapsverlof!$D$15:$E$19,2,FALSE),0)))</f>
        <v>0</v>
      </c>
      <c r="G406" s="65">
        <f>IF(OR(B406=6,B406=7),0,IF(NOT(E406),IF(A406&lt;=$A$1,VLOOKUP(B406,ouderschapsverlof!$D$15:$E$19,2,FALSE),0),0))</f>
        <v>0</v>
      </c>
      <c r="L406" s="64">
        <f t="shared" si="138"/>
        <v>404</v>
      </c>
      <c r="M406" s="65">
        <f t="shared" si="125"/>
        <v>4</v>
      </c>
      <c r="N406" s="66">
        <f t="shared" si="126"/>
        <v>0</v>
      </c>
      <c r="O406" s="66">
        <f t="shared" si="127"/>
        <v>0</v>
      </c>
      <c r="P406" s="65" t="b">
        <f t="shared" si="128"/>
        <v>1</v>
      </c>
      <c r="Q406" s="65">
        <f>IF(OR(M406=6,M406=7),0,IF(NOT(P406),0,IF(L406&lt;=$L$1,VLOOKUP(M406,ouderschapsverlof!$D$15:$G$19,4,FALSE),0)))</f>
        <v>0</v>
      </c>
      <c r="R406" s="65">
        <f>IF(OR(M406=6,M406=7),0,IF(NOT(P406),IF(L406&lt;=$L$1,VLOOKUP(M406,ouderschapsverlof!$D$15:$G$19,4,FALSE),0),0))</f>
        <v>0</v>
      </c>
      <c r="T406" s="64">
        <f t="shared" si="139"/>
        <v>404</v>
      </c>
      <c r="U406" s="65">
        <f t="shared" si="129"/>
        <v>4</v>
      </c>
      <c r="V406" s="66">
        <f t="shared" si="130"/>
        <v>0</v>
      </c>
      <c r="W406" s="66">
        <f t="shared" si="131"/>
        <v>0</v>
      </c>
      <c r="X406" s="65" t="b">
        <f t="shared" si="132"/>
        <v>1</v>
      </c>
      <c r="Y406" s="65">
        <f>IF(OR(U406=6,U406=7),0,IF(NOT(X406),0,IF(T406&lt;=$T$1,VLOOKUP(U406,ouderschapsverlof!$D$15:$I$19,6,FALSE),0)))</f>
        <v>0</v>
      </c>
      <c r="Z406" s="65">
        <f>IF(OR(U406=6,U406=7),0,IF(NOT(X406),IF(T406&lt;=$T$1,VLOOKUP(U406,ouderschapsverlof!$D$15:$I$19,6,FALSE),0),0))</f>
        <v>0</v>
      </c>
      <c r="AB406" s="64">
        <f t="shared" si="140"/>
        <v>404</v>
      </c>
      <c r="AC406" s="65">
        <f t="shared" si="133"/>
        <v>4</v>
      </c>
      <c r="AD406" s="66">
        <f t="shared" si="134"/>
        <v>0</v>
      </c>
      <c r="AE406" s="66">
        <f t="shared" si="135"/>
        <v>0</v>
      </c>
      <c r="AF406" s="65" t="b">
        <f t="shared" si="136"/>
        <v>1</v>
      </c>
      <c r="AG406" s="65">
        <f>IF(OR(AC406=6,AC406=7),0,IF(NOT(AF406),0,IF(AB406&lt;=$AB$1,VLOOKUP(AC406,ouderschapsverlof!$D$15:$K$19,8,FALSE),0)))</f>
        <v>0</v>
      </c>
      <c r="AH406" s="65">
        <f>IF(OR(AC406=6,AC406=7),0,IF(NOT(AF406),IF(AB406&lt;=$AB$1,VLOOKUP(AC406,ouderschapsverlof!$D$15:$K$19,8,FALSE),0),0))</f>
        <v>0</v>
      </c>
    </row>
    <row r="407" spans="1:34" x14ac:dyDescent="0.25">
      <c r="A407" s="64">
        <f t="shared" si="137"/>
        <v>405</v>
      </c>
      <c r="B407" s="65">
        <f t="shared" si="121"/>
        <v>5</v>
      </c>
      <c r="C407" s="66">
        <f t="shared" si="123"/>
        <v>0</v>
      </c>
      <c r="D407" s="66">
        <f t="shared" si="124"/>
        <v>0</v>
      </c>
      <c r="E407" s="65" t="b">
        <f t="shared" si="122"/>
        <v>1</v>
      </c>
      <c r="F407" s="65">
        <f>IF(OR(B407=6,B407=7),0,IF(NOT(E407),0,IF(A407&lt;=$A$1,VLOOKUP(B407,ouderschapsverlof!$D$15:$E$19,2,FALSE),0)))</f>
        <v>0</v>
      </c>
      <c r="G407" s="65">
        <f>IF(OR(B407=6,B407=7),0,IF(NOT(E407),IF(A407&lt;=$A$1,VLOOKUP(B407,ouderschapsverlof!$D$15:$E$19,2,FALSE),0),0))</f>
        <v>0</v>
      </c>
      <c r="L407" s="64">
        <f t="shared" si="138"/>
        <v>405</v>
      </c>
      <c r="M407" s="65">
        <f t="shared" si="125"/>
        <v>5</v>
      </c>
      <c r="N407" s="66">
        <f t="shared" si="126"/>
        <v>0</v>
      </c>
      <c r="O407" s="66">
        <f t="shared" si="127"/>
        <v>0</v>
      </c>
      <c r="P407" s="65" t="b">
        <f t="shared" si="128"/>
        <v>1</v>
      </c>
      <c r="Q407" s="65">
        <f>IF(OR(M407=6,M407=7),0,IF(NOT(P407),0,IF(L407&lt;=$L$1,VLOOKUP(M407,ouderschapsverlof!$D$15:$G$19,4,FALSE),0)))</f>
        <v>0</v>
      </c>
      <c r="R407" s="65">
        <f>IF(OR(M407=6,M407=7),0,IF(NOT(P407),IF(L407&lt;=$L$1,VLOOKUP(M407,ouderschapsverlof!$D$15:$G$19,4,FALSE),0),0))</f>
        <v>0</v>
      </c>
      <c r="T407" s="64">
        <f t="shared" si="139"/>
        <v>405</v>
      </c>
      <c r="U407" s="65">
        <f t="shared" si="129"/>
        <v>5</v>
      </c>
      <c r="V407" s="66">
        <f t="shared" si="130"/>
        <v>0</v>
      </c>
      <c r="W407" s="66">
        <f t="shared" si="131"/>
        <v>0</v>
      </c>
      <c r="X407" s="65" t="b">
        <f t="shared" si="132"/>
        <v>1</v>
      </c>
      <c r="Y407" s="65">
        <f>IF(OR(U407=6,U407=7),0,IF(NOT(X407),0,IF(T407&lt;=$T$1,VLOOKUP(U407,ouderschapsverlof!$D$15:$I$19,6,FALSE),0)))</f>
        <v>0</v>
      </c>
      <c r="Z407" s="65">
        <f>IF(OR(U407=6,U407=7),0,IF(NOT(X407),IF(T407&lt;=$T$1,VLOOKUP(U407,ouderschapsverlof!$D$15:$I$19,6,FALSE),0),0))</f>
        <v>0</v>
      </c>
      <c r="AB407" s="64">
        <f t="shared" si="140"/>
        <v>405</v>
      </c>
      <c r="AC407" s="65">
        <f t="shared" si="133"/>
        <v>5</v>
      </c>
      <c r="AD407" s="66">
        <f t="shared" si="134"/>
        <v>0</v>
      </c>
      <c r="AE407" s="66">
        <f t="shared" si="135"/>
        <v>0</v>
      </c>
      <c r="AF407" s="65" t="b">
        <f t="shared" si="136"/>
        <v>1</v>
      </c>
      <c r="AG407" s="65">
        <f>IF(OR(AC407=6,AC407=7),0,IF(NOT(AF407),0,IF(AB407&lt;=$AB$1,VLOOKUP(AC407,ouderschapsverlof!$D$15:$K$19,8,FALSE),0)))</f>
        <v>0</v>
      </c>
      <c r="AH407" s="65">
        <f>IF(OR(AC407=6,AC407=7),0,IF(NOT(AF407),IF(AB407&lt;=$AB$1,VLOOKUP(AC407,ouderschapsverlof!$D$15:$K$19,8,FALSE),0),0))</f>
        <v>0</v>
      </c>
    </row>
    <row r="408" spans="1:34" x14ac:dyDescent="0.25">
      <c r="A408" s="64">
        <f t="shared" si="137"/>
        <v>406</v>
      </c>
      <c r="B408" s="65">
        <f t="shared" si="121"/>
        <v>6</v>
      </c>
      <c r="C408" s="66">
        <f t="shared" si="123"/>
        <v>0</v>
      </c>
      <c r="D408" s="66">
        <f t="shared" si="124"/>
        <v>0</v>
      </c>
      <c r="E408" s="65" t="b">
        <f t="shared" si="122"/>
        <v>1</v>
      </c>
      <c r="F408" s="65">
        <f>IF(OR(B408=6,B408=7),0,IF(NOT(E408),0,IF(A408&lt;=$A$1,VLOOKUP(B408,ouderschapsverlof!$D$15:$E$19,2,FALSE),0)))</f>
        <v>0</v>
      </c>
      <c r="G408" s="65">
        <f>IF(OR(B408=6,B408=7),0,IF(NOT(E408),IF(A408&lt;=$A$1,VLOOKUP(B408,ouderschapsverlof!$D$15:$E$19,2,FALSE),0),0))</f>
        <v>0</v>
      </c>
      <c r="L408" s="64">
        <f t="shared" si="138"/>
        <v>406</v>
      </c>
      <c r="M408" s="65">
        <f t="shared" si="125"/>
        <v>6</v>
      </c>
      <c r="N408" s="66">
        <f t="shared" si="126"/>
        <v>0</v>
      </c>
      <c r="O408" s="66">
        <f t="shared" si="127"/>
        <v>0</v>
      </c>
      <c r="P408" s="65" t="b">
        <f t="shared" si="128"/>
        <v>1</v>
      </c>
      <c r="Q408" s="65">
        <f>IF(OR(M408=6,M408=7),0,IF(NOT(P408),0,IF(L408&lt;=$L$1,VLOOKUP(M408,ouderschapsverlof!$D$15:$G$19,4,FALSE),0)))</f>
        <v>0</v>
      </c>
      <c r="R408" s="65">
        <f>IF(OR(M408=6,M408=7),0,IF(NOT(P408),IF(L408&lt;=$L$1,VLOOKUP(M408,ouderschapsverlof!$D$15:$G$19,4,FALSE),0),0))</f>
        <v>0</v>
      </c>
      <c r="T408" s="64">
        <f t="shared" si="139"/>
        <v>406</v>
      </c>
      <c r="U408" s="65">
        <f t="shared" si="129"/>
        <v>6</v>
      </c>
      <c r="V408" s="66">
        <f t="shared" si="130"/>
        <v>0</v>
      </c>
      <c r="W408" s="66">
        <f t="shared" si="131"/>
        <v>0</v>
      </c>
      <c r="X408" s="65" t="b">
        <f t="shared" si="132"/>
        <v>1</v>
      </c>
      <c r="Y408" s="65">
        <f>IF(OR(U408=6,U408=7),0,IF(NOT(X408),0,IF(T408&lt;=$T$1,VLOOKUP(U408,ouderschapsverlof!$D$15:$I$19,6,FALSE),0)))</f>
        <v>0</v>
      </c>
      <c r="Z408" s="65">
        <f>IF(OR(U408=6,U408=7),0,IF(NOT(X408),IF(T408&lt;=$T$1,VLOOKUP(U408,ouderschapsverlof!$D$15:$I$19,6,FALSE),0),0))</f>
        <v>0</v>
      </c>
      <c r="AB408" s="64">
        <f t="shared" si="140"/>
        <v>406</v>
      </c>
      <c r="AC408" s="65">
        <f t="shared" si="133"/>
        <v>6</v>
      </c>
      <c r="AD408" s="66">
        <f t="shared" si="134"/>
        <v>0</v>
      </c>
      <c r="AE408" s="66">
        <f t="shared" si="135"/>
        <v>0</v>
      </c>
      <c r="AF408" s="65" t="b">
        <f t="shared" si="136"/>
        <v>1</v>
      </c>
      <c r="AG408" s="65">
        <f>IF(OR(AC408=6,AC408=7),0,IF(NOT(AF408),0,IF(AB408&lt;=$AB$1,VLOOKUP(AC408,ouderschapsverlof!$D$15:$K$19,8,FALSE),0)))</f>
        <v>0</v>
      </c>
      <c r="AH408" s="65">
        <f>IF(OR(AC408=6,AC408=7),0,IF(NOT(AF408),IF(AB408&lt;=$AB$1,VLOOKUP(AC408,ouderschapsverlof!$D$15:$K$19,8,FALSE),0),0))</f>
        <v>0</v>
      </c>
    </row>
    <row r="409" spans="1:34" x14ac:dyDescent="0.25">
      <c r="A409" s="64">
        <f t="shared" si="137"/>
        <v>407</v>
      </c>
      <c r="B409" s="65">
        <f t="shared" si="121"/>
        <v>7</v>
      </c>
      <c r="C409" s="66">
        <f t="shared" si="123"/>
        <v>0</v>
      </c>
      <c r="D409" s="66">
        <f t="shared" si="124"/>
        <v>0</v>
      </c>
      <c r="E409" s="65" t="b">
        <f t="shared" si="122"/>
        <v>1</v>
      </c>
      <c r="F409" s="65">
        <f>IF(OR(B409=6,B409=7),0,IF(NOT(E409),0,IF(A409&lt;=$A$1,VLOOKUP(B409,ouderschapsverlof!$D$15:$E$19,2,FALSE),0)))</f>
        <v>0</v>
      </c>
      <c r="G409" s="65">
        <f>IF(OR(B409=6,B409=7),0,IF(NOT(E409),IF(A409&lt;=$A$1,VLOOKUP(B409,ouderschapsverlof!$D$15:$E$19,2,FALSE),0),0))</f>
        <v>0</v>
      </c>
      <c r="L409" s="64">
        <f t="shared" si="138"/>
        <v>407</v>
      </c>
      <c r="M409" s="65">
        <f t="shared" si="125"/>
        <v>7</v>
      </c>
      <c r="N409" s="66">
        <f t="shared" si="126"/>
        <v>0</v>
      </c>
      <c r="O409" s="66">
        <f t="shared" si="127"/>
        <v>0</v>
      </c>
      <c r="P409" s="65" t="b">
        <f t="shared" si="128"/>
        <v>1</v>
      </c>
      <c r="Q409" s="65">
        <f>IF(OR(M409=6,M409=7),0,IF(NOT(P409),0,IF(L409&lt;=$L$1,VLOOKUP(M409,ouderschapsverlof!$D$15:$G$19,4,FALSE),0)))</f>
        <v>0</v>
      </c>
      <c r="R409" s="65">
        <f>IF(OR(M409=6,M409=7),0,IF(NOT(P409),IF(L409&lt;=$L$1,VLOOKUP(M409,ouderschapsverlof!$D$15:$G$19,4,FALSE),0),0))</f>
        <v>0</v>
      </c>
      <c r="T409" s="64">
        <f t="shared" si="139"/>
        <v>407</v>
      </c>
      <c r="U409" s="65">
        <f t="shared" si="129"/>
        <v>7</v>
      </c>
      <c r="V409" s="66">
        <f t="shared" si="130"/>
        <v>0</v>
      </c>
      <c r="W409" s="66">
        <f t="shared" si="131"/>
        <v>0</v>
      </c>
      <c r="X409" s="65" t="b">
        <f t="shared" si="132"/>
        <v>1</v>
      </c>
      <c r="Y409" s="65">
        <f>IF(OR(U409=6,U409=7),0,IF(NOT(X409),0,IF(T409&lt;=$T$1,VLOOKUP(U409,ouderschapsverlof!$D$15:$I$19,6,FALSE),0)))</f>
        <v>0</v>
      </c>
      <c r="Z409" s="65">
        <f>IF(OR(U409=6,U409=7),0,IF(NOT(X409),IF(T409&lt;=$T$1,VLOOKUP(U409,ouderschapsverlof!$D$15:$I$19,6,FALSE),0),0))</f>
        <v>0</v>
      </c>
      <c r="AB409" s="64">
        <f t="shared" si="140"/>
        <v>407</v>
      </c>
      <c r="AC409" s="65">
        <f t="shared" si="133"/>
        <v>7</v>
      </c>
      <c r="AD409" s="66">
        <f t="shared" si="134"/>
        <v>0</v>
      </c>
      <c r="AE409" s="66">
        <f t="shared" si="135"/>
        <v>0</v>
      </c>
      <c r="AF409" s="65" t="b">
        <f t="shared" si="136"/>
        <v>1</v>
      </c>
      <c r="AG409" s="65">
        <f>IF(OR(AC409=6,AC409=7),0,IF(NOT(AF409),0,IF(AB409&lt;=$AB$1,VLOOKUP(AC409,ouderschapsverlof!$D$15:$K$19,8,FALSE),0)))</f>
        <v>0</v>
      </c>
      <c r="AH409" s="65">
        <f>IF(OR(AC409=6,AC409=7),0,IF(NOT(AF409),IF(AB409&lt;=$AB$1,VLOOKUP(AC409,ouderschapsverlof!$D$15:$K$19,8,FALSE),0),0))</f>
        <v>0</v>
      </c>
    </row>
    <row r="410" spans="1:34" x14ac:dyDescent="0.25">
      <c r="A410" s="64">
        <f t="shared" si="137"/>
        <v>408</v>
      </c>
      <c r="B410" s="65">
        <f t="shared" si="121"/>
        <v>1</v>
      </c>
      <c r="C410" s="66">
        <f t="shared" si="123"/>
        <v>0</v>
      </c>
      <c r="D410" s="66">
        <f t="shared" si="124"/>
        <v>0</v>
      </c>
      <c r="E410" s="65" t="b">
        <f t="shared" si="122"/>
        <v>1</v>
      </c>
      <c r="F410" s="65">
        <f>IF(OR(B410=6,B410=7),0,IF(NOT(E410),0,IF(A410&lt;=$A$1,VLOOKUP(B410,ouderschapsverlof!$D$15:$E$19,2,FALSE),0)))</f>
        <v>0</v>
      </c>
      <c r="G410" s="65">
        <f>IF(OR(B410=6,B410=7),0,IF(NOT(E410),IF(A410&lt;=$A$1,VLOOKUP(B410,ouderschapsverlof!$D$15:$E$19,2,FALSE),0),0))</f>
        <v>0</v>
      </c>
      <c r="L410" s="64">
        <f t="shared" si="138"/>
        <v>408</v>
      </c>
      <c r="M410" s="65">
        <f t="shared" si="125"/>
        <v>1</v>
      </c>
      <c r="N410" s="66">
        <f t="shared" si="126"/>
        <v>0</v>
      </c>
      <c r="O410" s="66">
        <f t="shared" si="127"/>
        <v>0</v>
      </c>
      <c r="P410" s="65" t="b">
        <f t="shared" si="128"/>
        <v>1</v>
      </c>
      <c r="Q410" s="65">
        <f>IF(OR(M410=6,M410=7),0,IF(NOT(P410),0,IF(L410&lt;=$L$1,VLOOKUP(M410,ouderschapsverlof!$D$15:$G$19,4,FALSE),0)))</f>
        <v>0</v>
      </c>
      <c r="R410" s="65">
        <f>IF(OR(M410=6,M410=7),0,IF(NOT(P410),IF(L410&lt;=$L$1,VLOOKUP(M410,ouderschapsverlof!$D$15:$G$19,4,FALSE),0),0))</f>
        <v>0</v>
      </c>
      <c r="T410" s="64">
        <f t="shared" si="139"/>
        <v>408</v>
      </c>
      <c r="U410" s="65">
        <f t="shared" si="129"/>
        <v>1</v>
      </c>
      <c r="V410" s="66">
        <f t="shared" si="130"/>
        <v>0</v>
      </c>
      <c r="W410" s="66">
        <f t="shared" si="131"/>
        <v>0</v>
      </c>
      <c r="X410" s="65" t="b">
        <f t="shared" si="132"/>
        <v>1</v>
      </c>
      <c r="Y410" s="65">
        <f>IF(OR(U410=6,U410=7),0,IF(NOT(X410),0,IF(T410&lt;=$T$1,VLOOKUP(U410,ouderschapsverlof!$D$15:$I$19,6,FALSE),0)))</f>
        <v>0</v>
      </c>
      <c r="Z410" s="65">
        <f>IF(OR(U410=6,U410=7),0,IF(NOT(X410),IF(T410&lt;=$T$1,VLOOKUP(U410,ouderschapsverlof!$D$15:$I$19,6,FALSE),0),0))</f>
        <v>0</v>
      </c>
      <c r="AB410" s="64">
        <f t="shared" si="140"/>
        <v>408</v>
      </c>
      <c r="AC410" s="65">
        <f t="shared" si="133"/>
        <v>1</v>
      </c>
      <c r="AD410" s="66">
        <f t="shared" si="134"/>
        <v>0</v>
      </c>
      <c r="AE410" s="66">
        <f t="shared" si="135"/>
        <v>0</v>
      </c>
      <c r="AF410" s="65" t="b">
        <f t="shared" si="136"/>
        <v>1</v>
      </c>
      <c r="AG410" s="65">
        <f>IF(OR(AC410=6,AC410=7),0,IF(NOT(AF410),0,IF(AB410&lt;=$AB$1,VLOOKUP(AC410,ouderschapsverlof!$D$15:$K$19,8,FALSE),0)))</f>
        <v>0</v>
      </c>
      <c r="AH410" s="65">
        <f>IF(OR(AC410=6,AC410=7),0,IF(NOT(AF410),IF(AB410&lt;=$AB$1,VLOOKUP(AC410,ouderschapsverlof!$D$15:$K$19,8,FALSE),0),0))</f>
        <v>0</v>
      </c>
    </row>
    <row r="411" spans="1:34" x14ac:dyDescent="0.25">
      <c r="A411" s="64">
        <f t="shared" si="137"/>
        <v>409</v>
      </c>
      <c r="B411" s="65">
        <f t="shared" si="121"/>
        <v>2</v>
      </c>
      <c r="C411" s="66">
        <f t="shared" si="123"/>
        <v>0</v>
      </c>
      <c r="D411" s="66">
        <f t="shared" si="124"/>
        <v>0</v>
      </c>
      <c r="E411" s="65" t="b">
        <f t="shared" si="122"/>
        <v>1</v>
      </c>
      <c r="F411" s="65">
        <f>IF(OR(B411=6,B411=7),0,IF(NOT(E411),0,IF(A411&lt;=$A$1,VLOOKUP(B411,ouderschapsverlof!$D$15:$E$19,2,FALSE),0)))</f>
        <v>0</v>
      </c>
      <c r="G411" s="65">
        <f>IF(OR(B411=6,B411=7),0,IF(NOT(E411),IF(A411&lt;=$A$1,VLOOKUP(B411,ouderschapsverlof!$D$15:$E$19,2,FALSE),0),0))</f>
        <v>0</v>
      </c>
      <c r="L411" s="64">
        <f t="shared" si="138"/>
        <v>409</v>
      </c>
      <c r="M411" s="65">
        <f t="shared" si="125"/>
        <v>2</v>
      </c>
      <c r="N411" s="66">
        <f t="shared" si="126"/>
        <v>0</v>
      </c>
      <c r="O411" s="66">
        <f t="shared" si="127"/>
        <v>0</v>
      </c>
      <c r="P411" s="65" t="b">
        <f t="shared" si="128"/>
        <v>1</v>
      </c>
      <c r="Q411" s="65">
        <f>IF(OR(M411=6,M411=7),0,IF(NOT(P411),0,IF(L411&lt;=$L$1,VLOOKUP(M411,ouderschapsverlof!$D$15:$G$19,4,FALSE),0)))</f>
        <v>0</v>
      </c>
      <c r="R411" s="65">
        <f>IF(OR(M411=6,M411=7),0,IF(NOT(P411),IF(L411&lt;=$L$1,VLOOKUP(M411,ouderschapsverlof!$D$15:$G$19,4,FALSE),0),0))</f>
        <v>0</v>
      </c>
      <c r="T411" s="64">
        <f t="shared" si="139"/>
        <v>409</v>
      </c>
      <c r="U411" s="65">
        <f t="shared" si="129"/>
        <v>2</v>
      </c>
      <c r="V411" s="66">
        <f t="shared" si="130"/>
        <v>0</v>
      </c>
      <c r="W411" s="66">
        <f t="shared" si="131"/>
        <v>0</v>
      </c>
      <c r="X411" s="65" t="b">
        <f t="shared" si="132"/>
        <v>1</v>
      </c>
      <c r="Y411" s="65">
        <f>IF(OR(U411=6,U411=7),0,IF(NOT(X411),0,IF(T411&lt;=$T$1,VLOOKUP(U411,ouderschapsverlof!$D$15:$I$19,6,FALSE),0)))</f>
        <v>0</v>
      </c>
      <c r="Z411" s="65">
        <f>IF(OR(U411=6,U411=7),0,IF(NOT(X411),IF(T411&lt;=$T$1,VLOOKUP(U411,ouderschapsverlof!$D$15:$I$19,6,FALSE),0),0))</f>
        <v>0</v>
      </c>
      <c r="AB411" s="64">
        <f t="shared" si="140"/>
        <v>409</v>
      </c>
      <c r="AC411" s="65">
        <f t="shared" si="133"/>
        <v>2</v>
      </c>
      <c r="AD411" s="66">
        <f t="shared" si="134"/>
        <v>0</v>
      </c>
      <c r="AE411" s="66">
        <f t="shared" si="135"/>
        <v>0</v>
      </c>
      <c r="AF411" s="65" t="b">
        <f t="shared" si="136"/>
        <v>1</v>
      </c>
      <c r="AG411" s="65">
        <f>IF(OR(AC411=6,AC411=7),0,IF(NOT(AF411),0,IF(AB411&lt;=$AB$1,VLOOKUP(AC411,ouderschapsverlof!$D$15:$K$19,8,FALSE),0)))</f>
        <v>0</v>
      </c>
      <c r="AH411" s="65">
        <f>IF(OR(AC411=6,AC411=7),0,IF(NOT(AF411),IF(AB411&lt;=$AB$1,VLOOKUP(AC411,ouderschapsverlof!$D$15:$K$19,8,FALSE),0),0))</f>
        <v>0</v>
      </c>
    </row>
    <row r="412" spans="1:34" x14ac:dyDescent="0.25">
      <c r="A412" s="64">
        <f t="shared" si="137"/>
        <v>410</v>
      </c>
      <c r="B412" s="65">
        <f t="shared" si="121"/>
        <v>3</v>
      </c>
      <c r="C412" s="66">
        <f t="shared" si="123"/>
        <v>0</v>
      </c>
      <c r="D412" s="66">
        <f t="shared" si="124"/>
        <v>0</v>
      </c>
      <c r="E412" s="65" t="b">
        <f t="shared" si="122"/>
        <v>1</v>
      </c>
      <c r="F412" s="65">
        <f>IF(OR(B412=6,B412=7),0,IF(NOT(E412),0,IF(A412&lt;=$A$1,VLOOKUP(B412,ouderschapsverlof!$D$15:$E$19,2,FALSE),0)))</f>
        <v>0</v>
      </c>
      <c r="G412" s="65">
        <f>IF(OR(B412=6,B412=7),0,IF(NOT(E412),IF(A412&lt;=$A$1,VLOOKUP(B412,ouderschapsverlof!$D$15:$E$19,2,FALSE),0),0))</f>
        <v>0</v>
      </c>
      <c r="L412" s="64">
        <f t="shared" si="138"/>
        <v>410</v>
      </c>
      <c r="M412" s="65">
        <f t="shared" si="125"/>
        <v>3</v>
      </c>
      <c r="N412" s="66">
        <f t="shared" si="126"/>
        <v>0</v>
      </c>
      <c r="O412" s="66">
        <f t="shared" si="127"/>
        <v>0</v>
      </c>
      <c r="P412" s="65" t="b">
        <f t="shared" si="128"/>
        <v>1</v>
      </c>
      <c r="Q412" s="65">
        <f>IF(OR(M412=6,M412=7),0,IF(NOT(P412),0,IF(L412&lt;=$L$1,VLOOKUP(M412,ouderschapsverlof!$D$15:$G$19,4,FALSE),0)))</f>
        <v>0</v>
      </c>
      <c r="R412" s="65">
        <f>IF(OR(M412=6,M412=7),0,IF(NOT(P412),IF(L412&lt;=$L$1,VLOOKUP(M412,ouderschapsverlof!$D$15:$G$19,4,FALSE),0),0))</f>
        <v>0</v>
      </c>
      <c r="T412" s="64">
        <f t="shared" si="139"/>
        <v>410</v>
      </c>
      <c r="U412" s="65">
        <f t="shared" si="129"/>
        <v>3</v>
      </c>
      <c r="V412" s="66">
        <f t="shared" si="130"/>
        <v>0</v>
      </c>
      <c r="W412" s="66">
        <f t="shared" si="131"/>
        <v>0</v>
      </c>
      <c r="X412" s="65" t="b">
        <f t="shared" si="132"/>
        <v>1</v>
      </c>
      <c r="Y412" s="65">
        <f>IF(OR(U412=6,U412=7),0,IF(NOT(X412),0,IF(T412&lt;=$T$1,VLOOKUP(U412,ouderschapsverlof!$D$15:$I$19,6,FALSE),0)))</f>
        <v>0</v>
      </c>
      <c r="Z412" s="65">
        <f>IF(OR(U412=6,U412=7),0,IF(NOT(X412),IF(T412&lt;=$T$1,VLOOKUP(U412,ouderschapsverlof!$D$15:$I$19,6,FALSE),0),0))</f>
        <v>0</v>
      </c>
      <c r="AB412" s="64">
        <f t="shared" si="140"/>
        <v>410</v>
      </c>
      <c r="AC412" s="65">
        <f t="shared" si="133"/>
        <v>3</v>
      </c>
      <c r="AD412" s="66">
        <f t="shared" si="134"/>
        <v>0</v>
      </c>
      <c r="AE412" s="66">
        <f t="shared" si="135"/>
        <v>0</v>
      </c>
      <c r="AF412" s="65" t="b">
        <f t="shared" si="136"/>
        <v>1</v>
      </c>
      <c r="AG412" s="65">
        <f>IF(OR(AC412=6,AC412=7),0,IF(NOT(AF412),0,IF(AB412&lt;=$AB$1,VLOOKUP(AC412,ouderschapsverlof!$D$15:$K$19,8,FALSE),0)))</f>
        <v>0</v>
      </c>
      <c r="AH412" s="65">
        <f>IF(OR(AC412=6,AC412=7),0,IF(NOT(AF412),IF(AB412&lt;=$AB$1,VLOOKUP(AC412,ouderschapsverlof!$D$15:$K$19,8,FALSE),0),0))</f>
        <v>0</v>
      </c>
    </row>
    <row r="413" spans="1:34" x14ac:dyDescent="0.25">
      <c r="A413" s="64">
        <f t="shared" si="137"/>
        <v>411</v>
      </c>
      <c r="B413" s="65">
        <f t="shared" si="121"/>
        <v>4</v>
      </c>
      <c r="C413" s="66">
        <f t="shared" si="123"/>
        <v>0</v>
      </c>
      <c r="D413" s="66">
        <f t="shared" si="124"/>
        <v>0</v>
      </c>
      <c r="E413" s="65" t="b">
        <f t="shared" si="122"/>
        <v>1</v>
      </c>
      <c r="F413" s="65">
        <f>IF(OR(B413=6,B413=7),0,IF(NOT(E413),0,IF(A413&lt;=$A$1,VLOOKUP(B413,ouderschapsverlof!$D$15:$E$19,2,FALSE),0)))</f>
        <v>0</v>
      </c>
      <c r="G413" s="65">
        <f>IF(OR(B413=6,B413=7),0,IF(NOT(E413),IF(A413&lt;=$A$1,VLOOKUP(B413,ouderschapsverlof!$D$15:$E$19,2,FALSE),0),0))</f>
        <v>0</v>
      </c>
      <c r="L413" s="64">
        <f t="shared" si="138"/>
        <v>411</v>
      </c>
      <c r="M413" s="65">
        <f t="shared" si="125"/>
        <v>4</v>
      </c>
      <c r="N413" s="66">
        <f t="shared" si="126"/>
        <v>0</v>
      </c>
      <c r="O413" s="66">
        <f t="shared" si="127"/>
        <v>0</v>
      </c>
      <c r="P413" s="65" t="b">
        <f t="shared" si="128"/>
        <v>1</v>
      </c>
      <c r="Q413" s="65">
        <f>IF(OR(M413=6,M413=7),0,IF(NOT(P413),0,IF(L413&lt;=$L$1,VLOOKUP(M413,ouderschapsverlof!$D$15:$G$19,4,FALSE),0)))</f>
        <v>0</v>
      </c>
      <c r="R413" s="65">
        <f>IF(OR(M413=6,M413=7),0,IF(NOT(P413),IF(L413&lt;=$L$1,VLOOKUP(M413,ouderschapsverlof!$D$15:$G$19,4,FALSE),0),0))</f>
        <v>0</v>
      </c>
      <c r="T413" s="64">
        <f t="shared" si="139"/>
        <v>411</v>
      </c>
      <c r="U413" s="65">
        <f t="shared" si="129"/>
        <v>4</v>
      </c>
      <c r="V413" s="66">
        <f t="shared" si="130"/>
        <v>0</v>
      </c>
      <c r="W413" s="66">
        <f t="shared" si="131"/>
        <v>0</v>
      </c>
      <c r="X413" s="65" t="b">
        <f t="shared" si="132"/>
        <v>1</v>
      </c>
      <c r="Y413" s="65">
        <f>IF(OR(U413=6,U413=7),0,IF(NOT(X413),0,IF(T413&lt;=$T$1,VLOOKUP(U413,ouderschapsverlof!$D$15:$I$19,6,FALSE),0)))</f>
        <v>0</v>
      </c>
      <c r="Z413" s="65">
        <f>IF(OR(U413=6,U413=7),0,IF(NOT(X413),IF(T413&lt;=$T$1,VLOOKUP(U413,ouderschapsverlof!$D$15:$I$19,6,FALSE),0),0))</f>
        <v>0</v>
      </c>
      <c r="AB413" s="64">
        <f t="shared" si="140"/>
        <v>411</v>
      </c>
      <c r="AC413" s="65">
        <f t="shared" si="133"/>
        <v>4</v>
      </c>
      <c r="AD413" s="66">
        <f t="shared" si="134"/>
        <v>0</v>
      </c>
      <c r="AE413" s="66">
        <f t="shared" si="135"/>
        <v>0</v>
      </c>
      <c r="AF413" s="65" t="b">
        <f t="shared" si="136"/>
        <v>1</v>
      </c>
      <c r="AG413" s="65">
        <f>IF(OR(AC413=6,AC413=7),0,IF(NOT(AF413),0,IF(AB413&lt;=$AB$1,VLOOKUP(AC413,ouderschapsverlof!$D$15:$K$19,8,FALSE),0)))</f>
        <v>0</v>
      </c>
      <c r="AH413" s="65">
        <f>IF(OR(AC413=6,AC413=7),0,IF(NOT(AF413),IF(AB413&lt;=$AB$1,VLOOKUP(AC413,ouderschapsverlof!$D$15:$K$19,8,FALSE),0),0))</f>
        <v>0</v>
      </c>
    </row>
    <row r="414" spans="1:34" x14ac:dyDescent="0.25">
      <c r="A414" s="64">
        <f t="shared" si="137"/>
        <v>412</v>
      </c>
      <c r="B414" s="65">
        <f t="shared" si="121"/>
        <v>5</v>
      </c>
      <c r="C414" s="66">
        <f t="shared" si="123"/>
        <v>0</v>
      </c>
      <c r="D414" s="66">
        <f t="shared" si="124"/>
        <v>0</v>
      </c>
      <c r="E414" s="65" t="b">
        <f t="shared" si="122"/>
        <v>1</v>
      </c>
      <c r="F414" s="65">
        <f>IF(OR(B414=6,B414=7),0,IF(NOT(E414),0,IF(A414&lt;=$A$1,VLOOKUP(B414,ouderschapsverlof!$D$15:$E$19,2,FALSE),0)))</f>
        <v>0</v>
      </c>
      <c r="G414" s="65">
        <f>IF(OR(B414=6,B414=7),0,IF(NOT(E414),IF(A414&lt;=$A$1,VLOOKUP(B414,ouderschapsverlof!$D$15:$E$19,2,FALSE),0),0))</f>
        <v>0</v>
      </c>
      <c r="L414" s="64">
        <f t="shared" si="138"/>
        <v>412</v>
      </c>
      <c r="M414" s="65">
        <f t="shared" si="125"/>
        <v>5</v>
      </c>
      <c r="N414" s="66">
        <f t="shared" si="126"/>
        <v>0</v>
      </c>
      <c r="O414" s="66">
        <f t="shared" si="127"/>
        <v>0</v>
      </c>
      <c r="P414" s="65" t="b">
        <f t="shared" si="128"/>
        <v>1</v>
      </c>
      <c r="Q414" s="65">
        <f>IF(OR(M414=6,M414=7),0,IF(NOT(P414),0,IF(L414&lt;=$L$1,VLOOKUP(M414,ouderschapsverlof!$D$15:$G$19,4,FALSE),0)))</f>
        <v>0</v>
      </c>
      <c r="R414" s="65">
        <f>IF(OR(M414=6,M414=7),0,IF(NOT(P414),IF(L414&lt;=$L$1,VLOOKUP(M414,ouderschapsverlof!$D$15:$G$19,4,FALSE),0),0))</f>
        <v>0</v>
      </c>
      <c r="T414" s="64">
        <f t="shared" si="139"/>
        <v>412</v>
      </c>
      <c r="U414" s="65">
        <f t="shared" si="129"/>
        <v>5</v>
      </c>
      <c r="V414" s="66">
        <f t="shared" si="130"/>
        <v>0</v>
      </c>
      <c r="W414" s="66">
        <f t="shared" si="131"/>
        <v>0</v>
      </c>
      <c r="X414" s="65" t="b">
        <f t="shared" si="132"/>
        <v>1</v>
      </c>
      <c r="Y414" s="65">
        <f>IF(OR(U414=6,U414=7),0,IF(NOT(X414),0,IF(T414&lt;=$T$1,VLOOKUP(U414,ouderschapsverlof!$D$15:$I$19,6,FALSE),0)))</f>
        <v>0</v>
      </c>
      <c r="Z414" s="65">
        <f>IF(OR(U414=6,U414=7),0,IF(NOT(X414),IF(T414&lt;=$T$1,VLOOKUP(U414,ouderschapsverlof!$D$15:$I$19,6,FALSE),0),0))</f>
        <v>0</v>
      </c>
      <c r="AB414" s="64">
        <f t="shared" si="140"/>
        <v>412</v>
      </c>
      <c r="AC414" s="65">
        <f t="shared" si="133"/>
        <v>5</v>
      </c>
      <c r="AD414" s="66">
        <f t="shared" si="134"/>
        <v>0</v>
      </c>
      <c r="AE414" s="66">
        <f t="shared" si="135"/>
        <v>0</v>
      </c>
      <c r="AF414" s="65" t="b">
        <f t="shared" si="136"/>
        <v>1</v>
      </c>
      <c r="AG414" s="65">
        <f>IF(OR(AC414=6,AC414=7),0,IF(NOT(AF414),0,IF(AB414&lt;=$AB$1,VLOOKUP(AC414,ouderschapsverlof!$D$15:$K$19,8,FALSE),0)))</f>
        <v>0</v>
      </c>
      <c r="AH414" s="65">
        <f>IF(OR(AC414=6,AC414=7),0,IF(NOT(AF414),IF(AB414&lt;=$AB$1,VLOOKUP(AC414,ouderschapsverlof!$D$15:$K$19,8,FALSE),0),0))</f>
        <v>0</v>
      </c>
    </row>
    <row r="415" spans="1:34" x14ac:dyDescent="0.25">
      <c r="A415" s="64">
        <f t="shared" si="137"/>
        <v>413</v>
      </c>
      <c r="B415" s="65">
        <f t="shared" si="121"/>
        <v>6</v>
      </c>
      <c r="C415" s="66">
        <f t="shared" si="123"/>
        <v>0</v>
      </c>
      <c r="D415" s="66">
        <f t="shared" si="124"/>
        <v>0</v>
      </c>
      <c r="E415" s="65" t="b">
        <f t="shared" si="122"/>
        <v>1</v>
      </c>
      <c r="F415" s="65">
        <f>IF(OR(B415=6,B415=7),0,IF(NOT(E415),0,IF(A415&lt;=$A$1,VLOOKUP(B415,ouderschapsverlof!$D$15:$E$19,2,FALSE),0)))</f>
        <v>0</v>
      </c>
      <c r="G415" s="65">
        <f>IF(OR(B415=6,B415=7),0,IF(NOT(E415),IF(A415&lt;=$A$1,VLOOKUP(B415,ouderschapsverlof!$D$15:$E$19,2,FALSE),0),0))</f>
        <v>0</v>
      </c>
      <c r="L415" s="64">
        <f t="shared" si="138"/>
        <v>413</v>
      </c>
      <c r="M415" s="65">
        <f t="shared" si="125"/>
        <v>6</v>
      </c>
      <c r="N415" s="66">
        <f t="shared" si="126"/>
        <v>0</v>
      </c>
      <c r="O415" s="66">
        <f t="shared" si="127"/>
        <v>0</v>
      </c>
      <c r="P415" s="65" t="b">
        <f t="shared" si="128"/>
        <v>1</v>
      </c>
      <c r="Q415" s="65">
        <f>IF(OR(M415=6,M415=7),0,IF(NOT(P415),0,IF(L415&lt;=$L$1,VLOOKUP(M415,ouderschapsverlof!$D$15:$G$19,4,FALSE),0)))</f>
        <v>0</v>
      </c>
      <c r="R415" s="65">
        <f>IF(OR(M415=6,M415=7),0,IF(NOT(P415),IF(L415&lt;=$L$1,VLOOKUP(M415,ouderschapsverlof!$D$15:$G$19,4,FALSE),0),0))</f>
        <v>0</v>
      </c>
      <c r="T415" s="64">
        <f t="shared" si="139"/>
        <v>413</v>
      </c>
      <c r="U415" s="65">
        <f t="shared" si="129"/>
        <v>6</v>
      </c>
      <c r="V415" s="66">
        <f t="shared" si="130"/>
        <v>0</v>
      </c>
      <c r="W415" s="66">
        <f t="shared" si="131"/>
        <v>0</v>
      </c>
      <c r="X415" s="65" t="b">
        <f t="shared" si="132"/>
        <v>1</v>
      </c>
      <c r="Y415" s="65">
        <f>IF(OR(U415=6,U415=7),0,IF(NOT(X415),0,IF(T415&lt;=$T$1,VLOOKUP(U415,ouderschapsverlof!$D$15:$I$19,6,FALSE),0)))</f>
        <v>0</v>
      </c>
      <c r="Z415" s="65">
        <f>IF(OR(U415=6,U415=7),0,IF(NOT(X415),IF(T415&lt;=$T$1,VLOOKUP(U415,ouderschapsverlof!$D$15:$I$19,6,FALSE),0),0))</f>
        <v>0</v>
      </c>
      <c r="AB415" s="64">
        <f t="shared" si="140"/>
        <v>413</v>
      </c>
      <c r="AC415" s="65">
        <f t="shared" si="133"/>
        <v>6</v>
      </c>
      <c r="AD415" s="66">
        <f t="shared" si="134"/>
        <v>0</v>
      </c>
      <c r="AE415" s="66">
        <f t="shared" si="135"/>
        <v>0</v>
      </c>
      <c r="AF415" s="65" t="b">
        <f t="shared" si="136"/>
        <v>1</v>
      </c>
      <c r="AG415" s="65">
        <f>IF(OR(AC415=6,AC415=7),0,IF(NOT(AF415),0,IF(AB415&lt;=$AB$1,VLOOKUP(AC415,ouderschapsverlof!$D$15:$K$19,8,FALSE),0)))</f>
        <v>0</v>
      </c>
      <c r="AH415" s="65">
        <f>IF(OR(AC415=6,AC415=7),0,IF(NOT(AF415),IF(AB415&lt;=$AB$1,VLOOKUP(AC415,ouderschapsverlof!$D$15:$K$19,8,FALSE),0),0))</f>
        <v>0</v>
      </c>
    </row>
    <row r="416" spans="1:34" x14ac:dyDescent="0.25">
      <c r="A416" s="64">
        <f t="shared" si="137"/>
        <v>414</v>
      </c>
      <c r="B416" s="65">
        <f t="shared" si="121"/>
        <v>7</v>
      </c>
      <c r="C416" s="66">
        <f t="shared" si="123"/>
        <v>0</v>
      </c>
      <c r="D416" s="66">
        <f t="shared" si="124"/>
        <v>0</v>
      </c>
      <c r="E416" s="65" t="b">
        <f t="shared" si="122"/>
        <v>1</v>
      </c>
      <c r="F416" s="65">
        <f>IF(OR(B416=6,B416=7),0,IF(NOT(E416),0,IF(A416&lt;=$A$1,VLOOKUP(B416,ouderschapsverlof!$D$15:$E$19,2,FALSE),0)))</f>
        <v>0</v>
      </c>
      <c r="G416" s="65">
        <f>IF(OR(B416=6,B416=7),0,IF(NOT(E416),IF(A416&lt;=$A$1,VLOOKUP(B416,ouderschapsverlof!$D$15:$E$19,2,FALSE),0),0))</f>
        <v>0</v>
      </c>
      <c r="L416" s="64">
        <f t="shared" si="138"/>
        <v>414</v>
      </c>
      <c r="M416" s="65">
        <f t="shared" si="125"/>
        <v>7</v>
      </c>
      <c r="N416" s="66">
        <f t="shared" si="126"/>
        <v>0</v>
      </c>
      <c r="O416" s="66">
        <f t="shared" si="127"/>
        <v>0</v>
      </c>
      <c r="P416" s="65" t="b">
        <f t="shared" si="128"/>
        <v>1</v>
      </c>
      <c r="Q416" s="65">
        <f>IF(OR(M416=6,M416=7),0,IF(NOT(P416),0,IF(L416&lt;=$L$1,VLOOKUP(M416,ouderschapsverlof!$D$15:$G$19,4,FALSE),0)))</f>
        <v>0</v>
      </c>
      <c r="R416" s="65">
        <f>IF(OR(M416=6,M416=7),0,IF(NOT(P416),IF(L416&lt;=$L$1,VLOOKUP(M416,ouderschapsverlof!$D$15:$G$19,4,FALSE),0),0))</f>
        <v>0</v>
      </c>
      <c r="T416" s="64">
        <f t="shared" si="139"/>
        <v>414</v>
      </c>
      <c r="U416" s="65">
        <f t="shared" si="129"/>
        <v>7</v>
      </c>
      <c r="V416" s="66">
        <f t="shared" si="130"/>
        <v>0</v>
      </c>
      <c r="W416" s="66">
        <f t="shared" si="131"/>
        <v>0</v>
      </c>
      <c r="X416" s="65" t="b">
        <f t="shared" si="132"/>
        <v>1</v>
      </c>
      <c r="Y416" s="65">
        <f>IF(OR(U416=6,U416=7),0,IF(NOT(X416),0,IF(T416&lt;=$T$1,VLOOKUP(U416,ouderschapsverlof!$D$15:$I$19,6,FALSE),0)))</f>
        <v>0</v>
      </c>
      <c r="Z416" s="65">
        <f>IF(OR(U416=6,U416=7),0,IF(NOT(X416),IF(T416&lt;=$T$1,VLOOKUP(U416,ouderschapsverlof!$D$15:$I$19,6,FALSE),0),0))</f>
        <v>0</v>
      </c>
      <c r="AB416" s="64">
        <f t="shared" si="140"/>
        <v>414</v>
      </c>
      <c r="AC416" s="65">
        <f t="shared" si="133"/>
        <v>7</v>
      </c>
      <c r="AD416" s="66">
        <f t="shared" si="134"/>
        <v>0</v>
      </c>
      <c r="AE416" s="66">
        <f t="shared" si="135"/>
        <v>0</v>
      </c>
      <c r="AF416" s="65" t="b">
        <f t="shared" si="136"/>
        <v>1</v>
      </c>
      <c r="AG416" s="65">
        <f>IF(OR(AC416=6,AC416=7),0,IF(NOT(AF416),0,IF(AB416&lt;=$AB$1,VLOOKUP(AC416,ouderschapsverlof!$D$15:$K$19,8,FALSE),0)))</f>
        <v>0</v>
      </c>
      <c r="AH416" s="65">
        <f>IF(OR(AC416=6,AC416=7),0,IF(NOT(AF416),IF(AB416&lt;=$AB$1,VLOOKUP(AC416,ouderschapsverlof!$D$15:$K$19,8,FALSE),0),0))</f>
        <v>0</v>
      </c>
    </row>
    <row r="417" spans="1:34" x14ac:dyDescent="0.25">
      <c r="A417" s="64">
        <f t="shared" si="137"/>
        <v>415</v>
      </c>
      <c r="B417" s="65">
        <f t="shared" si="121"/>
        <v>1</v>
      </c>
      <c r="C417" s="66">
        <f t="shared" si="123"/>
        <v>0</v>
      </c>
      <c r="D417" s="66">
        <f t="shared" si="124"/>
        <v>0</v>
      </c>
      <c r="E417" s="65" t="b">
        <f t="shared" si="122"/>
        <v>1</v>
      </c>
      <c r="F417" s="65">
        <f>IF(OR(B417=6,B417=7),0,IF(NOT(E417),0,IF(A417&lt;=$A$1,VLOOKUP(B417,ouderschapsverlof!$D$15:$E$19,2,FALSE),0)))</f>
        <v>0</v>
      </c>
      <c r="G417" s="65">
        <f>IF(OR(B417=6,B417=7),0,IF(NOT(E417),IF(A417&lt;=$A$1,VLOOKUP(B417,ouderschapsverlof!$D$15:$E$19,2,FALSE),0),0))</f>
        <v>0</v>
      </c>
      <c r="L417" s="64">
        <f t="shared" si="138"/>
        <v>415</v>
      </c>
      <c r="M417" s="65">
        <f t="shared" si="125"/>
        <v>1</v>
      </c>
      <c r="N417" s="66">
        <f t="shared" si="126"/>
        <v>0</v>
      </c>
      <c r="O417" s="66">
        <f t="shared" si="127"/>
        <v>0</v>
      </c>
      <c r="P417" s="65" t="b">
        <f t="shared" si="128"/>
        <v>1</v>
      </c>
      <c r="Q417" s="65">
        <f>IF(OR(M417=6,M417=7),0,IF(NOT(P417),0,IF(L417&lt;=$L$1,VLOOKUP(M417,ouderschapsverlof!$D$15:$G$19,4,FALSE),0)))</f>
        <v>0</v>
      </c>
      <c r="R417" s="65">
        <f>IF(OR(M417=6,M417=7),0,IF(NOT(P417),IF(L417&lt;=$L$1,VLOOKUP(M417,ouderschapsverlof!$D$15:$G$19,4,FALSE),0),0))</f>
        <v>0</v>
      </c>
      <c r="T417" s="64">
        <f t="shared" si="139"/>
        <v>415</v>
      </c>
      <c r="U417" s="65">
        <f t="shared" si="129"/>
        <v>1</v>
      </c>
      <c r="V417" s="66">
        <f t="shared" si="130"/>
        <v>0</v>
      </c>
      <c r="W417" s="66">
        <f t="shared" si="131"/>
        <v>0</v>
      </c>
      <c r="X417" s="65" t="b">
        <f t="shared" si="132"/>
        <v>1</v>
      </c>
      <c r="Y417" s="65">
        <f>IF(OR(U417=6,U417=7),0,IF(NOT(X417),0,IF(T417&lt;=$T$1,VLOOKUP(U417,ouderschapsverlof!$D$15:$I$19,6,FALSE),0)))</f>
        <v>0</v>
      </c>
      <c r="Z417" s="65">
        <f>IF(OR(U417=6,U417=7),0,IF(NOT(X417),IF(T417&lt;=$T$1,VLOOKUP(U417,ouderschapsverlof!$D$15:$I$19,6,FALSE),0),0))</f>
        <v>0</v>
      </c>
      <c r="AB417" s="64">
        <f t="shared" si="140"/>
        <v>415</v>
      </c>
      <c r="AC417" s="65">
        <f t="shared" si="133"/>
        <v>1</v>
      </c>
      <c r="AD417" s="66">
        <f t="shared" si="134"/>
        <v>0</v>
      </c>
      <c r="AE417" s="66">
        <f t="shared" si="135"/>
        <v>0</v>
      </c>
      <c r="AF417" s="65" t="b">
        <f t="shared" si="136"/>
        <v>1</v>
      </c>
      <c r="AG417" s="65">
        <f>IF(OR(AC417=6,AC417=7),0,IF(NOT(AF417),0,IF(AB417&lt;=$AB$1,VLOOKUP(AC417,ouderschapsverlof!$D$15:$K$19,8,FALSE),0)))</f>
        <v>0</v>
      </c>
      <c r="AH417" s="65">
        <f>IF(OR(AC417=6,AC417=7),0,IF(NOT(AF417),IF(AB417&lt;=$AB$1,VLOOKUP(AC417,ouderschapsverlof!$D$15:$K$19,8,FALSE),0),0))</f>
        <v>0</v>
      </c>
    </row>
    <row r="418" spans="1:34" x14ac:dyDescent="0.25">
      <c r="A418" s="64">
        <f t="shared" si="137"/>
        <v>416</v>
      </c>
      <c r="B418" s="65">
        <f t="shared" si="121"/>
        <v>2</v>
      </c>
      <c r="C418" s="66">
        <f t="shared" si="123"/>
        <v>0</v>
      </c>
      <c r="D418" s="66">
        <f t="shared" si="124"/>
        <v>0</v>
      </c>
      <c r="E418" s="65" t="b">
        <f t="shared" si="122"/>
        <v>1</v>
      </c>
      <c r="F418" s="65">
        <f>IF(OR(B418=6,B418=7),0,IF(NOT(E418),0,IF(A418&lt;=$A$1,VLOOKUP(B418,ouderschapsverlof!$D$15:$E$19,2,FALSE),0)))</f>
        <v>0</v>
      </c>
      <c r="G418" s="65">
        <f>IF(OR(B418=6,B418=7),0,IF(NOT(E418),IF(A418&lt;=$A$1,VLOOKUP(B418,ouderschapsverlof!$D$15:$E$19,2,FALSE),0),0))</f>
        <v>0</v>
      </c>
      <c r="L418" s="64">
        <f t="shared" si="138"/>
        <v>416</v>
      </c>
      <c r="M418" s="65">
        <f t="shared" si="125"/>
        <v>2</v>
      </c>
      <c r="N418" s="66">
        <f t="shared" si="126"/>
        <v>0</v>
      </c>
      <c r="O418" s="66">
        <f t="shared" si="127"/>
        <v>0</v>
      </c>
      <c r="P418" s="65" t="b">
        <f t="shared" si="128"/>
        <v>1</v>
      </c>
      <c r="Q418" s="65">
        <f>IF(OR(M418=6,M418=7),0,IF(NOT(P418),0,IF(L418&lt;=$L$1,VLOOKUP(M418,ouderschapsverlof!$D$15:$G$19,4,FALSE),0)))</f>
        <v>0</v>
      </c>
      <c r="R418" s="65">
        <f>IF(OR(M418=6,M418=7),0,IF(NOT(P418),IF(L418&lt;=$L$1,VLOOKUP(M418,ouderschapsverlof!$D$15:$G$19,4,FALSE),0),0))</f>
        <v>0</v>
      </c>
      <c r="T418" s="64">
        <f t="shared" si="139"/>
        <v>416</v>
      </c>
      <c r="U418" s="65">
        <f t="shared" si="129"/>
        <v>2</v>
      </c>
      <c r="V418" s="66">
        <f t="shared" si="130"/>
        <v>0</v>
      </c>
      <c r="W418" s="66">
        <f t="shared" si="131"/>
        <v>0</v>
      </c>
      <c r="X418" s="65" t="b">
        <f t="shared" si="132"/>
        <v>1</v>
      </c>
      <c r="Y418" s="65">
        <f>IF(OR(U418=6,U418=7),0,IF(NOT(X418),0,IF(T418&lt;=$T$1,VLOOKUP(U418,ouderschapsverlof!$D$15:$I$19,6,FALSE),0)))</f>
        <v>0</v>
      </c>
      <c r="Z418" s="65">
        <f>IF(OR(U418=6,U418=7),0,IF(NOT(X418),IF(T418&lt;=$T$1,VLOOKUP(U418,ouderschapsverlof!$D$15:$I$19,6,FALSE),0),0))</f>
        <v>0</v>
      </c>
      <c r="AB418" s="64">
        <f t="shared" si="140"/>
        <v>416</v>
      </c>
      <c r="AC418" s="65">
        <f t="shared" si="133"/>
        <v>2</v>
      </c>
      <c r="AD418" s="66">
        <f t="shared" si="134"/>
        <v>0</v>
      </c>
      <c r="AE418" s="66">
        <f t="shared" si="135"/>
        <v>0</v>
      </c>
      <c r="AF418" s="65" t="b">
        <f t="shared" si="136"/>
        <v>1</v>
      </c>
      <c r="AG418" s="65">
        <f>IF(OR(AC418=6,AC418=7),0,IF(NOT(AF418),0,IF(AB418&lt;=$AB$1,VLOOKUP(AC418,ouderschapsverlof!$D$15:$K$19,8,FALSE),0)))</f>
        <v>0</v>
      </c>
      <c r="AH418" s="65">
        <f>IF(OR(AC418=6,AC418=7),0,IF(NOT(AF418),IF(AB418&lt;=$AB$1,VLOOKUP(AC418,ouderschapsverlof!$D$15:$K$19,8,FALSE),0),0))</f>
        <v>0</v>
      </c>
    </row>
    <row r="419" spans="1:34" x14ac:dyDescent="0.25">
      <c r="A419" s="64">
        <f t="shared" si="137"/>
        <v>417</v>
      </c>
      <c r="B419" s="65">
        <f t="shared" si="121"/>
        <v>3</v>
      </c>
      <c r="C419" s="66">
        <f t="shared" si="123"/>
        <v>0</v>
      </c>
      <c r="D419" s="66">
        <f t="shared" si="124"/>
        <v>0</v>
      </c>
      <c r="E419" s="65" t="b">
        <f t="shared" si="122"/>
        <v>1</v>
      </c>
      <c r="F419" s="65">
        <f>IF(OR(B419=6,B419=7),0,IF(NOT(E419),0,IF(A419&lt;=$A$1,VLOOKUP(B419,ouderschapsverlof!$D$15:$E$19,2,FALSE),0)))</f>
        <v>0</v>
      </c>
      <c r="G419" s="65">
        <f>IF(OR(B419=6,B419=7),0,IF(NOT(E419),IF(A419&lt;=$A$1,VLOOKUP(B419,ouderschapsverlof!$D$15:$E$19,2,FALSE),0),0))</f>
        <v>0</v>
      </c>
      <c r="L419" s="64">
        <f t="shared" si="138"/>
        <v>417</v>
      </c>
      <c r="M419" s="65">
        <f t="shared" si="125"/>
        <v>3</v>
      </c>
      <c r="N419" s="66">
        <f t="shared" si="126"/>
        <v>0</v>
      </c>
      <c r="O419" s="66">
        <f t="shared" si="127"/>
        <v>0</v>
      </c>
      <c r="P419" s="65" t="b">
        <f t="shared" si="128"/>
        <v>1</v>
      </c>
      <c r="Q419" s="65">
        <f>IF(OR(M419=6,M419=7),0,IF(NOT(P419),0,IF(L419&lt;=$L$1,VLOOKUP(M419,ouderschapsverlof!$D$15:$G$19,4,FALSE),0)))</f>
        <v>0</v>
      </c>
      <c r="R419" s="65">
        <f>IF(OR(M419=6,M419=7),0,IF(NOT(P419),IF(L419&lt;=$L$1,VLOOKUP(M419,ouderschapsverlof!$D$15:$G$19,4,FALSE),0),0))</f>
        <v>0</v>
      </c>
      <c r="T419" s="64">
        <f t="shared" si="139"/>
        <v>417</v>
      </c>
      <c r="U419" s="65">
        <f t="shared" si="129"/>
        <v>3</v>
      </c>
      <c r="V419" s="66">
        <f t="shared" si="130"/>
        <v>0</v>
      </c>
      <c r="W419" s="66">
        <f t="shared" si="131"/>
        <v>0</v>
      </c>
      <c r="X419" s="65" t="b">
        <f t="shared" si="132"/>
        <v>1</v>
      </c>
      <c r="Y419" s="65">
        <f>IF(OR(U419=6,U419=7),0,IF(NOT(X419),0,IF(T419&lt;=$T$1,VLOOKUP(U419,ouderschapsverlof!$D$15:$I$19,6,FALSE),0)))</f>
        <v>0</v>
      </c>
      <c r="Z419" s="65">
        <f>IF(OR(U419=6,U419=7),0,IF(NOT(X419),IF(T419&lt;=$T$1,VLOOKUP(U419,ouderschapsverlof!$D$15:$I$19,6,FALSE),0),0))</f>
        <v>0</v>
      </c>
      <c r="AB419" s="64">
        <f t="shared" si="140"/>
        <v>417</v>
      </c>
      <c r="AC419" s="65">
        <f t="shared" si="133"/>
        <v>3</v>
      </c>
      <c r="AD419" s="66">
        <f t="shared" si="134"/>
        <v>0</v>
      </c>
      <c r="AE419" s="66">
        <f t="shared" si="135"/>
        <v>0</v>
      </c>
      <c r="AF419" s="65" t="b">
        <f t="shared" si="136"/>
        <v>1</v>
      </c>
      <c r="AG419" s="65">
        <f>IF(OR(AC419=6,AC419=7),0,IF(NOT(AF419),0,IF(AB419&lt;=$AB$1,VLOOKUP(AC419,ouderschapsverlof!$D$15:$K$19,8,FALSE),0)))</f>
        <v>0</v>
      </c>
      <c r="AH419" s="65">
        <f>IF(OR(AC419=6,AC419=7),0,IF(NOT(AF419),IF(AB419&lt;=$AB$1,VLOOKUP(AC419,ouderschapsverlof!$D$15:$K$19,8,FALSE),0),0))</f>
        <v>0</v>
      </c>
    </row>
    <row r="420" spans="1:34" x14ac:dyDescent="0.25">
      <c r="A420" s="64">
        <f t="shared" si="137"/>
        <v>418</v>
      </c>
      <c r="B420" s="65">
        <f t="shared" si="121"/>
        <v>4</v>
      </c>
      <c r="C420" s="66">
        <f t="shared" si="123"/>
        <v>0</v>
      </c>
      <c r="D420" s="66">
        <f t="shared" si="124"/>
        <v>0</v>
      </c>
      <c r="E420" s="65" t="b">
        <f t="shared" si="122"/>
        <v>1</v>
      </c>
      <c r="F420" s="65">
        <f>IF(OR(B420=6,B420=7),0,IF(NOT(E420),0,IF(A420&lt;=$A$1,VLOOKUP(B420,ouderschapsverlof!$D$15:$E$19,2,FALSE),0)))</f>
        <v>0</v>
      </c>
      <c r="G420" s="65">
        <f>IF(OR(B420=6,B420=7),0,IF(NOT(E420),IF(A420&lt;=$A$1,VLOOKUP(B420,ouderschapsverlof!$D$15:$E$19,2,FALSE),0),0))</f>
        <v>0</v>
      </c>
      <c r="L420" s="64">
        <f t="shared" si="138"/>
        <v>418</v>
      </c>
      <c r="M420" s="65">
        <f t="shared" si="125"/>
        <v>4</v>
      </c>
      <c r="N420" s="66">
        <f t="shared" si="126"/>
        <v>0</v>
      </c>
      <c r="O420" s="66">
        <f t="shared" si="127"/>
        <v>0</v>
      </c>
      <c r="P420" s="65" t="b">
        <f t="shared" si="128"/>
        <v>1</v>
      </c>
      <c r="Q420" s="65">
        <f>IF(OR(M420=6,M420=7),0,IF(NOT(P420),0,IF(L420&lt;=$L$1,VLOOKUP(M420,ouderschapsverlof!$D$15:$G$19,4,FALSE),0)))</f>
        <v>0</v>
      </c>
      <c r="R420" s="65">
        <f>IF(OR(M420=6,M420=7),0,IF(NOT(P420),IF(L420&lt;=$L$1,VLOOKUP(M420,ouderschapsverlof!$D$15:$G$19,4,FALSE),0),0))</f>
        <v>0</v>
      </c>
      <c r="T420" s="64">
        <f t="shared" si="139"/>
        <v>418</v>
      </c>
      <c r="U420" s="65">
        <f t="shared" si="129"/>
        <v>4</v>
      </c>
      <c r="V420" s="66">
        <f t="shared" si="130"/>
        <v>0</v>
      </c>
      <c r="W420" s="66">
        <f t="shared" si="131"/>
        <v>0</v>
      </c>
      <c r="X420" s="65" t="b">
        <f t="shared" si="132"/>
        <v>1</v>
      </c>
      <c r="Y420" s="65">
        <f>IF(OR(U420=6,U420=7),0,IF(NOT(X420),0,IF(T420&lt;=$T$1,VLOOKUP(U420,ouderschapsverlof!$D$15:$I$19,6,FALSE),0)))</f>
        <v>0</v>
      </c>
      <c r="Z420" s="65">
        <f>IF(OR(U420=6,U420=7),0,IF(NOT(X420),IF(T420&lt;=$T$1,VLOOKUP(U420,ouderschapsverlof!$D$15:$I$19,6,FALSE),0),0))</f>
        <v>0</v>
      </c>
      <c r="AB420" s="64">
        <f t="shared" si="140"/>
        <v>418</v>
      </c>
      <c r="AC420" s="65">
        <f t="shared" si="133"/>
        <v>4</v>
      </c>
      <c r="AD420" s="66">
        <f t="shared" si="134"/>
        <v>0</v>
      </c>
      <c r="AE420" s="66">
        <f t="shared" si="135"/>
        <v>0</v>
      </c>
      <c r="AF420" s="65" t="b">
        <f t="shared" si="136"/>
        <v>1</v>
      </c>
      <c r="AG420" s="65">
        <f>IF(OR(AC420=6,AC420=7),0,IF(NOT(AF420),0,IF(AB420&lt;=$AB$1,VLOOKUP(AC420,ouderschapsverlof!$D$15:$K$19,8,FALSE),0)))</f>
        <v>0</v>
      </c>
      <c r="AH420" s="65">
        <f>IF(OR(AC420=6,AC420=7),0,IF(NOT(AF420),IF(AB420&lt;=$AB$1,VLOOKUP(AC420,ouderschapsverlof!$D$15:$K$19,8,FALSE),0),0))</f>
        <v>0</v>
      </c>
    </row>
    <row r="421" spans="1:34" x14ac:dyDescent="0.25">
      <c r="A421" s="64">
        <f t="shared" si="137"/>
        <v>419</v>
      </c>
      <c r="B421" s="65">
        <f t="shared" si="121"/>
        <v>5</v>
      </c>
      <c r="C421" s="66">
        <f t="shared" si="123"/>
        <v>0</v>
      </c>
      <c r="D421" s="66">
        <f t="shared" si="124"/>
        <v>0</v>
      </c>
      <c r="E421" s="65" t="b">
        <f t="shared" si="122"/>
        <v>1</v>
      </c>
      <c r="F421" s="65">
        <f>IF(OR(B421=6,B421=7),0,IF(NOT(E421),0,IF(A421&lt;=$A$1,VLOOKUP(B421,ouderschapsverlof!$D$15:$E$19,2,FALSE),0)))</f>
        <v>0</v>
      </c>
      <c r="G421" s="65">
        <f>IF(OR(B421=6,B421=7),0,IF(NOT(E421),IF(A421&lt;=$A$1,VLOOKUP(B421,ouderschapsverlof!$D$15:$E$19,2,FALSE),0),0))</f>
        <v>0</v>
      </c>
      <c r="L421" s="64">
        <f t="shared" si="138"/>
        <v>419</v>
      </c>
      <c r="M421" s="65">
        <f t="shared" si="125"/>
        <v>5</v>
      </c>
      <c r="N421" s="66">
        <f t="shared" si="126"/>
        <v>0</v>
      </c>
      <c r="O421" s="66">
        <f t="shared" si="127"/>
        <v>0</v>
      </c>
      <c r="P421" s="65" t="b">
        <f t="shared" si="128"/>
        <v>1</v>
      </c>
      <c r="Q421" s="65">
        <f>IF(OR(M421=6,M421=7),0,IF(NOT(P421),0,IF(L421&lt;=$L$1,VLOOKUP(M421,ouderschapsverlof!$D$15:$G$19,4,FALSE),0)))</f>
        <v>0</v>
      </c>
      <c r="R421" s="65">
        <f>IF(OR(M421=6,M421=7),0,IF(NOT(P421),IF(L421&lt;=$L$1,VLOOKUP(M421,ouderschapsverlof!$D$15:$G$19,4,FALSE),0),0))</f>
        <v>0</v>
      </c>
      <c r="T421" s="64">
        <f t="shared" si="139"/>
        <v>419</v>
      </c>
      <c r="U421" s="65">
        <f t="shared" si="129"/>
        <v>5</v>
      </c>
      <c r="V421" s="66">
        <f t="shared" si="130"/>
        <v>0</v>
      </c>
      <c r="W421" s="66">
        <f t="shared" si="131"/>
        <v>0</v>
      </c>
      <c r="X421" s="65" t="b">
        <f t="shared" si="132"/>
        <v>1</v>
      </c>
      <c r="Y421" s="65">
        <f>IF(OR(U421=6,U421=7),0,IF(NOT(X421),0,IF(T421&lt;=$T$1,VLOOKUP(U421,ouderschapsverlof!$D$15:$I$19,6,FALSE),0)))</f>
        <v>0</v>
      </c>
      <c r="Z421" s="65">
        <f>IF(OR(U421=6,U421=7),0,IF(NOT(X421),IF(T421&lt;=$T$1,VLOOKUP(U421,ouderschapsverlof!$D$15:$I$19,6,FALSE),0),0))</f>
        <v>0</v>
      </c>
      <c r="AB421" s="64">
        <f t="shared" si="140"/>
        <v>419</v>
      </c>
      <c r="AC421" s="65">
        <f t="shared" si="133"/>
        <v>5</v>
      </c>
      <c r="AD421" s="66">
        <f t="shared" si="134"/>
        <v>0</v>
      </c>
      <c r="AE421" s="66">
        <f t="shared" si="135"/>
        <v>0</v>
      </c>
      <c r="AF421" s="65" t="b">
        <f t="shared" si="136"/>
        <v>1</v>
      </c>
      <c r="AG421" s="65">
        <f>IF(OR(AC421=6,AC421=7),0,IF(NOT(AF421),0,IF(AB421&lt;=$AB$1,VLOOKUP(AC421,ouderschapsverlof!$D$15:$K$19,8,FALSE),0)))</f>
        <v>0</v>
      </c>
      <c r="AH421" s="65">
        <f>IF(OR(AC421=6,AC421=7),0,IF(NOT(AF421),IF(AB421&lt;=$AB$1,VLOOKUP(AC421,ouderschapsverlof!$D$15:$K$19,8,FALSE),0),0))</f>
        <v>0</v>
      </c>
    </row>
    <row r="422" spans="1:34" x14ac:dyDescent="0.25">
      <c r="A422" s="64">
        <f t="shared" si="137"/>
        <v>420</v>
      </c>
      <c r="B422" s="65">
        <f t="shared" si="121"/>
        <v>6</v>
      </c>
      <c r="C422" s="66">
        <f t="shared" si="123"/>
        <v>0</v>
      </c>
      <c r="D422" s="66">
        <f t="shared" si="124"/>
        <v>0</v>
      </c>
      <c r="E422" s="65" t="b">
        <f t="shared" si="122"/>
        <v>1</v>
      </c>
      <c r="F422" s="65">
        <f>IF(OR(B422=6,B422=7),0,IF(NOT(E422),0,IF(A422&lt;=$A$1,VLOOKUP(B422,ouderschapsverlof!$D$15:$E$19,2,FALSE),0)))</f>
        <v>0</v>
      </c>
      <c r="G422" s="65">
        <f>IF(OR(B422=6,B422=7),0,IF(NOT(E422),IF(A422&lt;=$A$1,VLOOKUP(B422,ouderschapsverlof!$D$15:$E$19,2,FALSE),0),0))</f>
        <v>0</v>
      </c>
      <c r="L422" s="64">
        <f t="shared" si="138"/>
        <v>420</v>
      </c>
      <c r="M422" s="65">
        <f t="shared" si="125"/>
        <v>6</v>
      </c>
      <c r="N422" s="66">
        <f t="shared" si="126"/>
        <v>0</v>
      </c>
      <c r="O422" s="66">
        <f t="shared" si="127"/>
        <v>0</v>
      </c>
      <c r="P422" s="65" t="b">
        <f t="shared" si="128"/>
        <v>1</v>
      </c>
      <c r="Q422" s="65">
        <f>IF(OR(M422=6,M422=7),0,IF(NOT(P422),0,IF(L422&lt;=$L$1,VLOOKUP(M422,ouderschapsverlof!$D$15:$G$19,4,FALSE),0)))</f>
        <v>0</v>
      </c>
      <c r="R422" s="65">
        <f>IF(OR(M422=6,M422=7),0,IF(NOT(P422),IF(L422&lt;=$L$1,VLOOKUP(M422,ouderschapsverlof!$D$15:$G$19,4,FALSE),0),0))</f>
        <v>0</v>
      </c>
      <c r="T422" s="64">
        <f t="shared" si="139"/>
        <v>420</v>
      </c>
      <c r="U422" s="65">
        <f t="shared" si="129"/>
        <v>6</v>
      </c>
      <c r="V422" s="66">
        <f t="shared" si="130"/>
        <v>0</v>
      </c>
      <c r="W422" s="66">
        <f t="shared" si="131"/>
        <v>0</v>
      </c>
      <c r="X422" s="65" t="b">
        <f t="shared" si="132"/>
        <v>1</v>
      </c>
      <c r="Y422" s="65">
        <f>IF(OR(U422=6,U422=7),0,IF(NOT(X422),0,IF(T422&lt;=$T$1,VLOOKUP(U422,ouderschapsverlof!$D$15:$I$19,6,FALSE),0)))</f>
        <v>0</v>
      </c>
      <c r="Z422" s="65">
        <f>IF(OR(U422=6,U422=7),0,IF(NOT(X422),IF(T422&lt;=$T$1,VLOOKUP(U422,ouderschapsverlof!$D$15:$I$19,6,FALSE),0),0))</f>
        <v>0</v>
      </c>
      <c r="AB422" s="64">
        <f t="shared" si="140"/>
        <v>420</v>
      </c>
      <c r="AC422" s="65">
        <f t="shared" si="133"/>
        <v>6</v>
      </c>
      <c r="AD422" s="66">
        <f t="shared" si="134"/>
        <v>0</v>
      </c>
      <c r="AE422" s="66">
        <f t="shared" si="135"/>
        <v>0</v>
      </c>
      <c r="AF422" s="65" t="b">
        <f t="shared" si="136"/>
        <v>1</v>
      </c>
      <c r="AG422" s="65">
        <f>IF(OR(AC422=6,AC422=7),0,IF(NOT(AF422),0,IF(AB422&lt;=$AB$1,VLOOKUP(AC422,ouderschapsverlof!$D$15:$K$19,8,FALSE),0)))</f>
        <v>0</v>
      </c>
      <c r="AH422" s="65">
        <f>IF(OR(AC422=6,AC422=7),0,IF(NOT(AF422),IF(AB422&lt;=$AB$1,VLOOKUP(AC422,ouderschapsverlof!$D$15:$K$19,8,FALSE),0),0))</f>
        <v>0</v>
      </c>
    </row>
    <row r="423" spans="1:34" x14ac:dyDescent="0.25">
      <c r="A423" s="64">
        <f t="shared" si="137"/>
        <v>421</v>
      </c>
      <c r="B423" s="65">
        <f t="shared" si="121"/>
        <v>7</v>
      </c>
      <c r="C423" s="66">
        <f t="shared" si="123"/>
        <v>0</v>
      </c>
      <c r="D423" s="66">
        <f t="shared" si="124"/>
        <v>0</v>
      </c>
      <c r="E423" s="65" t="b">
        <f t="shared" si="122"/>
        <v>1</v>
      </c>
      <c r="F423" s="65">
        <f>IF(OR(B423=6,B423=7),0,IF(NOT(E423),0,IF(A423&lt;=$A$1,VLOOKUP(B423,ouderschapsverlof!$D$15:$E$19,2,FALSE),0)))</f>
        <v>0</v>
      </c>
      <c r="G423" s="65">
        <f>IF(OR(B423=6,B423=7),0,IF(NOT(E423),IF(A423&lt;=$A$1,VLOOKUP(B423,ouderschapsverlof!$D$15:$E$19,2,FALSE),0),0))</f>
        <v>0</v>
      </c>
      <c r="L423" s="64">
        <f t="shared" si="138"/>
        <v>421</v>
      </c>
      <c r="M423" s="65">
        <f t="shared" si="125"/>
        <v>7</v>
      </c>
      <c r="N423" s="66">
        <f t="shared" si="126"/>
        <v>0</v>
      </c>
      <c r="O423" s="66">
        <f t="shared" si="127"/>
        <v>0</v>
      </c>
      <c r="P423" s="65" t="b">
        <f t="shared" si="128"/>
        <v>1</v>
      </c>
      <c r="Q423" s="65">
        <f>IF(OR(M423=6,M423=7),0,IF(NOT(P423),0,IF(L423&lt;=$L$1,VLOOKUP(M423,ouderschapsverlof!$D$15:$G$19,4,FALSE),0)))</f>
        <v>0</v>
      </c>
      <c r="R423" s="65">
        <f>IF(OR(M423=6,M423=7),0,IF(NOT(P423),IF(L423&lt;=$L$1,VLOOKUP(M423,ouderschapsverlof!$D$15:$G$19,4,FALSE),0),0))</f>
        <v>0</v>
      </c>
      <c r="T423" s="64">
        <f t="shared" si="139"/>
        <v>421</v>
      </c>
      <c r="U423" s="65">
        <f t="shared" si="129"/>
        <v>7</v>
      </c>
      <c r="V423" s="66">
        <f t="shared" si="130"/>
        <v>0</v>
      </c>
      <c r="W423" s="66">
        <f t="shared" si="131"/>
        <v>0</v>
      </c>
      <c r="X423" s="65" t="b">
        <f t="shared" si="132"/>
        <v>1</v>
      </c>
      <c r="Y423" s="65">
        <f>IF(OR(U423=6,U423=7),0,IF(NOT(X423),0,IF(T423&lt;=$T$1,VLOOKUP(U423,ouderschapsverlof!$D$15:$I$19,6,FALSE),0)))</f>
        <v>0</v>
      </c>
      <c r="Z423" s="65">
        <f>IF(OR(U423=6,U423=7),0,IF(NOT(X423),IF(T423&lt;=$T$1,VLOOKUP(U423,ouderschapsverlof!$D$15:$I$19,6,FALSE),0),0))</f>
        <v>0</v>
      </c>
      <c r="AB423" s="64">
        <f t="shared" si="140"/>
        <v>421</v>
      </c>
      <c r="AC423" s="65">
        <f t="shared" si="133"/>
        <v>7</v>
      </c>
      <c r="AD423" s="66">
        <f t="shared" si="134"/>
        <v>0</v>
      </c>
      <c r="AE423" s="66">
        <f t="shared" si="135"/>
        <v>0</v>
      </c>
      <c r="AF423" s="65" t="b">
        <f t="shared" si="136"/>
        <v>1</v>
      </c>
      <c r="AG423" s="65">
        <f>IF(OR(AC423=6,AC423=7),0,IF(NOT(AF423),0,IF(AB423&lt;=$AB$1,VLOOKUP(AC423,ouderschapsverlof!$D$15:$K$19,8,FALSE),0)))</f>
        <v>0</v>
      </c>
      <c r="AH423" s="65">
        <f>IF(OR(AC423=6,AC423=7),0,IF(NOT(AF423),IF(AB423&lt;=$AB$1,VLOOKUP(AC423,ouderschapsverlof!$D$15:$K$19,8,FALSE),0),0))</f>
        <v>0</v>
      </c>
    </row>
    <row r="424" spans="1:34" x14ac:dyDescent="0.25">
      <c r="A424" s="64">
        <f t="shared" si="137"/>
        <v>422</v>
      </c>
      <c r="B424" s="65">
        <f t="shared" si="121"/>
        <v>1</v>
      </c>
      <c r="C424" s="66">
        <f t="shared" si="123"/>
        <v>0</v>
      </c>
      <c r="D424" s="66">
        <f t="shared" si="124"/>
        <v>0</v>
      </c>
      <c r="E424" s="65" t="b">
        <f t="shared" si="122"/>
        <v>1</v>
      </c>
      <c r="F424" s="65">
        <f>IF(OR(B424=6,B424=7),0,IF(NOT(E424),0,IF(A424&lt;=$A$1,VLOOKUP(B424,ouderschapsverlof!$D$15:$E$19,2,FALSE),0)))</f>
        <v>0</v>
      </c>
      <c r="G424" s="65">
        <f>IF(OR(B424=6,B424=7),0,IF(NOT(E424),IF(A424&lt;=$A$1,VLOOKUP(B424,ouderschapsverlof!$D$15:$E$19,2,FALSE),0),0))</f>
        <v>0</v>
      </c>
      <c r="L424" s="64">
        <f t="shared" si="138"/>
        <v>422</v>
      </c>
      <c r="M424" s="65">
        <f t="shared" si="125"/>
        <v>1</v>
      </c>
      <c r="N424" s="66">
        <f t="shared" si="126"/>
        <v>0</v>
      </c>
      <c r="O424" s="66">
        <f t="shared" si="127"/>
        <v>0</v>
      </c>
      <c r="P424" s="65" t="b">
        <f t="shared" si="128"/>
        <v>1</v>
      </c>
      <c r="Q424" s="65">
        <f>IF(OR(M424=6,M424=7),0,IF(NOT(P424),0,IF(L424&lt;=$L$1,VLOOKUP(M424,ouderschapsverlof!$D$15:$G$19,4,FALSE),0)))</f>
        <v>0</v>
      </c>
      <c r="R424" s="65">
        <f>IF(OR(M424=6,M424=7),0,IF(NOT(P424),IF(L424&lt;=$L$1,VLOOKUP(M424,ouderschapsverlof!$D$15:$G$19,4,FALSE),0),0))</f>
        <v>0</v>
      </c>
      <c r="T424" s="64">
        <f t="shared" si="139"/>
        <v>422</v>
      </c>
      <c r="U424" s="65">
        <f t="shared" si="129"/>
        <v>1</v>
      </c>
      <c r="V424" s="66">
        <f t="shared" si="130"/>
        <v>0</v>
      </c>
      <c r="W424" s="66">
        <f t="shared" si="131"/>
        <v>0</v>
      </c>
      <c r="X424" s="65" t="b">
        <f t="shared" si="132"/>
        <v>1</v>
      </c>
      <c r="Y424" s="65">
        <f>IF(OR(U424=6,U424=7),0,IF(NOT(X424),0,IF(T424&lt;=$T$1,VLOOKUP(U424,ouderschapsverlof!$D$15:$I$19,6,FALSE),0)))</f>
        <v>0</v>
      </c>
      <c r="Z424" s="65">
        <f>IF(OR(U424=6,U424=7),0,IF(NOT(X424),IF(T424&lt;=$T$1,VLOOKUP(U424,ouderschapsverlof!$D$15:$I$19,6,FALSE),0),0))</f>
        <v>0</v>
      </c>
      <c r="AB424" s="64">
        <f t="shared" si="140"/>
        <v>422</v>
      </c>
      <c r="AC424" s="65">
        <f t="shared" si="133"/>
        <v>1</v>
      </c>
      <c r="AD424" s="66">
        <f t="shared" si="134"/>
        <v>0</v>
      </c>
      <c r="AE424" s="66">
        <f t="shared" si="135"/>
        <v>0</v>
      </c>
      <c r="AF424" s="65" t="b">
        <f t="shared" si="136"/>
        <v>1</v>
      </c>
      <c r="AG424" s="65">
        <f>IF(OR(AC424=6,AC424=7),0,IF(NOT(AF424),0,IF(AB424&lt;=$AB$1,VLOOKUP(AC424,ouderschapsverlof!$D$15:$K$19,8,FALSE),0)))</f>
        <v>0</v>
      </c>
      <c r="AH424" s="65">
        <f>IF(OR(AC424=6,AC424=7),0,IF(NOT(AF424),IF(AB424&lt;=$AB$1,VLOOKUP(AC424,ouderschapsverlof!$D$15:$K$19,8,FALSE),0),0))</f>
        <v>0</v>
      </c>
    </row>
    <row r="425" spans="1:34" x14ac:dyDescent="0.25">
      <c r="A425" s="64">
        <f t="shared" si="137"/>
        <v>423</v>
      </c>
      <c r="B425" s="65">
        <f t="shared" si="121"/>
        <v>2</v>
      </c>
      <c r="C425" s="66">
        <f t="shared" si="123"/>
        <v>0</v>
      </c>
      <c r="D425" s="66">
        <f t="shared" si="124"/>
        <v>0</v>
      </c>
      <c r="E425" s="65" t="b">
        <f t="shared" si="122"/>
        <v>1</v>
      </c>
      <c r="F425" s="65">
        <f>IF(OR(B425=6,B425=7),0,IF(NOT(E425),0,IF(A425&lt;=$A$1,VLOOKUP(B425,ouderschapsverlof!$D$15:$E$19,2,FALSE),0)))</f>
        <v>0</v>
      </c>
      <c r="G425" s="65">
        <f>IF(OR(B425=6,B425=7),0,IF(NOT(E425),IF(A425&lt;=$A$1,VLOOKUP(B425,ouderschapsverlof!$D$15:$E$19,2,FALSE),0),0))</f>
        <v>0</v>
      </c>
      <c r="L425" s="64">
        <f t="shared" si="138"/>
        <v>423</v>
      </c>
      <c r="M425" s="65">
        <f t="shared" si="125"/>
        <v>2</v>
      </c>
      <c r="N425" s="66">
        <f t="shared" si="126"/>
        <v>0</v>
      </c>
      <c r="O425" s="66">
        <f t="shared" si="127"/>
        <v>0</v>
      </c>
      <c r="P425" s="65" t="b">
        <f t="shared" si="128"/>
        <v>1</v>
      </c>
      <c r="Q425" s="65">
        <f>IF(OR(M425=6,M425=7),0,IF(NOT(P425),0,IF(L425&lt;=$L$1,VLOOKUP(M425,ouderschapsverlof!$D$15:$G$19,4,FALSE),0)))</f>
        <v>0</v>
      </c>
      <c r="R425" s="65">
        <f>IF(OR(M425=6,M425=7),0,IF(NOT(P425),IF(L425&lt;=$L$1,VLOOKUP(M425,ouderschapsverlof!$D$15:$G$19,4,FALSE),0),0))</f>
        <v>0</v>
      </c>
      <c r="T425" s="64">
        <f t="shared" si="139"/>
        <v>423</v>
      </c>
      <c r="U425" s="65">
        <f t="shared" si="129"/>
        <v>2</v>
      </c>
      <c r="V425" s="66">
        <f t="shared" si="130"/>
        <v>0</v>
      </c>
      <c r="W425" s="66">
        <f t="shared" si="131"/>
        <v>0</v>
      </c>
      <c r="X425" s="65" t="b">
        <f t="shared" si="132"/>
        <v>1</v>
      </c>
      <c r="Y425" s="65">
        <f>IF(OR(U425=6,U425=7),0,IF(NOT(X425),0,IF(T425&lt;=$T$1,VLOOKUP(U425,ouderschapsverlof!$D$15:$I$19,6,FALSE),0)))</f>
        <v>0</v>
      </c>
      <c r="Z425" s="65">
        <f>IF(OR(U425=6,U425=7),0,IF(NOT(X425),IF(T425&lt;=$T$1,VLOOKUP(U425,ouderschapsverlof!$D$15:$I$19,6,FALSE),0),0))</f>
        <v>0</v>
      </c>
      <c r="AB425" s="64">
        <f t="shared" si="140"/>
        <v>423</v>
      </c>
      <c r="AC425" s="65">
        <f t="shared" si="133"/>
        <v>2</v>
      </c>
      <c r="AD425" s="66">
        <f t="shared" si="134"/>
        <v>0</v>
      </c>
      <c r="AE425" s="66">
        <f t="shared" si="135"/>
        <v>0</v>
      </c>
      <c r="AF425" s="65" t="b">
        <f t="shared" si="136"/>
        <v>1</v>
      </c>
      <c r="AG425" s="65">
        <f>IF(OR(AC425=6,AC425=7),0,IF(NOT(AF425),0,IF(AB425&lt;=$AB$1,VLOOKUP(AC425,ouderschapsverlof!$D$15:$K$19,8,FALSE),0)))</f>
        <v>0</v>
      </c>
      <c r="AH425" s="65">
        <f>IF(OR(AC425=6,AC425=7),0,IF(NOT(AF425),IF(AB425&lt;=$AB$1,VLOOKUP(AC425,ouderschapsverlof!$D$15:$K$19,8,FALSE),0),0))</f>
        <v>0</v>
      </c>
    </row>
    <row r="426" spans="1:34" x14ac:dyDescent="0.25">
      <c r="A426" s="64">
        <f t="shared" si="137"/>
        <v>424</v>
      </c>
      <c r="B426" s="65">
        <f t="shared" si="121"/>
        <v>3</v>
      </c>
      <c r="C426" s="66">
        <f t="shared" si="123"/>
        <v>0</v>
      </c>
      <c r="D426" s="66">
        <f t="shared" si="124"/>
        <v>0</v>
      </c>
      <c r="E426" s="65" t="b">
        <f t="shared" si="122"/>
        <v>1</v>
      </c>
      <c r="F426" s="65">
        <f>IF(OR(B426=6,B426=7),0,IF(NOT(E426),0,IF(A426&lt;=$A$1,VLOOKUP(B426,ouderschapsverlof!$D$15:$E$19,2,FALSE),0)))</f>
        <v>0</v>
      </c>
      <c r="G426" s="65">
        <f>IF(OR(B426=6,B426=7),0,IF(NOT(E426),IF(A426&lt;=$A$1,VLOOKUP(B426,ouderschapsverlof!$D$15:$E$19,2,FALSE),0),0))</f>
        <v>0</v>
      </c>
      <c r="L426" s="64">
        <f t="shared" si="138"/>
        <v>424</v>
      </c>
      <c r="M426" s="65">
        <f t="shared" si="125"/>
        <v>3</v>
      </c>
      <c r="N426" s="66">
        <f t="shared" si="126"/>
        <v>0</v>
      </c>
      <c r="O426" s="66">
        <f t="shared" si="127"/>
        <v>0</v>
      </c>
      <c r="P426" s="65" t="b">
        <f t="shared" si="128"/>
        <v>1</v>
      </c>
      <c r="Q426" s="65">
        <f>IF(OR(M426=6,M426=7),0,IF(NOT(P426),0,IF(L426&lt;=$L$1,VLOOKUP(M426,ouderschapsverlof!$D$15:$G$19,4,FALSE),0)))</f>
        <v>0</v>
      </c>
      <c r="R426" s="65">
        <f>IF(OR(M426=6,M426=7),0,IF(NOT(P426),IF(L426&lt;=$L$1,VLOOKUP(M426,ouderschapsverlof!$D$15:$G$19,4,FALSE),0),0))</f>
        <v>0</v>
      </c>
      <c r="T426" s="64">
        <f t="shared" si="139"/>
        <v>424</v>
      </c>
      <c r="U426" s="65">
        <f t="shared" si="129"/>
        <v>3</v>
      </c>
      <c r="V426" s="66">
        <f t="shared" si="130"/>
        <v>0</v>
      </c>
      <c r="W426" s="66">
        <f t="shared" si="131"/>
        <v>0</v>
      </c>
      <c r="X426" s="65" t="b">
        <f t="shared" si="132"/>
        <v>1</v>
      </c>
      <c r="Y426" s="65">
        <f>IF(OR(U426=6,U426=7),0,IF(NOT(X426),0,IF(T426&lt;=$T$1,VLOOKUP(U426,ouderschapsverlof!$D$15:$I$19,6,FALSE),0)))</f>
        <v>0</v>
      </c>
      <c r="Z426" s="65">
        <f>IF(OR(U426=6,U426=7),0,IF(NOT(X426),IF(T426&lt;=$T$1,VLOOKUP(U426,ouderschapsverlof!$D$15:$I$19,6,FALSE),0),0))</f>
        <v>0</v>
      </c>
      <c r="AB426" s="64">
        <f t="shared" si="140"/>
        <v>424</v>
      </c>
      <c r="AC426" s="65">
        <f t="shared" si="133"/>
        <v>3</v>
      </c>
      <c r="AD426" s="66">
        <f t="shared" si="134"/>
        <v>0</v>
      </c>
      <c r="AE426" s="66">
        <f t="shared" si="135"/>
        <v>0</v>
      </c>
      <c r="AF426" s="65" t="b">
        <f t="shared" si="136"/>
        <v>1</v>
      </c>
      <c r="AG426" s="65">
        <f>IF(OR(AC426=6,AC426=7),0,IF(NOT(AF426),0,IF(AB426&lt;=$AB$1,VLOOKUP(AC426,ouderschapsverlof!$D$15:$K$19,8,FALSE),0)))</f>
        <v>0</v>
      </c>
      <c r="AH426" s="65">
        <f>IF(OR(AC426=6,AC426=7),0,IF(NOT(AF426),IF(AB426&lt;=$AB$1,VLOOKUP(AC426,ouderschapsverlof!$D$15:$K$19,8,FALSE),0),0))</f>
        <v>0</v>
      </c>
    </row>
    <row r="427" spans="1:34" x14ac:dyDescent="0.25">
      <c r="A427" s="64">
        <f t="shared" si="137"/>
        <v>425</v>
      </c>
      <c r="B427" s="65">
        <f t="shared" si="121"/>
        <v>4</v>
      </c>
      <c r="C427" s="66">
        <f t="shared" si="123"/>
        <v>0</v>
      </c>
      <c r="D427" s="66">
        <f t="shared" si="124"/>
        <v>0</v>
      </c>
      <c r="E427" s="65" t="b">
        <f t="shared" si="122"/>
        <v>1</v>
      </c>
      <c r="F427" s="65">
        <f>IF(OR(B427=6,B427=7),0,IF(NOT(E427),0,IF(A427&lt;=$A$1,VLOOKUP(B427,ouderschapsverlof!$D$15:$E$19,2,FALSE),0)))</f>
        <v>0</v>
      </c>
      <c r="G427" s="65">
        <f>IF(OR(B427=6,B427=7),0,IF(NOT(E427),IF(A427&lt;=$A$1,VLOOKUP(B427,ouderschapsverlof!$D$15:$E$19,2,FALSE),0),0))</f>
        <v>0</v>
      </c>
      <c r="L427" s="64">
        <f t="shared" si="138"/>
        <v>425</v>
      </c>
      <c r="M427" s="65">
        <f t="shared" si="125"/>
        <v>4</v>
      </c>
      <c r="N427" s="66">
        <f t="shared" si="126"/>
        <v>0</v>
      </c>
      <c r="O427" s="66">
        <f t="shared" si="127"/>
        <v>0</v>
      </c>
      <c r="P427" s="65" t="b">
        <f t="shared" si="128"/>
        <v>1</v>
      </c>
      <c r="Q427" s="65">
        <f>IF(OR(M427=6,M427=7),0,IF(NOT(P427),0,IF(L427&lt;=$L$1,VLOOKUP(M427,ouderschapsverlof!$D$15:$G$19,4,FALSE),0)))</f>
        <v>0</v>
      </c>
      <c r="R427" s="65">
        <f>IF(OR(M427=6,M427=7),0,IF(NOT(P427),IF(L427&lt;=$L$1,VLOOKUP(M427,ouderschapsverlof!$D$15:$G$19,4,FALSE),0),0))</f>
        <v>0</v>
      </c>
      <c r="T427" s="64">
        <f t="shared" si="139"/>
        <v>425</v>
      </c>
      <c r="U427" s="65">
        <f t="shared" si="129"/>
        <v>4</v>
      </c>
      <c r="V427" s="66">
        <f t="shared" si="130"/>
        <v>0</v>
      </c>
      <c r="W427" s="66">
        <f t="shared" si="131"/>
        <v>0</v>
      </c>
      <c r="X427" s="65" t="b">
        <f t="shared" si="132"/>
        <v>1</v>
      </c>
      <c r="Y427" s="65">
        <f>IF(OR(U427=6,U427=7),0,IF(NOT(X427),0,IF(T427&lt;=$T$1,VLOOKUP(U427,ouderschapsverlof!$D$15:$I$19,6,FALSE),0)))</f>
        <v>0</v>
      </c>
      <c r="Z427" s="65">
        <f>IF(OR(U427=6,U427=7),0,IF(NOT(X427),IF(T427&lt;=$T$1,VLOOKUP(U427,ouderschapsverlof!$D$15:$I$19,6,FALSE),0),0))</f>
        <v>0</v>
      </c>
      <c r="AB427" s="64">
        <f t="shared" si="140"/>
        <v>425</v>
      </c>
      <c r="AC427" s="65">
        <f t="shared" si="133"/>
        <v>4</v>
      </c>
      <c r="AD427" s="66">
        <f t="shared" si="134"/>
        <v>0</v>
      </c>
      <c r="AE427" s="66">
        <f t="shared" si="135"/>
        <v>0</v>
      </c>
      <c r="AF427" s="65" t="b">
        <f t="shared" si="136"/>
        <v>1</v>
      </c>
      <c r="AG427" s="65">
        <f>IF(OR(AC427=6,AC427=7),0,IF(NOT(AF427),0,IF(AB427&lt;=$AB$1,VLOOKUP(AC427,ouderschapsverlof!$D$15:$K$19,8,FALSE),0)))</f>
        <v>0</v>
      </c>
      <c r="AH427" s="65">
        <f>IF(OR(AC427=6,AC427=7),0,IF(NOT(AF427),IF(AB427&lt;=$AB$1,VLOOKUP(AC427,ouderschapsverlof!$D$15:$K$19,8,FALSE),0),0))</f>
        <v>0</v>
      </c>
    </row>
    <row r="428" spans="1:34" x14ac:dyDescent="0.25">
      <c r="A428" s="64">
        <f t="shared" si="137"/>
        <v>426</v>
      </c>
      <c r="B428" s="65">
        <f t="shared" si="121"/>
        <v>5</v>
      </c>
      <c r="C428" s="66">
        <f t="shared" si="123"/>
        <v>0</v>
      </c>
      <c r="D428" s="66">
        <f t="shared" si="124"/>
        <v>0</v>
      </c>
      <c r="E428" s="65" t="b">
        <f t="shared" si="122"/>
        <v>1</v>
      </c>
      <c r="F428" s="65">
        <f>IF(OR(B428=6,B428=7),0,IF(NOT(E428),0,IF(A428&lt;=$A$1,VLOOKUP(B428,ouderschapsverlof!$D$15:$E$19,2,FALSE),0)))</f>
        <v>0</v>
      </c>
      <c r="G428" s="65">
        <f>IF(OR(B428=6,B428=7),0,IF(NOT(E428),IF(A428&lt;=$A$1,VLOOKUP(B428,ouderschapsverlof!$D$15:$E$19,2,FALSE),0),0))</f>
        <v>0</v>
      </c>
      <c r="L428" s="64">
        <f t="shared" si="138"/>
        <v>426</v>
      </c>
      <c r="M428" s="65">
        <f t="shared" si="125"/>
        <v>5</v>
      </c>
      <c r="N428" s="66">
        <f t="shared" si="126"/>
        <v>0</v>
      </c>
      <c r="O428" s="66">
        <f t="shared" si="127"/>
        <v>0</v>
      </c>
      <c r="P428" s="65" t="b">
        <f t="shared" si="128"/>
        <v>1</v>
      </c>
      <c r="Q428" s="65">
        <f>IF(OR(M428=6,M428=7),0,IF(NOT(P428),0,IF(L428&lt;=$L$1,VLOOKUP(M428,ouderschapsverlof!$D$15:$G$19,4,FALSE),0)))</f>
        <v>0</v>
      </c>
      <c r="R428" s="65">
        <f>IF(OR(M428=6,M428=7),0,IF(NOT(P428),IF(L428&lt;=$L$1,VLOOKUP(M428,ouderschapsverlof!$D$15:$G$19,4,FALSE),0),0))</f>
        <v>0</v>
      </c>
      <c r="T428" s="64">
        <f t="shared" si="139"/>
        <v>426</v>
      </c>
      <c r="U428" s="65">
        <f t="shared" si="129"/>
        <v>5</v>
      </c>
      <c r="V428" s="66">
        <f t="shared" si="130"/>
        <v>0</v>
      </c>
      <c r="W428" s="66">
        <f t="shared" si="131"/>
        <v>0</v>
      </c>
      <c r="X428" s="65" t="b">
        <f t="shared" si="132"/>
        <v>1</v>
      </c>
      <c r="Y428" s="65">
        <f>IF(OR(U428=6,U428=7),0,IF(NOT(X428),0,IF(T428&lt;=$T$1,VLOOKUP(U428,ouderschapsverlof!$D$15:$I$19,6,FALSE),0)))</f>
        <v>0</v>
      </c>
      <c r="Z428" s="65">
        <f>IF(OR(U428=6,U428=7),0,IF(NOT(X428),IF(T428&lt;=$T$1,VLOOKUP(U428,ouderschapsverlof!$D$15:$I$19,6,FALSE),0),0))</f>
        <v>0</v>
      </c>
      <c r="AB428" s="64">
        <f t="shared" si="140"/>
        <v>426</v>
      </c>
      <c r="AC428" s="65">
        <f t="shared" si="133"/>
        <v>5</v>
      </c>
      <c r="AD428" s="66">
        <f t="shared" si="134"/>
        <v>0</v>
      </c>
      <c r="AE428" s="66">
        <f t="shared" si="135"/>
        <v>0</v>
      </c>
      <c r="AF428" s="65" t="b">
        <f t="shared" si="136"/>
        <v>1</v>
      </c>
      <c r="AG428" s="65">
        <f>IF(OR(AC428=6,AC428=7),0,IF(NOT(AF428),0,IF(AB428&lt;=$AB$1,VLOOKUP(AC428,ouderschapsverlof!$D$15:$K$19,8,FALSE),0)))</f>
        <v>0</v>
      </c>
      <c r="AH428" s="65">
        <f>IF(OR(AC428=6,AC428=7),0,IF(NOT(AF428),IF(AB428&lt;=$AB$1,VLOOKUP(AC428,ouderschapsverlof!$D$15:$K$19,8,FALSE),0),0))</f>
        <v>0</v>
      </c>
    </row>
    <row r="429" spans="1:34" x14ac:dyDescent="0.25">
      <c r="A429" s="64">
        <f t="shared" si="137"/>
        <v>427</v>
      </c>
      <c r="B429" s="65">
        <f t="shared" si="121"/>
        <v>6</v>
      </c>
      <c r="C429" s="66">
        <f t="shared" si="123"/>
        <v>0</v>
      </c>
      <c r="D429" s="66">
        <f t="shared" si="124"/>
        <v>0</v>
      </c>
      <c r="E429" s="65" t="b">
        <f t="shared" si="122"/>
        <v>1</v>
      </c>
      <c r="F429" s="65">
        <f>IF(OR(B429=6,B429=7),0,IF(NOT(E429),0,IF(A429&lt;=$A$1,VLOOKUP(B429,ouderschapsverlof!$D$15:$E$19,2,FALSE),0)))</f>
        <v>0</v>
      </c>
      <c r="G429" s="65">
        <f>IF(OR(B429=6,B429=7),0,IF(NOT(E429),IF(A429&lt;=$A$1,VLOOKUP(B429,ouderschapsverlof!$D$15:$E$19,2,FALSE),0),0))</f>
        <v>0</v>
      </c>
      <c r="L429" s="64">
        <f t="shared" si="138"/>
        <v>427</v>
      </c>
      <c r="M429" s="65">
        <f t="shared" si="125"/>
        <v>6</v>
      </c>
      <c r="N429" s="66">
        <f t="shared" si="126"/>
        <v>0</v>
      </c>
      <c r="O429" s="66">
        <f t="shared" si="127"/>
        <v>0</v>
      </c>
      <c r="P429" s="65" t="b">
        <f t="shared" si="128"/>
        <v>1</v>
      </c>
      <c r="Q429" s="65">
        <f>IF(OR(M429=6,M429=7),0,IF(NOT(P429),0,IF(L429&lt;=$L$1,VLOOKUP(M429,ouderschapsverlof!$D$15:$G$19,4,FALSE),0)))</f>
        <v>0</v>
      </c>
      <c r="R429" s="65">
        <f>IF(OR(M429=6,M429=7),0,IF(NOT(P429),IF(L429&lt;=$L$1,VLOOKUP(M429,ouderschapsverlof!$D$15:$G$19,4,FALSE),0),0))</f>
        <v>0</v>
      </c>
      <c r="T429" s="64">
        <f t="shared" si="139"/>
        <v>427</v>
      </c>
      <c r="U429" s="65">
        <f t="shared" si="129"/>
        <v>6</v>
      </c>
      <c r="V429" s="66">
        <f t="shared" si="130"/>
        <v>0</v>
      </c>
      <c r="W429" s="66">
        <f t="shared" si="131"/>
        <v>0</v>
      </c>
      <c r="X429" s="65" t="b">
        <f t="shared" si="132"/>
        <v>1</v>
      </c>
      <c r="Y429" s="65">
        <f>IF(OR(U429=6,U429=7),0,IF(NOT(X429),0,IF(T429&lt;=$T$1,VLOOKUP(U429,ouderschapsverlof!$D$15:$I$19,6,FALSE),0)))</f>
        <v>0</v>
      </c>
      <c r="Z429" s="65">
        <f>IF(OR(U429=6,U429=7),0,IF(NOT(X429),IF(T429&lt;=$T$1,VLOOKUP(U429,ouderschapsverlof!$D$15:$I$19,6,FALSE),0),0))</f>
        <v>0</v>
      </c>
      <c r="AB429" s="64">
        <f t="shared" si="140"/>
        <v>427</v>
      </c>
      <c r="AC429" s="65">
        <f t="shared" si="133"/>
        <v>6</v>
      </c>
      <c r="AD429" s="66">
        <f t="shared" si="134"/>
        <v>0</v>
      </c>
      <c r="AE429" s="66">
        <f t="shared" si="135"/>
        <v>0</v>
      </c>
      <c r="AF429" s="65" t="b">
        <f t="shared" si="136"/>
        <v>1</v>
      </c>
      <c r="AG429" s="65">
        <f>IF(OR(AC429=6,AC429=7),0,IF(NOT(AF429),0,IF(AB429&lt;=$AB$1,VLOOKUP(AC429,ouderschapsverlof!$D$15:$K$19,8,FALSE),0)))</f>
        <v>0</v>
      </c>
      <c r="AH429" s="65">
        <f>IF(OR(AC429=6,AC429=7),0,IF(NOT(AF429),IF(AB429&lt;=$AB$1,VLOOKUP(AC429,ouderschapsverlof!$D$15:$K$19,8,FALSE),0),0))</f>
        <v>0</v>
      </c>
    </row>
    <row r="430" spans="1:34" x14ac:dyDescent="0.25">
      <c r="A430" s="64">
        <f t="shared" si="137"/>
        <v>428</v>
      </c>
      <c r="B430" s="65">
        <f t="shared" si="121"/>
        <v>7</v>
      </c>
      <c r="C430" s="66">
        <f t="shared" si="123"/>
        <v>0</v>
      </c>
      <c r="D430" s="66">
        <f t="shared" si="124"/>
        <v>0</v>
      </c>
      <c r="E430" s="65" t="b">
        <f t="shared" si="122"/>
        <v>1</v>
      </c>
      <c r="F430" s="65">
        <f>IF(OR(B430=6,B430=7),0,IF(NOT(E430),0,IF(A430&lt;=$A$1,VLOOKUP(B430,ouderschapsverlof!$D$15:$E$19,2,FALSE),0)))</f>
        <v>0</v>
      </c>
      <c r="G430" s="65">
        <f>IF(OR(B430=6,B430=7),0,IF(NOT(E430),IF(A430&lt;=$A$1,VLOOKUP(B430,ouderschapsverlof!$D$15:$E$19,2,FALSE),0),0))</f>
        <v>0</v>
      </c>
      <c r="L430" s="64">
        <f t="shared" si="138"/>
        <v>428</v>
      </c>
      <c r="M430" s="65">
        <f t="shared" si="125"/>
        <v>7</v>
      </c>
      <c r="N430" s="66">
        <f t="shared" si="126"/>
        <v>0</v>
      </c>
      <c r="O430" s="66">
        <f t="shared" si="127"/>
        <v>0</v>
      </c>
      <c r="P430" s="65" t="b">
        <f t="shared" si="128"/>
        <v>1</v>
      </c>
      <c r="Q430" s="65">
        <f>IF(OR(M430=6,M430=7),0,IF(NOT(P430),0,IF(L430&lt;=$L$1,VLOOKUP(M430,ouderschapsverlof!$D$15:$G$19,4,FALSE),0)))</f>
        <v>0</v>
      </c>
      <c r="R430" s="65">
        <f>IF(OR(M430=6,M430=7),0,IF(NOT(P430),IF(L430&lt;=$L$1,VLOOKUP(M430,ouderschapsverlof!$D$15:$G$19,4,FALSE),0),0))</f>
        <v>0</v>
      </c>
      <c r="T430" s="64">
        <f t="shared" si="139"/>
        <v>428</v>
      </c>
      <c r="U430" s="65">
        <f t="shared" si="129"/>
        <v>7</v>
      </c>
      <c r="V430" s="66">
        <f t="shared" si="130"/>
        <v>0</v>
      </c>
      <c r="W430" s="66">
        <f t="shared" si="131"/>
        <v>0</v>
      </c>
      <c r="X430" s="65" t="b">
        <f t="shared" si="132"/>
        <v>1</v>
      </c>
      <c r="Y430" s="65">
        <f>IF(OR(U430=6,U430=7),0,IF(NOT(X430),0,IF(T430&lt;=$T$1,VLOOKUP(U430,ouderschapsverlof!$D$15:$I$19,6,FALSE),0)))</f>
        <v>0</v>
      </c>
      <c r="Z430" s="65">
        <f>IF(OR(U430=6,U430=7),0,IF(NOT(X430),IF(T430&lt;=$T$1,VLOOKUP(U430,ouderschapsverlof!$D$15:$I$19,6,FALSE),0),0))</f>
        <v>0</v>
      </c>
      <c r="AB430" s="64">
        <f t="shared" si="140"/>
        <v>428</v>
      </c>
      <c r="AC430" s="65">
        <f t="shared" si="133"/>
        <v>7</v>
      </c>
      <c r="AD430" s="66">
        <f t="shared" si="134"/>
        <v>0</v>
      </c>
      <c r="AE430" s="66">
        <f t="shared" si="135"/>
        <v>0</v>
      </c>
      <c r="AF430" s="65" t="b">
        <f t="shared" si="136"/>
        <v>1</v>
      </c>
      <c r="AG430" s="65">
        <f>IF(OR(AC430=6,AC430=7),0,IF(NOT(AF430),0,IF(AB430&lt;=$AB$1,VLOOKUP(AC430,ouderschapsverlof!$D$15:$K$19,8,FALSE),0)))</f>
        <v>0</v>
      </c>
      <c r="AH430" s="65">
        <f>IF(OR(AC430=6,AC430=7),0,IF(NOT(AF430),IF(AB430&lt;=$AB$1,VLOOKUP(AC430,ouderschapsverlof!$D$15:$K$19,8,FALSE),0),0))</f>
        <v>0</v>
      </c>
    </row>
    <row r="431" spans="1:34" x14ac:dyDescent="0.25">
      <c r="A431" s="64">
        <f t="shared" si="137"/>
        <v>429</v>
      </c>
      <c r="B431" s="65">
        <f t="shared" si="121"/>
        <v>1</v>
      </c>
      <c r="C431" s="66">
        <f t="shared" si="123"/>
        <v>0</v>
      </c>
      <c r="D431" s="66">
        <f t="shared" si="124"/>
        <v>0</v>
      </c>
      <c r="E431" s="65" t="b">
        <f t="shared" si="122"/>
        <v>1</v>
      </c>
      <c r="F431" s="65">
        <f>IF(OR(B431=6,B431=7),0,IF(NOT(E431),0,IF(A431&lt;=$A$1,VLOOKUP(B431,ouderschapsverlof!$D$15:$E$19,2,FALSE),0)))</f>
        <v>0</v>
      </c>
      <c r="G431" s="65">
        <f>IF(OR(B431=6,B431=7),0,IF(NOT(E431),IF(A431&lt;=$A$1,VLOOKUP(B431,ouderschapsverlof!$D$15:$E$19,2,FALSE),0),0))</f>
        <v>0</v>
      </c>
      <c r="L431" s="64">
        <f t="shared" si="138"/>
        <v>429</v>
      </c>
      <c r="M431" s="65">
        <f t="shared" si="125"/>
        <v>1</v>
      </c>
      <c r="N431" s="66">
        <f t="shared" si="126"/>
        <v>0</v>
      </c>
      <c r="O431" s="66">
        <f t="shared" si="127"/>
        <v>0</v>
      </c>
      <c r="P431" s="65" t="b">
        <f t="shared" si="128"/>
        <v>1</v>
      </c>
      <c r="Q431" s="65">
        <f>IF(OR(M431=6,M431=7),0,IF(NOT(P431),0,IF(L431&lt;=$L$1,VLOOKUP(M431,ouderschapsverlof!$D$15:$G$19,4,FALSE),0)))</f>
        <v>0</v>
      </c>
      <c r="R431" s="65">
        <f>IF(OR(M431=6,M431=7),0,IF(NOT(P431),IF(L431&lt;=$L$1,VLOOKUP(M431,ouderschapsverlof!$D$15:$G$19,4,FALSE),0),0))</f>
        <v>0</v>
      </c>
      <c r="T431" s="64">
        <f t="shared" si="139"/>
        <v>429</v>
      </c>
      <c r="U431" s="65">
        <f t="shared" si="129"/>
        <v>1</v>
      </c>
      <c r="V431" s="66">
        <f t="shared" si="130"/>
        <v>0</v>
      </c>
      <c r="W431" s="66">
        <f t="shared" si="131"/>
        <v>0</v>
      </c>
      <c r="X431" s="65" t="b">
        <f t="shared" si="132"/>
        <v>1</v>
      </c>
      <c r="Y431" s="65">
        <f>IF(OR(U431=6,U431=7),0,IF(NOT(X431),0,IF(T431&lt;=$T$1,VLOOKUP(U431,ouderschapsverlof!$D$15:$I$19,6,FALSE),0)))</f>
        <v>0</v>
      </c>
      <c r="Z431" s="65">
        <f>IF(OR(U431=6,U431=7),0,IF(NOT(X431),IF(T431&lt;=$T$1,VLOOKUP(U431,ouderschapsverlof!$D$15:$I$19,6,FALSE),0),0))</f>
        <v>0</v>
      </c>
      <c r="AB431" s="64">
        <f t="shared" si="140"/>
        <v>429</v>
      </c>
      <c r="AC431" s="65">
        <f t="shared" si="133"/>
        <v>1</v>
      </c>
      <c r="AD431" s="66">
        <f t="shared" si="134"/>
        <v>0</v>
      </c>
      <c r="AE431" s="66">
        <f t="shared" si="135"/>
        <v>0</v>
      </c>
      <c r="AF431" s="65" t="b">
        <f t="shared" si="136"/>
        <v>1</v>
      </c>
      <c r="AG431" s="65">
        <f>IF(OR(AC431=6,AC431=7),0,IF(NOT(AF431),0,IF(AB431&lt;=$AB$1,VLOOKUP(AC431,ouderschapsverlof!$D$15:$K$19,8,FALSE),0)))</f>
        <v>0</v>
      </c>
      <c r="AH431" s="65">
        <f>IF(OR(AC431=6,AC431=7),0,IF(NOT(AF431),IF(AB431&lt;=$AB$1,VLOOKUP(AC431,ouderschapsverlof!$D$15:$K$19,8,FALSE),0),0))</f>
        <v>0</v>
      </c>
    </row>
    <row r="432" spans="1:34" x14ac:dyDescent="0.25">
      <c r="A432" s="64">
        <f t="shared" si="137"/>
        <v>430</v>
      </c>
      <c r="B432" s="65">
        <f t="shared" si="121"/>
        <v>2</v>
      </c>
      <c r="C432" s="66">
        <f t="shared" si="123"/>
        <v>0</v>
      </c>
      <c r="D432" s="66">
        <f t="shared" si="124"/>
        <v>0</v>
      </c>
      <c r="E432" s="65" t="b">
        <f t="shared" si="122"/>
        <v>1</v>
      </c>
      <c r="F432" s="65">
        <f>IF(OR(B432=6,B432=7),0,IF(NOT(E432),0,IF(A432&lt;=$A$1,VLOOKUP(B432,ouderschapsverlof!$D$15:$E$19,2,FALSE),0)))</f>
        <v>0</v>
      </c>
      <c r="G432" s="65">
        <f>IF(OR(B432=6,B432=7),0,IF(NOT(E432),IF(A432&lt;=$A$1,VLOOKUP(B432,ouderschapsverlof!$D$15:$E$19,2,FALSE),0),0))</f>
        <v>0</v>
      </c>
      <c r="L432" s="64">
        <f t="shared" si="138"/>
        <v>430</v>
      </c>
      <c r="M432" s="65">
        <f t="shared" si="125"/>
        <v>2</v>
      </c>
      <c r="N432" s="66">
        <f t="shared" si="126"/>
        <v>0</v>
      </c>
      <c r="O432" s="66">
        <f t="shared" si="127"/>
        <v>0</v>
      </c>
      <c r="P432" s="65" t="b">
        <f t="shared" si="128"/>
        <v>1</v>
      </c>
      <c r="Q432" s="65">
        <f>IF(OR(M432=6,M432=7),0,IF(NOT(P432),0,IF(L432&lt;=$L$1,VLOOKUP(M432,ouderschapsverlof!$D$15:$G$19,4,FALSE),0)))</f>
        <v>0</v>
      </c>
      <c r="R432" s="65">
        <f>IF(OR(M432=6,M432=7),0,IF(NOT(P432),IF(L432&lt;=$L$1,VLOOKUP(M432,ouderschapsverlof!$D$15:$G$19,4,FALSE),0),0))</f>
        <v>0</v>
      </c>
      <c r="T432" s="64">
        <f t="shared" si="139"/>
        <v>430</v>
      </c>
      <c r="U432" s="65">
        <f t="shared" si="129"/>
        <v>2</v>
      </c>
      <c r="V432" s="66">
        <f t="shared" si="130"/>
        <v>0</v>
      </c>
      <c r="W432" s="66">
        <f t="shared" si="131"/>
        <v>0</v>
      </c>
      <c r="X432" s="65" t="b">
        <f t="shared" si="132"/>
        <v>1</v>
      </c>
      <c r="Y432" s="65">
        <f>IF(OR(U432=6,U432=7),0,IF(NOT(X432),0,IF(T432&lt;=$T$1,VLOOKUP(U432,ouderschapsverlof!$D$15:$I$19,6,FALSE),0)))</f>
        <v>0</v>
      </c>
      <c r="Z432" s="65">
        <f>IF(OR(U432=6,U432=7),0,IF(NOT(X432),IF(T432&lt;=$T$1,VLOOKUP(U432,ouderschapsverlof!$D$15:$I$19,6,FALSE),0),0))</f>
        <v>0</v>
      </c>
      <c r="AB432" s="64">
        <f t="shared" si="140"/>
        <v>430</v>
      </c>
      <c r="AC432" s="65">
        <f t="shared" si="133"/>
        <v>2</v>
      </c>
      <c r="AD432" s="66">
        <f t="shared" si="134"/>
        <v>0</v>
      </c>
      <c r="AE432" s="66">
        <f t="shared" si="135"/>
        <v>0</v>
      </c>
      <c r="AF432" s="65" t="b">
        <f t="shared" si="136"/>
        <v>1</v>
      </c>
      <c r="AG432" s="65">
        <f>IF(OR(AC432=6,AC432=7),0,IF(NOT(AF432),0,IF(AB432&lt;=$AB$1,VLOOKUP(AC432,ouderschapsverlof!$D$15:$K$19,8,FALSE),0)))</f>
        <v>0</v>
      </c>
      <c r="AH432" s="65">
        <f>IF(OR(AC432=6,AC432=7),0,IF(NOT(AF432),IF(AB432&lt;=$AB$1,VLOOKUP(AC432,ouderschapsverlof!$D$15:$K$19,8,FALSE),0),0))</f>
        <v>0</v>
      </c>
    </row>
    <row r="433" spans="1:34" x14ac:dyDescent="0.25">
      <c r="A433" s="64">
        <f t="shared" si="137"/>
        <v>431</v>
      </c>
      <c r="B433" s="65">
        <f t="shared" si="121"/>
        <v>3</v>
      </c>
      <c r="C433" s="66">
        <f t="shared" si="123"/>
        <v>0</v>
      </c>
      <c r="D433" s="66">
        <f t="shared" si="124"/>
        <v>0</v>
      </c>
      <c r="E433" s="65" t="b">
        <f t="shared" si="122"/>
        <v>1</v>
      </c>
      <c r="F433" s="65">
        <f>IF(OR(B433=6,B433=7),0,IF(NOT(E433),0,IF(A433&lt;=$A$1,VLOOKUP(B433,ouderschapsverlof!$D$15:$E$19,2,FALSE),0)))</f>
        <v>0</v>
      </c>
      <c r="G433" s="65">
        <f>IF(OR(B433=6,B433=7),0,IF(NOT(E433),IF(A433&lt;=$A$1,VLOOKUP(B433,ouderschapsverlof!$D$15:$E$19,2,FALSE),0),0))</f>
        <v>0</v>
      </c>
      <c r="L433" s="64">
        <f t="shared" si="138"/>
        <v>431</v>
      </c>
      <c r="M433" s="65">
        <f t="shared" si="125"/>
        <v>3</v>
      </c>
      <c r="N433" s="66">
        <f t="shared" si="126"/>
        <v>0</v>
      </c>
      <c r="O433" s="66">
        <f t="shared" si="127"/>
        <v>0</v>
      </c>
      <c r="P433" s="65" t="b">
        <f t="shared" si="128"/>
        <v>1</v>
      </c>
      <c r="Q433" s="65">
        <f>IF(OR(M433=6,M433=7),0,IF(NOT(P433),0,IF(L433&lt;=$L$1,VLOOKUP(M433,ouderschapsverlof!$D$15:$G$19,4,FALSE),0)))</f>
        <v>0</v>
      </c>
      <c r="R433" s="65">
        <f>IF(OR(M433=6,M433=7),0,IF(NOT(P433),IF(L433&lt;=$L$1,VLOOKUP(M433,ouderschapsverlof!$D$15:$G$19,4,FALSE),0),0))</f>
        <v>0</v>
      </c>
      <c r="T433" s="64">
        <f t="shared" si="139"/>
        <v>431</v>
      </c>
      <c r="U433" s="65">
        <f t="shared" si="129"/>
        <v>3</v>
      </c>
      <c r="V433" s="66">
        <f t="shared" si="130"/>
        <v>0</v>
      </c>
      <c r="W433" s="66">
        <f t="shared" si="131"/>
        <v>0</v>
      </c>
      <c r="X433" s="65" t="b">
        <f t="shared" si="132"/>
        <v>1</v>
      </c>
      <c r="Y433" s="65">
        <f>IF(OR(U433=6,U433=7),0,IF(NOT(X433),0,IF(T433&lt;=$T$1,VLOOKUP(U433,ouderschapsverlof!$D$15:$I$19,6,FALSE),0)))</f>
        <v>0</v>
      </c>
      <c r="Z433" s="65">
        <f>IF(OR(U433=6,U433=7),0,IF(NOT(X433),IF(T433&lt;=$T$1,VLOOKUP(U433,ouderschapsverlof!$D$15:$I$19,6,FALSE),0),0))</f>
        <v>0</v>
      </c>
      <c r="AB433" s="64">
        <f t="shared" si="140"/>
        <v>431</v>
      </c>
      <c r="AC433" s="65">
        <f t="shared" si="133"/>
        <v>3</v>
      </c>
      <c r="AD433" s="66">
        <f t="shared" si="134"/>
        <v>0</v>
      </c>
      <c r="AE433" s="66">
        <f t="shared" si="135"/>
        <v>0</v>
      </c>
      <c r="AF433" s="65" t="b">
        <f t="shared" si="136"/>
        <v>1</v>
      </c>
      <c r="AG433" s="65">
        <f>IF(OR(AC433=6,AC433=7),0,IF(NOT(AF433),0,IF(AB433&lt;=$AB$1,VLOOKUP(AC433,ouderschapsverlof!$D$15:$K$19,8,FALSE),0)))</f>
        <v>0</v>
      </c>
      <c r="AH433" s="65">
        <f>IF(OR(AC433=6,AC433=7),0,IF(NOT(AF433),IF(AB433&lt;=$AB$1,VLOOKUP(AC433,ouderschapsverlof!$D$15:$K$19,8,FALSE),0),0))</f>
        <v>0</v>
      </c>
    </row>
    <row r="434" spans="1:34" x14ac:dyDescent="0.25">
      <c r="A434" s="64">
        <f t="shared" si="137"/>
        <v>432</v>
      </c>
      <c r="B434" s="65">
        <f t="shared" ref="B434:B497" si="141">WEEKDAY(A434,2)</f>
        <v>4</v>
      </c>
      <c r="C434" s="66">
        <f t="shared" si="123"/>
        <v>0</v>
      </c>
      <c r="D434" s="66">
        <f t="shared" si="124"/>
        <v>0</v>
      </c>
      <c r="E434" s="65" t="b">
        <f t="shared" ref="E434:E497" si="142">IF(AND(A434&gt;=C434,A434&lt;=D434),FALSE,TRUE)</f>
        <v>1</v>
      </c>
      <c r="F434" s="65">
        <f>IF(OR(B434=6,B434=7),0,IF(NOT(E434),0,IF(A434&lt;=$A$1,VLOOKUP(B434,ouderschapsverlof!$D$15:$E$19,2,FALSE),0)))</f>
        <v>0</v>
      </c>
      <c r="G434" s="65">
        <f>IF(OR(B434=6,B434=7),0,IF(NOT(E434),IF(A434&lt;=$A$1,VLOOKUP(B434,ouderschapsverlof!$D$15:$E$19,2,FALSE),0),0))</f>
        <v>0</v>
      </c>
      <c r="L434" s="64">
        <f t="shared" si="138"/>
        <v>432</v>
      </c>
      <c r="M434" s="65">
        <f t="shared" si="125"/>
        <v>4</v>
      </c>
      <c r="N434" s="66">
        <f t="shared" si="126"/>
        <v>0</v>
      </c>
      <c r="O434" s="66">
        <f t="shared" si="127"/>
        <v>0</v>
      </c>
      <c r="P434" s="65" t="b">
        <f t="shared" si="128"/>
        <v>1</v>
      </c>
      <c r="Q434" s="65">
        <f>IF(OR(M434=6,M434=7),0,IF(NOT(P434),0,IF(L434&lt;=$L$1,VLOOKUP(M434,ouderschapsverlof!$D$15:$G$19,4,FALSE),0)))</f>
        <v>0</v>
      </c>
      <c r="R434" s="65">
        <f>IF(OR(M434=6,M434=7),0,IF(NOT(P434),IF(L434&lt;=$L$1,VLOOKUP(M434,ouderschapsverlof!$D$15:$G$19,4,FALSE),0),0))</f>
        <v>0</v>
      </c>
      <c r="T434" s="64">
        <f t="shared" si="139"/>
        <v>432</v>
      </c>
      <c r="U434" s="65">
        <f t="shared" si="129"/>
        <v>4</v>
      </c>
      <c r="V434" s="66">
        <f t="shared" si="130"/>
        <v>0</v>
      </c>
      <c r="W434" s="66">
        <f t="shared" si="131"/>
        <v>0</v>
      </c>
      <c r="X434" s="65" t="b">
        <f t="shared" si="132"/>
        <v>1</v>
      </c>
      <c r="Y434" s="65">
        <f>IF(OR(U434=6,U434=7),0,IF(NOT(X434),0,IF(T434&lt;=$T$1,VLOOKUP(U434,ouderschapsverlof!$D$15:$I$19,6,FALSE),0)))</f>
        <v>0</v>
      </c>
      <c r="Z434" s="65">
        <f>IF(OR(U434=6,U434=7),0,IF(NOT(X434),IF(T434&lt;=$T$1,VLOOKUP(U434,ouderschapsverlof!$D$15:$I$19,6,FALSE),0),0))</f>
        <v>0</v>
      </c>
      <c r="AB434" s="64">
        <f t="shared" si="140"/>
        <v>432</v>
      </c>
      <c r="AC434" s="65">
        <f t="shared" si="133"/>
        <v>4</v>
      </c>
      <c r="AD434" s="66">
        <f t="shared" si="134"/>
        <v>0</v>
      </c>
      <c r="AE434" s="66">
        <f t="shared" si="135"/>
        <v>0</v>
      </c>
      <c r="AF434" s="65" t="b">
        <f t="shared" si="136"/>
        <v>1</v>
      </c>
      <c r="AG434" s="65">
        <f>IF(OR(AC434=6,AC434=7),0,IF(NOT(AF434),0,IF(AB434&lt;=$AB$1,VLOOKUP(AC434,ouderschapsverlof!$D$15:$K$19,8,FALSE),0)))</f>
        <v>0</v>
      </c>
      <c r="AH434" s="65">
        <f>IF(OR(AC434=6,AC434=7),0,IF(NOT(AF434),IF(AB434&lt;=$AB$1,VLOOKUP(AC434,ouderschapsverlof!$D$15:$K$19,8,FALSE),0),0))</f>
        <v>0</v>
      </c>
    </row>
    <row r="435" spans="1:34" x14ac:dyDescent="0.25">
      <c r="A435" s="64">
        <f t="shared" si="137"/>
        <v>433</v>
      </c>
      <c r="B435" s="65">
        <f t="shared" si="141"/>
        <v>5</v>
      </c>
      <c r="C435" s="66">
        <f t="shared" si="123"/>
        <v>0</v>
      </c>
      <c r="D435" s="66">
        <f t="shared" si="124"/>
        <v>0</v>
      </c>
      <c r="E435" s="65" t="b">
        <f t="shared" si="142"/>
        <v>1</v>
      </c>
      <c r="F435" s="65">
        <f>IF(OR(B435=6,B435=7),0,IF(NOT(E435),0,IF(A435&lt;=$A$1,VLOOKUP(B435,ouderschapsverlof!$D$15:$E$19,2,FALSE),0)))</f>
        <v>0</v>
      </c>
      <c r="G435" s="65">
        <f>IF(OR(B435=6,B435=7),0,IF(NOT(E435),IF(A435&lt;=$A$1,VLOOKUP(B435,ouderschapsverlof!$D$15:$E$19,2,FALSE),0),0))</f>
        <v>0</v>
      </c>
      <c r="L435" s="64">
        <f t="shared" si="138"/>
        <v>433</v>
      </c>
      <c r="M435" s="65">
        <f t="shared" si="125"/>
        <v>5</v>
      </c>
      <c r="N435" s="66">
        <f t="shared" si="126"/>
        <v>0</v>
      </c>
      <c r="O435" s="66">
        <f t="shared" si="127"/>
        <v>0</v>
      </c>
      <c r="P435" s="65" t="b">
        <f t="shared" si="128"/>
        <v>1</v>
      </c>
      <c r="Q435" s="65">
        <f>IF(OR(M435=6,M435=7),0,IF(NOT(P435),0,IF(L435&lt;=$L$1,VLOOKUP(M435,ouderschapsverlof!$D$15:$G$19,4,FALSE),0)))</f>
        <v>0</v>
      </c>
      <c r="R435" s="65">
        <f>IF(OR(M435=6,M435=7),0,IF(NOT(P435),IF(L435&lt;=$L$1,VLOOKUP(M435,ouderschapsverlof!$D$15:$G$19,4,FALSE),0),0))</f>
        <v>0</v>
      </c>
      <c r="T435" s="64">
        <f t="shared" si="139"/>
        <v>433</v>
      </c>
      <c r="U435" s="65">
        <f t="shared" si="129"/>
        <v>5</v>
      </c>
      <c r="V435" s="66">
        <f t="shared" si="130"/>
        <v>0</v>
      </c>
      <c r="W435" s="66">
        <f t="shared" si="131"/>
        <v>0</v>
      </c>
      <c r="X435" s="65" t="b">
        <f t="shared" si="132"/>
        <v>1</v>
      </c>
      <c r="Y435" s="65">
        <f>IF(OR(U435=6,U435=7),0,IF(NOT(X435),0,IF(T435&lt;=$T$1,VLOOKUP(U435,ouderschapsverlof!$D$15:$I$19,6,FALSE),0)))</f>
        <v>0</v>
      </c>
      <c r="Z435" s="65">
        <f>IF(OR(U435=6,U435=7),0,IF(NOT(X435),IF(T435&lt;=$T$1,VLOOKUP(U435,ouderschapsverlof!$D$15:$I$19,6,FALSE),0),0))</f>
        <v>0</v>
      </c>
      <c r="AB435" s="64">
        <f t="shared" si="140"/>
        <v>433</v>
      </c>
      <c r="AC435" s="65">
        <f t="shared" si="133"/>
        <v>5</v>
      </c>
      <c r="AD435" s="66">
        <f t="shared" si="134"/>
        <v>0</v>
      </c>
      <c r="AE435" s="66">
        <f t="shared" si="135"/>
        <v>0</v>
      </c>
      <c r="AF435" s="65" t="b">
        <f t="shared" si="136"/>
        <v>1</v>
      </c>
      <c r="AG435" s="65">
        <f>IF(OR(AC435=6,AC435=7),0,IF(NOT(AF435),0,IF(AB435&lt;=$AB$1,VLOOKUP(AC435,ouderschapsverlof!$D$15:$K$19,8,FALSE),0)))</f>
        <v>0</v>
      </c>
      <c r="AH435" s="65">
        <f>IF(OR(AC435=6,AC435=7),0,IF(NOT(AF435),IF(AB435&lt;=$AB$1,VLOOKUP(AC435,ouderschapsverlof!$D$15:$K$19,8,FALSE),0),0))</f>
        <v>0</v>
      </c>
    </row>
    <row r="436" spans="1:34" x14ac:dyDescent="0.25">
      <c r="A436" s="64">
        <f t="shared" si="137"/>
        <v>434</v>
      </c>
      <c r="B436" s="65">
        <f t="shared" si="141"/>
        <v>6</v>
      </c>
      <c r="C436" s="66">
        <f t="shared" si="123"/>
        <v>0</v>
      </c>
      <c r="D436" s="66">
        <f t="shared" si="124"/>
        <v>0</v>
      </c>
      <c r="E436" s="65" t="b">
        <f t="shared" si="142"/>
        <v>1</v>
      </c>
      <c r="F436" s="65">
        <f>IF(OR(B436=6,B436=7),0,IF(NOT(E436),0,IF(A436&lt;=$A$1,VLOOKUP(B436,ouderschapsverlof!$D$15:$E$19,2,FALSE),0)))</f>
        <v>0</v>
      </c>
      <c r="G436" s="65">
        <f>IF(OR(B436=6,B436=7),0,IF(NOT(E436),IF(A436&lt;=$A$1,VLOOKUP(B436,ouderschapsverlof!$D$15:$E$19,2,FALSE),0),0))</f>
        <v>0</v>
      </c>
      <c r="L436" s="64">
        <f t="shared" si="138"/>
        <v>434</v>
      </c>
      <c r="M436" s="65">
        <f t="shared" si="125"/>
        <v>6</v>
      </c>
      <c r="N436" s="66">
        <f t="shared" si="126"/>
        <v>0</v>
      </c>
      <c r="O436" s="66">
        <f t="shared" si="127"/>
        <v>0</v>
      </c>
      <c r="P436" s="65" t="b">
        <f t="shared" si="128"/>
        <v>1</v>
      </c>
      <c r="Q436" s="65">
        <f>IF(OR(M436=6,M436=7),0,IF(NOT(P436),0,IF(L436&lt;=$L$1,VLOOKUP(M436,ouderschapsverlof!$D$15:$G$19,4,FALSE),0)))</f>
        <v>0</v>
      </c>
      <c r="R436" s="65">
        <f>IF(OR(M436=6,M436=7),0,IF(NOT(P436),IF(L436&lt;=$L$1,VLOOKUP(M436,ouderschapsverlof!$D$15:$G$19,4,FALSE),0),0))</f>
        <v>0</v>
      </c>
      <c r="T436" s="64">
        <f t="shared" si="139"/>
        <v>434</v>
      </c>
      <c r="U436" s="65">
        <f t="shared" si="129"/>
        <v>6</v>
      </c>
      <c r="V436" s="66">
        <f t="shared" si="130"/>
        <v>0</v>
      </c>
      <c r="W436" s="66">
        <f t="shared" si="131"/>
        <v>0</v>
      </c>
      <c r="X436" s="65" t="b">
        <f t="shared" si="132"/>
        <v>1</v>
      </c>
      <c r="Y436" s="65">
        <f>IF(OR(U436=6,U436=7),0,IF(NOT(X436),0,IF(T436&lt;=$T$1,VLOOKUP(U436,ouderschapsverlof!$D$15:$I$19,6,FALSE),0)))</f>
        <v>0</v>
      </c>
      <c r="Z436" s="65">
        <f>IF(OR(U436=6,U436=7),0,IF(NOT(X436),IF(T436&lt;=$T$1,VLOOKUP(U436,ouderschapsverlof!$D$15:$I$19,6,FALSE),0),0))</f>
        <v>0</v>
      </c>
      <c r="AB436" s="64">
        <f t="shared" si="140"/>
        <v>434</v>
      </c>
      <c r="AC436" s="65">
        <f t="shared" si="133"/>
        <v>6</v>
      </c>
      <c r="AD436" s="66">
        <f t="shared" si="134"/>
        <v>0</v>
      </c>
      <c r="AE436" s="66">
        <f t="shared" si="135"/>
        <v>0</v>
      </c>
      <c r="AF436" s="65" t="b">
        <f t="shared" si="136"/>
        <v>1</v>
      </c>
      <c r="AG436" s="65">
        <f>IF(OR(AC436=6,AC436=7),0,IF(NOT(AF436),0,IF(AB436&lt;=$AB$1,VLOOKUP(AC436,ouderschapsverlof!$D$15:$K$19,8,FALSE),0)))</f>
        <v>0</v>
      </c>
      <c r="AH436" s="65">
        <f>IF(OR(AC436=6,AC436=7),0,IF(NOT(AF436),IF(AB436&lt;=$AB$1,VLOOKUP(AC436,ouderschapsverlof!$D$15:$K$19,8,FALSE),0),0))</f>
        <v>0</v>
      </c>
    </row>
    <row r="437" spans="1:34" x14ac:dyDescent="0.25">
      <c r="A437" s="64">
        <f t="shared" si="137"/>
        <v>435</v>
      </c>
      <c r="B437" s="65">
        <f t="shared" si="141"/>
        <v>7</v>
      </c>
      <c r="C437" s="66">
        <f t="shared" si="123"/>
        <v>0</v>
      </c>
      <c r="D437" s="66">
        <f t="shared" si="124"/>
        <v>0</v>
      </c>
      <c r="E437" s="65" t="b">
        <f t="shared" si="142"/>
        <v>1</v>
      </c>
      <c r="F437" s="65">
        <f>IF(OR(B437=6,B437=7),0,IF(NOT(E437),0,IF(A437&lt;=$A$1,VLOOKUP(B437,ouderschapsverlof!$D$15:$E$19,2,FALSE),0)))</f>
        <v>0</v>
      </c>
      <c r="G437" s="65">
        <f>IF(OR(B437=6,B437=7),0,IF(NOT(E437),IF(A437&lt;=$A$1,VLOOKUP(B437,ouderschapsverlof!$D$15:$E$19,2,FALSE),0),0))</f>
        <v>0</v>
      </c>
      <c r="L437" s="64">
        <f t="shared" si="138"/>
        <v>435</v>
      </c>
      <c r="M437" s="65">
        <f t="shared" si="125"/>
        <v>7</v>
      </c>
      <c r="N437" s="66">
        <f t="shared" si="126"/>
        <v>0</v>
      </c>
      <c r="O437" s="66">
        <f t="shared" si="127"/>
        <v>0</v>
      </c>
      <c r="P437" s="65" t="b">
        <f t="shared" si="128"/>
        <v>1</v>
      </c>
      <c r="Q437" s="65">
        <f>IF(OR(M437=6,M437=7),0,IF(NOT(P437),0,IF(L437&lt;=$L$1,VLOOKUP(M437,ouderschapsverlof!$D$15:$G$19,4,FALSE),0)))</f>
        <v>0</v>
      </c>
      <c r="R437" s="65">
        <f>IF(OR(M437=6,M437=7),0,IF(NOT(P437),IF(L437&lt;=$L$1,VLOOKUP(M437,ouderschapsverlof!$D$15:$G$19,4,FALSE),0),0))</f>
        <v>0</v>
      </c>
      <c r="T437" s="64">
        <f t="shared" si="139"/>
        <v>435</v>
      </c>
      <c r="U437" s="65">
        <f t="shared" si="129"/>
        <v>7</v>
      </c>
      <c r="V437" s="66">
        <f t="shared" si="130"/>
        <v>0</v>
      </c>
      <c r="W437" s="66">
        <f t="shared" si="131"/>
        <v>0</v>
      </c>
      <c r="X437" s="65" t="b">
        <f t="shared" si="132"/>
        <v>1</v>
      </c>
      <c r="Y437" s="65">
        <f>IF(OR(U437=6,U437=7),0,IF(NOT(X437),0,IF(T437&lt;=$T$1,VLOOKUP(U437,ouderschapsverlof!$D$15:$I$19,6,FALSE),0)))</f>
        <v>0</v>
      </c>
      <c r="Z437" s="65">
        <f>IF(OR(U437=6,U437=7),0,IF(NOT(X437),IF(T437&lt;=$T$1,VLOOKUP(U437,ouderschapsverlof!$D$15:$I$19,6,FALSE),0),0))</f>
        <v>0</v>
      </c>
      <c r="AB437" s="64">
        <f t="shared" si="140"/>
        <v>435</v>
      </c>
      <c r="AC437" s="65">
        <f t="shared" si="133"/>
        <v>7</v>
      </c>
      <c r="AD437" s="66">
        <f t="shared" si="134"/>
        <v>0</v>
      </c>
      <c r="AE437" s="66">
        <f t="shared" si="135"/>
        <v>0</v>
      </c>
      <c r="AF437" s="65" t="b">
        <f t="shared" si="136"/>
        <v>1</v>
      </c>
      <c r="AG437" s="65">
        <f>IF(OR(AC437=6,AC437=7),0,IF(NOT(AF437),0,IF(AB437&lt;=$AB$1,VLOOKUP(AC437,ouderschapsverlof!$D$15:$K$19,8,FALSE),0)))</f>
        <v>0</v>
      </c>
      <c r="AH437" s="65">
        <f>IF(OR(AC437=6,AC437=7),0,IF(NOT(AF437),IF(AB437&lt;=$AB$1,VLOOKUP(AC437,ouderschapsverlof!$D$15:$K$19,8,FALSE),0),0))</f>
        <v>0</v>
      </c>
    </row>
    <row r="438" spans="1:34" x14ac:dyDescent="0.25">
      <c r="A438" s="64">
        <f t="shared" si="137"/>
        <v>436</v>
      </c>
      <c r="B438" s="65">
        <f t="shared" si="141"/>
        <v>1</v>
      </c>
      <c r="C438" s="66">
        <f t="shared" si="123"/>
        <v>0</v>
      </c>
      <c r="D438" s="66">
        <f t="shared" si="124"/>
        <v>0</v>
      </c>
      <c r="E438" s="65" t="b">
        <f t="shared" si="142"/>
        <v>1</v>
      </c>
      <c r="F438" s="65">
        <f>IF(OR(B438=6,B438=7),0,IF(NOT(E438),0,IF(A438&lt;=$A$1,VLOOKUP(B438,ouderschapsverlof!$D$15:$E$19,2,FALSE),0)))</f>
        <v>0</v>
      </c>
      <c r="G438" s="65">
        <f>IF(OR(B438=6,B438=7),0,IF(NOT(E438),IF(A438&lt;=$A$1,VLOOKUP(B438,ouderschapsverlof!$D$15:$E$19,2,FALSE),0),0))</f>
        <v>0</v>
      </c>
      <c r="L438" s="64">
        <f t="shared" si="138"/>
        <v>436</v>
      </c>
      <c r="M438" s="65">
        <f t="shared" si="125"/>
        <v>1</v>
      </c>
      <c r="N438" s="66">
        <f t="shared" si="126"/>
        <v>0</v>
      </c>
      <c r="O438" s="66">
        <f t="shared" si="127"/>
        <v>0</v>
      </c>
      <c r="P438" s="65" t="b">
        <f t="shared" si="128"/>
        <v>1</v>
      </c>
      <c r="Q438" s="65">
        <f>IF(OR(M438=6,M438=7),0,IF(NOT(P438),0,IF(L438&lt;=$L$1,VLOOKUP(M438,ouderschapsverlof!$D$15:$G$19,4,FALSE),0)))</f>
        <v>0</v>
      </c>
      <c r="R438" s="65">
        <f>IF(OR(M438=6,M438=7),0,IF(NOT(P438),IF(L438&lt;=$L$1,VLOOKUP(M438,ouderschapsverlof!$D$15:$G$19,4,FALSE),0),0))</f>
        <v>0</v>
      </c>
      <c r="T438" s="64">
        <f t="shared" si="139"/>
        <v>436</v>
      </c>
      <c r="U438" s="65">
        <f t="shared" si="129"/>
        <v>1</v>
      </c>
      <c r="V438" s="66">
        <f t="shared" si="130"/>
        <v>0</v>
      </c>
      <c r="W438" s="66">
        <f t="shared" si="131"/>
        <v>0</v>
      </c>
      <c r="X438" s="65" t="b">
        <f t="shared" si="132"/>
        <v>1</v>
      </c>
      <c r="Y438" s="65">
        <f>IF(OR(U438=6,U438=7),0,IF(NOT(X438),0,IF(T438&lt;=$T$1,VLOOKUP(U438,ouderschapsverlof!$D$15:$I$19,6,FALSE),0)))</f>
        <v>0</v>
      </c>
      <c r="Z438" s="65">
        <f>IF(OR(U438=6,U438=7),0,IF(NOT(X438),IF(T438&lt;=$T$1,VLOOKUP(U438,ouderschapsverlof!$D$15:$I$19,6,FALSE),0),0))</f>
        <v>0</v>
      </c>
      <c r="AB438" s="64">
        <f t="shared" si="140"/>
        <v>436</v>
      </c>
      <c r="AC438" s="65">
        <f t="shared" si="133"/>
        <v>1</v>
      </c>
      <c r="AD438" s="66">
        <f t="shared" si="134"/>
        <v>0</v>
      </c>
      <c r="AE438" s="66">
        <f t="shared" si="135"/>
        <v>0</v>
      </c>
      <c r="AF438" s="65" t="b">
        <f t="shared" si="136"/>
        <v>1</v>
      </c>
      <c r="AG438" s="65">
        <f>IF(OR(AC438=6,AC438=7),0,IF(NOT(AF438),0,IF(AB438&lt;=$AB$1,VLOOKUP(AC438,ouderschapsverlof!$D$15:$K$19,8,FALSE),0)))</f>
        <v>0</v>
      </c>
      <c r="AH438" s="65">
        <f>IF(OR(AC438=6,AC438=7),0,IF(NOT(AF438),IF(AB438&lt;=$AB$1,VLOOKUP(AC438,ouderschapsverlof!$D$15:$K$19,8,FALSE),0),0))</f>
        <v>0</v>
      </c>
    </row>
    <row r="439" spans="1:34" x14ac:dyDescent="0.25">
      <c r="A439" s="64">
        <f t="shared" si="137"/>
        <v>437</v>
      </c>
      <c r="B439" s="65">
        <f t="shared" si="141"/>
        <v>2</v>
      </c>
      <c r="C439" s="66">
        <f t="shared" si="123"/>
        <v>0</v>
      </c>
      <c r="D439" s="66">
        <f t="shared" si="124"/>
        <v>0</v>
      </c>
      <c r="E439" s="65" t="b">
        <f t="shared" si="142"/>
        <v>1</v>
      </c>
      <c r="F439" s="65">
        <f>IF(OR(B439=6,B439=7),0,IF(NOT(E439),0,IF(A439&lt;=$A$1,VLOOKUP(B439,ouderschapsverlof!$D$15:$E$19,2,FALSE),0)))</f>
        <v>0</v>
      </c>
      <c r="G439" s="65">
        <f>IF(OR(B439=6,B439=7),0,IF(NOT(E439),IF(A439&lt;=$A$1,VLOOKUP(B439,ouderschapsverlof!$D$15:$E$19,2,FALSE),0),0))</f>
        <v>0</v>
      </c>
      <c r="L439" s="64">
        <f t="shared" si="138"/>
        <v>437</v>
      </c>
      <c r="M439" s="65">
        <f t="shared" si="125"/>
        <v>2</v>
      </c>
      <c r="N439" s="66">
        <f t="shared" si="126"/>
        <v>0</v>
      </c>
      <c r="O439" s="66">
        <f t="shared" si="127"/>
        <v>0</v>
      </c>
      <c r="P439" s="65" t="b">
        <f t="shared" si="128"/>
        <v>1</v>
      </c>
      <c r="Q439" s="65">
        <f>IF(OR(M439=6,M439=7),0,IF(NOT(P439),0,IF(L439&lt;=$L$1,VLOOKUP(M439,ouderschapsverlof!$D$15:$G$19,4,FALSE),0)))</f>
        <v>0</v>
      </c>
      <c r="R439" s="65">
        <f>IF(OR(M439=6,M439=7),0,IF(NOT(P439),IF(L439&lt;=$L$1,VLOOKUP(M439,ouderschapsverlof!$D$15:$G$19,4,FALSE),0),0))</f>
        <v>0</v>
      </c>
      <c r="T439" s="64">
        <f t="shared" si="139"/>
        <v>437</v>
      </c>
      <c r="U439" s="65">
        <f t="shared" si="129"/>
        <v>2</v>
      </c>
      <c r="V439" s="66">
        <f t="shared" si="130"/>
        <v>0</v>
      </c>
      <c r="W439" s="66">
        <f t="shared" si="131"/>
        <v>0</v>
      </c>
      <c r="X439" s="65" t="b">
        <f t="shared" si="132"/>
        <v>1</v>
      </c>
      <c r="Y439" s="65">
        <f>IF(OR(U439=6,U439=7),0,IF(NOT(X439),0,IF(T439&lt;=$T$1,VLOOKUP(U439,ouderschapsverlof!$D$15:$I$19,6,FALSE),0)))</f>
        <v>0</v>
      </c>
      <c r="Z439" s="65">
        <f>IF(OR(U439=6,U439=7),0,IF(NOT(X439),IF(T439&lt;=$T$1,VLOOKUP(U439,ouderschapsverlof!$D$15:$I$19,6,FALSE),0),0))</f>
        <v>0</v>
      </c>
      <c r="AB439" s="64">
        <f t="shared" si="140"/>
        <v>437</v>
      </c>
      <c r="AC439" s="65">
        <f t="shared" si="133"/>
        <v>2</v>
      </c>
      <c r="AD439" s="66">
        <f t="shared" si="134"/>
        <v>0</v>
      </c>
      <c r="AE439" s="66">
        <f t="shared" si="135"/>
        <v>0</v>
      </c>
      <c r="AF439" s="65" t="b">
        <f t="shared" si="136"/>
        <v>1</v>
      </c>
      <c r="AG439" s="65">
        <f>IF(OR(AC439=6,AC439=7),0,IF(NOT(AF439),0,IF(AB439&lt;=$AB$1,VLOOKUP(AC439,ouderschapsverlof!$D$15:$K$19,8,FALSE),0)))</f>
        <v>0</v>
      </c>
      <c r="AH439" s="65">
        <f>IF(OR(AC439=6,AC439=7),0,IF(NOT(AF439),IF(AB439&lt;=$AB$1,VLOOKUP(AC439,ouderschapsverlof!$D$15:$K$19,8,FALSE),0),0))</f>
        <v>0</v>
      </c>
    </row>
    <row r="440" spans="1:34" x14ac:dyDescent="0.25">
      <c r="A440" s="64">
        <f t="shared" si="137"/>
        <v>438</v>
      </c>
      <c r="B440" s="65">
        <f t="shared" si="141"/>
        <v>3</v>
      </c>
      <c r="C440" s="66">
        <f t="shared" si="123"/>
        <v>0</v>
      </c>
      <c r="D440" s="66">
        <f t="shared" si="124"/>
        <v>0</v>
      </c>
      <c r="E440" s="65" t="b">
        <f t="shared" si="142"/>
        <v>1</v>
      </c>
      <c r="F440" s="65">
        <f>IF(OR(B440=6,B440=7),0,IF(NOT(E440),0,IF(A440&lt;=$A$1,VLOOKUP(B440,ouderschapsverlof!$D$15:$E$19,2,FALSE),0)))</f>
        <v>0</v>
      </c>
      <c r="G440" s="65">
        <f>IF(OR(B440=6,B440=7),0,IF(NOT(E440),IF(A440&lt;=$A$1,VLOOKUP(B440,ouderschapsverlof!$D$15:$E$19,2,FALSE),0),0))</f>
        <v>0</v>
      </c>
      <c r="L440" s="64">
        <f t="shared" si="138"/>
        <v>438</v>
      </c>
      <c r="M440" s="65">
        <f t="shared" si="125"/>
        <v>3</v>
      </c>
      <c r="N440" s="66">
        <f t="shared" si="126"/>
        <v>0</v>
      </c>
      <c r="O440" s="66">
        <f t="shared" si="127"/>
        <v>0</v>
      </c>
      <c r="P440" s="65" t="b">
        <f t="shared" si="128"/>
        <v>1</v>
      </c>
      <c r="Q440" s="65">
        <f>IF(OR(M440=6,M440=7),0,IF(NOT(P440),0,IF(L440&lt;=$L$1,VLOOKUP(M440,ouderschapsverlof!$D$15:$G$19,4,FALSE),0)))</f>
        <v>0</v>
      </c>
      <c r="R440" s="65">
        <f>IF(OR(M440=6,M440=7),0,IF(NOT(P440),IF(L440&lt;=$L$1,VLOOKUP(M440,ouderschapsverlof!$D$15:$G$19,4,FALSE),0),0))</f>
        <v>0</v>
      </c>
      <c r="T440" s="64">
        <f t="shared" si="139"/>
        <v>438</v>
      </c>
      <c r="U440" s="65">
        <f t="shared" si="129"/>
        <v>3</v>
      </c>
      <c r="V440" s="66">
        <f t="shared" si="130"/>
        <v>0</v>
      </c>
      <c r="W440" s="66">
        <f t="shared" si="131"/>
        <v>0</v>
      </c>
      <c r="X440" s="65" t="b">
        <f t="shared" si="132"/>
        <v>1</v>
      </c>
      <c r="Y440" s="65">
        <f>IF(OR(U440=6,U440=7),0,IF(NOT(X440),0,IF(T440&lt;=$T$1,VLOOKUP(U440,ouderschapsverlof!$D$15:$I$19,6,FALSE),0)))</f>
        <v>0</v>
      </c>
      <c r="Z440" s="65">
        <f>IF(OR(U440=6,U440=7),0,IF(NOT(X440),IF(T440&lt;=$T$1,VLOOKUP(U440,ouderschapsverlof!$D$15:$I$19,6,FALSE),0),0))</f>
        <v>0</v>
      </c>
      <c r="AB440" s="64">
        <f t="shared" si="140"/>
        <v>438</v>
      </c>
      <c r="AC440" s="65">
        <f t="shared" si="133"/>
        <v>3</v>
      </c>
      <c r="AD440" s="66">
        <f t="shared" si="134"/>
        <v>0</v>
      </c>
      <c r="AE440" s="66">
        <f t="shared" si="135"/>
        <v>0</v>
      </c>
      <c r="AF440" s="65" t="b">
        <f t="shared" si="136"/>
        <v>1</v>
      </c>
      <c r="AG440" s="65">
        <f>IF(OR(AC440=6,AC440=7),0,IF(NOT(AF440),0,IF(AB440&lt;=$AB$1,VLOOKUP(AC440,ouderschapsverlof!$D$15:$K$19,8,FALSE),0)))</f>
        <v>0</v>
      </c>
      <c r="AH440" s="65">
        <f>IF(OR(AC440=6,AC440=7),0,IF(NOT(AF440),IF(AB440&lt;=$AB$1,VLOOKUP(AC440,ouderschapsverlof!$D$15:$K$19,8,FALSE),0),0))</f>
        <v>0</v>
      </c>
    </row>
    <row r="441" spans="1:34" x14ac:dyDescent="0.25">
      <c r="A441" s="64">
        <f t="shared" si="137"/>
        <v>439</v>
      </c>
      <c r="B441" s="65">
        <f t="shared" si="141"/>
        <v>4</v>
      </c>
      <c r="C441" s="66">
        <f t="shared" si="123"/>
        <v>0</v>
      </c>
      <c r="D441" s="66">
        <f t="shared" si="124"/>
        <v>0</v>
      </c>
      <c r="E441" s="65" t="b">
        <f t="shared" si="142"/>
        <v>1</v>
      </c>
      <c r="F441" s="65">
        <f>IF(OR(B441=6,B441=7),0,IF(NOT(E441),0,IF(A441&lt;=$A$1,VLOOKUP(B441,ouderschapsverlof!$D$15:$E$19,2,FALSE),0)))</f>
        <v>0</v>
      </c>
      <c r="G441" s="65">
        <f>IF(OR(B441=6,B441=7),0,IF(NOT(E441),IF(A441&lt;=$A$1,VLOOKUP(B441,ouderschapsverlof!$D$15:$E$19,2,FALSE),0),0))</f>
        <v>0</v>
      </c>
      <c r="L441" s="64">
        <f t="shared" si="138"/>
        <v>439</v>
      </c>
      <c r="M441" s="65">
        <f t="shared" si="125"/>
        <v>4</v>
      </c>
      <c r="N441" s="66">
        <f t="shared" si="126"/>
        <v>0</v>
      </c>
      <c r="O441" s="66">
        <f t="shared" si="127"/>
        <v>0</v>
      </c>
      <c r="P441" s="65" t="b">
        <f t="shared" si="128"/>
        <v>1</v>
      </c>
      <c r="Q441" s="65">
        <f>IF(OR(M441=6,M441=7),0,IF(NOT(P441),0,IF(L441&lt;=$L$1,VLOOKUP(M441,ouderschapsverlof!$D$15:$G$19,4,FALSE),0)))</f>
        <v>0</v>
      </c>
      <c r="R441" s="65">
        <f>IF(OR(M441=6,M441=7),0,IF(NOT(P441),IF(L441&lt;=$L$1,VLOOKUP(M441,ouderschapsverlof!$D$15:$G$19,4,FALSE),0),0))</f>
        <v>0</v>
      </c>
      <c r="T441" s="64">
        <f t="shared" si="139"/>
        <v>439</v>
      </c>
      <c r="U441" s="65">
        <f t="shared" si="129"/>
        <v>4</v>
      </c>
      <c r="V441" s="66">
        <f t="shared" si="130"/>
        <v>0</v>
      </c>
      <c r="W441" s="66">
        <f t="shared" si="131"/>
        <v>0</v>
      </c>
      <c r="X441" s="65" t="b">
        <f t="shared" si="132"/>
        <v>1</v>
      </c>
      <c r="Y441" s="65">
        <f>IF(OR(U441=6,U441=7),0,IF(NOT(X441),0,IF(T441&lt;=$T$1,VLOOKUP(U441,ouderschapsverlof!$D$15:$I$19,6,FALSE),0)))</f>
        <v>0</v>
      </c>
      <c r="Z441" s="65">
        <f>IF(OR(U441=6,U441=7),0,IF(NOT(X441),IF(T441&lt;=$T$1,VLOOKUP(U441,ouderschapsverlof!$D$15:$I$19,6,FALSE),0),0))</f>
        <v>0</v>
      </c>
      <c r="AB441" s="64">
        <f t="shared" si="140"/>
        <v>439</v>
      </c>
      <c r="AC441" s="65">
        <f t="shared" si="133"/>
        <v>4</v>
      </c>
      <c r="AD441" s="66">
        <f t="shared" si="134"/>
        <v>0</v>
      </c>
      <c r="AE441" s="66">
        <f t="shared" si="135"/>
        <v>0</v>
      </c>
      <c r="AF441" s="65" t="b">
        <f t="shared" si="136"/>
        <v>1</v>
      </c>
      <c r="AG441" s="65">
        <f>IF(OR(AC441=6,AC441=7),0,IF(NOT(AF441),0,IF(AB441&lt;=$AB$1,VLOOKUP(AC441,ouderschapsverlof!$D$15:$K$19,8,FALSE),0)))</f>
        <v>0</v>
      </c>
      <c r="AH441" s="65">
        <f>IF(OR(AC441=6,AC441=7),0,IF(NOT(AF441),IF(AB441&lt;=$AB$1,VLOOKUP(AC441,ouderschapsverlof!$D$15:$K$19,8,FALSE),0),0))</f>
        <v>0</v>
      </c>
    </row>
    <row r="442" spans="1:34" x14ac:dyDescent="0.25">
      <c r="A442" s="64">
        <f t="shared" si="137"/>
        <v>440</v>
      </c>
      <c r="B442" s="65">
        <f t="shared" si="141"/>
        <v>5</v>
      </c>
      <c r="C442" s="66">
        <f t="shared" si="123"/>
        <v>0</v>
      </c>
      <c r="D442" s="66">
        <f t="shared" si="124"/>
        <v>0</v>
      </c>
      <c r="E442" s="65" t="b">
        <f t="shared" si="142"/>
        <v>1</v>
      </c>
      <c r="F442" s="65">
        <f>IF(OR(B442=6,B442=7),0,IF(NOT(E442),0,IF(A442&lt;=$A$1,VLOOKUP(B442,ouderschapsverlof!$D$15:$E$19,2,FALSE),0)))</f>
        <v>0</v>
      </c>
      <c r="G442" s="65">
        <f>IF(OR(B442=6,B442=7),0,IF(NOT(E442),IF(A442&lt;=$A$1,VLOOKUP(B442,ouderschapsverlof!$D$15:$E$19,2,FALSE),0),0))</f>
        <v>0</v>
      </c>
      <c r="L442" s="64">
        <f t="shared" si="138"/>
        <v>440</v>
      </c>
      <c r="M442" s="65">
        <f t="shared" si="125"/>
        <v>5</v>
      </c>
      <c r="N442" s="66">
        <f t="shared" si="126"/>
        <v>0</v>
      </c>
      <c r="O442" s="66">
        <f t="shared" si="127"/>
        <v>0</v>
      </c>
      <c r="P442" s="65" t="b">
        <f t="shared" si="128"/>
        <v>1</v>
      </c>
      <c r="Q442" s="65">
        <f>IF(OR(M442=6,M442=7),0,IF(NOT(P442),0,IF(L442&lt;=$L$1,VLOOKUP(M442,ouderschapsverlof!$D$15:$G$19,4,FALSE),0)))</f>
        <v>0</v>
      </c>
      <c r="R442" s="65">
        <f>IF(OR(M442=6,M442=7),0,IF(NOT(P442),IF(L442&lt;=$L$1,VLOOKUP(M442,ouderschapsverlof!$D$15:$G$19,4,FALSE),0),0))</f>
        <v>0</v>
      </c>
      <c r="T442" s="64">
        <f t="shared" si="139"/>
        <v>440</v>
      </c>
      <c r="U442" s="65">
        <f t="shared" si="129"/>
        <v>5</v>
      </c>
      <c r="V442" s="66">
        <f t="shared" si="130"/>
        <v>0</v>
      </c>
      <c r="W442" s="66">
        <f t="shared" si="131"/>
        <v>0</v>
      </c>
      <c r="X442" s="65" t="b">
        <f t="shared" si="132"/>
        <v>1</v>
      </c>
      <c r="Y442" s="65">
        <f>IF(OR(U442=6,U442=7),0,IF(NOT(X442),0,IF(T442&lt;=$T$1,VLOOKUP(U442,ouderschapsverlof!$D$15:$I$19,6,FALSE),0)))</f>
        <v>0</v>
      </c>
      <c r="Z442" s="65">
        <f>IF(OR(U442=6,U442=7),0,IF(NOT(X442),IF(T442&lt;=$T$1,VLOOKUP(U442,ouderschapsverlof!$D$15:$I$19,6,FALSE),0),0))</f>
        <v>0</v>
      </c>
      <c r="AB442" s="64">
        <f t="shared" si="140"/>
        <v>440</v>
      </c>
      <c r="AC442" s="65">
        <f t="shared" si="133"/>
        <v>5</v>
      </c>
      <c r="AD442" s="66">
        <f t="shared" si="134"/>
        <v>0</v>
      </c>
      <c r="AE442" s="66">
        <f t="shared" si="135"/>
        <v>0</v>
      </c>
      <c r="AF442" s="65" t="b">
        <f t="shared" si="136"/>
        <v>1</v>
      </c>
      <c r="AG442" s="65">
        <f>IF(OR(AC442=6,AC442=7),0,IF(NOT(AF442),0,IF(AB442&lt;=$AB$1,VLOOKUP(AC442,ouderschapsverlof!$D$15:$K$19,8,FALSE),0)))</f>
        <v>0</v>
      </c>
      <c r="AH442" s="65">
        <f>IF(OR(AC442=6,AC442=7),0,IF(NOT(AF442),IF(AB442&lt;=$AB$1,VLOOKUP(AC442,ouderschapsverlof!$D$15:$K$19,8,FALSE),0),0))</f>
        <v>0</v>
      </c>
    </row>
    <row r="443" spans="1:34" x14ac:dyDescent="0.25">
      <c r="A443" s="64">
        <f t="shared" si="137"/>
        <v>441</v>
      </c>
      <c r="B443" s="65">
        <f t="shared" si="141"/>
        <v>6</v>
      </c>
      <c r="C443" s="66">
        <f t="shared" si="123"/>
        <v>0</v>
      </c>
      <c r="D443" s="66">
        <f t="shared" si="124"/>
        <v>0</v>
      </c>
      <c r="E443" s="65" t="b">
        <f t="shared" si="142"/>
        <v>1</v>
      </c>
      <c r="F443" s="65">
        <f>IF(OR(B443=6,B443=7),0,IF(NOT(E443),0,IF(A443&lt;=$A$1,VLOOKUP(B443,ouderschapsverlof!$D$15:$E$19,2,FALSE),0)))</f>
        <v>0</v>
      </c>
      <c r="G443" s="65">
        <f>IF(OR(B443=6,B443=7),0,IF(NOT(E443),IF(A443&lt;=$A$1,VLOOKUP(B443,ouderschapsverlof!$D$15:$E$19,2,FALSE),0),0))</f>
        <v>0</v>
      </c>
      <c r="L443" s="64">
        <f t="shared" si="138"/>
        <v>441</v>
      </c>
      <c r="M443" s="65">
        <f t="shared" si="125"/>
        <v>6</v>
      </c>
      <c r="N443" s="66">
        <f t="shared" si="126"/>
        <v>0</v>
      </c>
      <c r="O443" s="66">
        <f t="shared" si="127"/>
        <v>0</v>
      </c>
      <c r="P443" s="65" t="b">
        <f t="shared" si="128"/>
        <v>1</v>
      </c>
      <c r="Q443" s="65">
        <f>IF(OR(M443=6,M443=7),0,IF(NOT(P443),0,IF(L443&lt;=$L$1,VLOOKUP(M443,ouderschapsverlof!$D$15:$G$19,4,FALSE),0)))</f>
        <v>0</v>
      </c>
      <c r="R443" s="65">
        <f>IF(OR(M443=6,M443=7),0,IF(NOT(P443),IF(L443&lt;=$L$1,VLOOKUP(M443,ouderschapsverlof!$D$15:$G$19,4,FALSE),0),0))</f>
        <v>0</v>
      </c>
      <c r="T443" s="64">
        <f t="shared" si="139"/>
        <v>441</v>
      </c>
      <c r="U443" s="65">
        <f t="shared" si="129"/>
        <v>6</v>
      </c>
      <c r="V443" s="66">
        <f t="shared" si="130"/>
        <v>0</v>
      </c>
      <c r="W443" s="66">
        <f t="shared" si="131"/>
        <v>0</v>
      </c>
      <c r="X443" s="65" t="b">
        <f t="shared" si="132"/>
        <v>1</v>
      </c>
      <c r="Y443" s="65">
        <f>IF(OR(U443=6,U443=7),0,IF(NOT(X443),0,IF(T443&lt;=$T$1,VLOOKUP(U443,ouderschapsverlof!$D$15:$I$19,6,FALSE),0)))</f>
        <v>0</v>
      </c>
      <c r="Z443" s="65">
        <f>IF(OR(U443=6,U443=7),0,IF(NOT(X443),IF(T443&lt;=$T$1,VLOOKUP(U443,ouderschapsverlof!$D$15:$I$19,6,FALSE),0),0))</f>
        <v>0</v>
      </c>
      <c r="AB443" s="64">
        <f t="shared" si="140"/>
        <v>441</v>
      </c>
      <c r="AC443" s="65">
        <f t="shared" si="133"/>
        <v>6</v>
      </c>
      <c r="AD443" s="66">
        <f t="shared" si="134"/>
        <v>0</v>
      </c>
      <c r="AE443" s="66">
        <f t="shared" si="135"/>
        <v>0</v>
      </c>
      <c r="AF443" s="65" t="b">
        <f t="shared" si="136"/>
        <v>1</v>
      </c>
      <c r="AG443" s="65">
        <f>IF(OR(AC443=6,AC443=7),0,IF(NOT(AF443),0,IF(AB443&lt;=$AB$1,VLOOKUP(AC443,ouderschapsverlof!$D$15:$K$19,8,FALSE),0)))</f>
        <v>0</v>
      </c>
      <c r="AH443" s="65">
        <f>IF(OR(AC443=6,AC443=7),0,IF(NOT(AF443),IF(AB443&lt;=$AB$1,VLOOKUP(AC443,ouderschapsverlof!$D$15:$K$19,8,FALSE),0),0))</f>
        <v>0</v>
      </c>
    </row>
    <row r="444" spans="1:34" x14ac:dyDescent="0.25">
      <c r="A444" s="64">
        <f t="shared" si="137"/>
        <v>442</v>
      </c>
      <c r="B444" s="65">
        <f t="shared" si="141"/>
        <v>7</v>
      </c>
      <c r="C444" s="66">
        <f t="shared" si="123"/>
        <v>0</v>
      </c>
      <c r="D444" s="66">
        <f t="shared" si="124"/>
        <v>0</v>
      </c>
      <c r="E444" s="65" t="b">
        <f t="shared" si="142"/>
        <v>1</v>
      </c>
      <c r="F444" s="65">
        <f>IF(OR(B444=6,B444=7),0,IF(NOT(E444),0,IF(A444&lt;=$A$1,VLOOKUP(B444,ouderschapsverlof!$D$15:$E$19,2,FALSE),0)))</f>
        <v>0</v>
      </c>
      <c r="G444" s="65">
        <f>IF(OR(B444=6,B444=7),0,IF(NOT(E444),IF(A444&lt;=$A$1,VLOOKUP(B444,ouderschapsverlof!$D$15:$E$19,2,FALSE),0),0))</f>
        <v>0</v>
      </c>
      <c r="L444" s="64">
        <f t="shared" si="138"/>
        <v>442</v>
      </c>
      <c r="M444" s="65">
        <f t="shared" si="125"/>
        <v>7</v>
      </c>
      <c r="N444" s="66">
        <f t="shared" si="126"/>
        <v>0</v>
      </c>
      <c r="O444" s="66">
        <f t="shared" si="127"/>
        <v>0</v>
      </c>
      <c r="P444" s="65" t="b">
        <f t="shared" si="128"/>
        <v>1</v>
      </c>
      <c r="Q444" s="65">
        <f>IF(OR(M444=6,M444=7),0,IF(NOT(P444),0,IF(L444&lt;=$L$1,VLOOKUP(M444,ouderschapsverlof!$D$15:$G$19,4,FALSE),0)))</f>
        <v>0</v>
      </c>
      <c r="R444" s="65">
        <f>IF(OR(M444=6,M444=7),0,IF(NOT(P444),IF(L444&lt;=$L$1,VLOOKUP(M444,ouderschapsverlof!$D$15:$G$19,4,FALSE),0),0))</f>
        <v>0</v>
      </c>
      <c r="T444" s="64">
        <f t="shared" si="139"/>
        <v>442</v>
      </c>
      <c r="U444" s="65">
        <f t="shared" si="129"/>
        <v>7</v>
      </c>
      <c r="V444" s="66">
        <f t="shared" si="130"/>
        <v>0</v>
      </c>
      <c r="W444" s="66">
        <f t="shared" si="131"/>
        <v>0</v>
      </c>
      <c r="X444" s="65" t="b">
        <f t="shared" si="132"/>
        <v>1</v>
      </c>
      <c r="Y444" s="65">
        <f>IF(OR(U444=6,U444=7),0,IF(NOT(X444),0,IF(T444&lt;=$T$1,VLOOKUP(U444,ouderschapsverlof!$D$15:$I$19,6,FALSE),0)))</f>
        <v>0</v>
      </c>
      <c r="Z444" s="65">
        <f>IF(OR(U444=6,U444=7),0,IF(NOT(X444),IF(T444&lt;=$T$1,VLOOKUP(U444,ouderschapsverlof!$D$15:$I$19,6,FALSE),0),0))</f>
        <v>0</v>
      </c>
      <c r="AB444" s="64">
        <f t="shared" si="140"/>
        <v>442</v>
      </c>
      <c r="AC444" s="65">
        <f t="shared" si="133"/>
        <v>7</v>
      </c>
      <c r="AD444" s="66">
        <f t="shared" si="134"/>
        <v>0</v>
      </c>
      <c r="AE444" s="66">
        <f t="shared" si="135"/>
        <v>0</v>
      </c>
      <c r="AF444" s="65" t="b">
        <f t="shared" si="136"/>
        <v>1</v>
      </c>
      <c r="AG444" s="65">
        <f>IF(OR(AC444=6,AC444=7),0,IF(NOT(AF444),0,IF(AB444&lt;=$AB$1,VLOOKUP(AC444,ouderschapsverlof!$D$15:$K$19,8,FALSE),0)))</f>
        <v>0</v>
      </c>
      <c r="AH444" s="65">
        <f>IF(OR(AC444=6,AC444=7),0,IF(NOT(AF444),IF(AB444&lt;=$AB$1,VLOOKUP(AC444,ouderschapsverlof!$D$15:$K$19,8,FALSE),0),0))</f>
        <v>0</v>
      </c>
    </row>
    <row r="445" spans="1:34" x14ac:dyDescent="0.25">
      <c r="A445" s="64">
        <f t="shared" si="137"/>
        <v>443</v>
      </c>
      <c r="B445" s="65">
        <f t="shared" si="141"/>
        <v>1</v>
      </c>
      <c r="C445" s="66">
        <f t="shared" si="123"/>
        <v>0</v>
      </c>
      <c r="D445" s="66">
        <f t="shared" si="124"/>
        <v>0</v>
      </c>
      <c r="E445" s="65" t="b">
        <f t="shared" si="142"/>
        <v>1</v>
      </c>
      <c r="F445" s="65">
        <f>IF(OR(B445=6,B445=7),0,IF(NOT(E445),0,IF(A445&lt;=$A$1,VLOOKUP(B445,ouderschapsverlof!$D$15:$E$19,2,FALSE),0)))</f>
        <v>0</v>
      </c>
      <c r="G445" s="65">
        <f>IF(OR(B445=6,B445=7),0,IF(NOT(E445),IF(A445&lt;=$A$1,VLOOKUP(B445,ouderschapsverlof!$D$15:$E$19,2,FALSE),0),0))</f>
        <v>0</v>
      </c>
      <c r="L445" s="64">
        <f t="shared" si="138"/>
        <v>443</v>
      </c>
      <c r="M445" s="65">
        <f t="shared" si="125"/>
        <v>1</v>
      </c>
      <c r="N445" s="66">
        <f t="shared" si="126"/>
        <v>0</v>
      </c>
      <c r="O445" s="66">
        <f t="shared" si="127"/>
        <v>0</v>
      </c>
      <c r="P445" s="65" t="b">
        <f t="shared" si="128"/>
        <v>1</v>
      </c>
      <c r="Q445" s="65">
        <f>IF(OR(M445=6,M445=7),0,IF(NOT(P445),0,IF(L445&lt;=$L$1,VLOOKUP(M445,ouderschapsverlof!$D$15:$G$19,4,FALSE),0)))</f>
        <v>0</v>
      </c>
      <c r="R445" s="65">
        <f>IF(OR(M445=6,M445=7),0,IF(NOT(P445),IF(L445&lt;=$L$1,VLOOKUP(M445,ouderschapsverlof!$D$15:$G$19,4,FALSE),0),0))</f>
        <v>0</v>
      </c>
      <c r="T445" s="64">
        <f t="shared" si="139"/>
        <v>443</v>
      </c>
      <c r="U445" s="65">
        <f t="shared" si="129"/>
        <v>1</v>
      </c>
      <c r="V445" s="66">
        <f t="shared" si="130"/>
        <v>0</v>
      </c>
      <c r="W445" s="66">
        <f t="shared" si="131"/>
        <v>0</v>
      </c>
      <c r="X445" s="65" t="b">
        <f t="shared" si="132"/>
        <v>1</v>
      </c>
      <c r="Y445" s="65">
        <f>IF(OR(U445=6,U445=7),0,IF(NOT(X445),0,IF(T445&lt;=$T$1,VLOOKUP(U445,ouderschapsverlof!$D$15:$I$19,6,FALSE),0)))</f>
        <v>0</v>
      </c>
      <c r="Z445" s="65">
        <f>IF(OR(U445=6,U445=7),0,IF(NOT(X445),IF(T445&lt;=$T$1,VLOOKUP(U445,ouderschapsverlof!$D$15:$I$19,6,FALSE),0),0))</f>
        <v>0</v>
      </c>
      <c r="AB445" s="64">
        <f t="shared" si="140"/>
        <v>443</v>
      </c>
      <c r="AC445" s="65">
        <f t="shared" si="133"/>
        <v>1</v>
      </c>
      <c r="AD445" s="66">
        <f t="shared" si="134"/>
        <v>0</v>
      </c>
      <c r="AE445" s="66">
        <f t="shared" si="135"/>
        <v>0</v>
      </c>
      <c r="AF445" s="65" t="b">
        <f t="shared" si="136"/>
        <v>1</v>
      </c>
      <c r="AG445" s="65">
        <f>IF(OR(AC445=6,AC445=7),0,IF(NOT(AF445),0,IF(AB445&lt;=$AB$1,VLOOKUP(AC445,ouderschapsverlof!$D$15:$K$19,8,FALSE),0)))</f>
        <v>0</v>
      </c>
      <c r="AH445" s="65">
        <f>IF(OR(AC445=6,AC445=7),0,IF(NOT(AF445),IF(AB445&lt;=$AB$1,VLOOKUP(AC445,ouderschapsverlof!$D$15:$K$19,8,FALSE),0),0))</f>
        <v>0</v>
      </c>
    </row>
    <row r="446" spans="1:34" x14ac:dyDescent="0.25">
      <c r="A446" s="64">
        <f t="shared" si="137"/>
        <v>444</v>
      </c>
      <c r="B446" s="65">
        <f t="shared" si="141"/>
        <v>2</v>
      </c>
      <c r="C446" s="66">
        <f t="shared" si="123"/>
        <v>0</v>
      </c>
      <c r="D446" s="66">
        <f t="shared" si="124"/>
        <v>0</v>
      </c>
      <c r="E446" s="65" t="b">
        <f t="shared" si="142"/>
        <v>1</v>
      </c>
      <c r="F446" s="65">
        <f>IF(OR(B446=6,B446=7),0,IF(NOT(E446),0,IF(A446&lt;=$A$1,VLOOKUP(B446,ouderschapsverlof!$D$15:$E$19,2,FALSE),0)))</f>
        <v>0</v>
      </c>
      <c r="G446" s="65">
        <f>IF(OR(B446=6,B446=7),0,IF(NOT(E446),IF(A446&lt;=$A$1,VLOOKUP(B446,ouderschapsverlof!$D$15:$E$19,2,FALSE),0),0))</f>
        <v>0</v>
      </c>
      <c r="L446" s="64">
        <f t="shared" si="138"/>
        <v>444</v>
      </c>
      <c r="M446" s="65">
        <f t="shared" si="125"/>
        <v>2</v>
      </c>
      <c r="N446" s="66">
        <f t="shared" si="126"/>
        <v>0</v>
      </c>
      <c r="O446" s="66">
        <f t="shared" si="127"/>
        <v>0</v>
      </c>
      <c r="P446" s="65" t="b">
        <f t="shared" si="128"/>
        <v>1</v>
      </c>
      <c r="Q446" s="65">
        <f>IF(OR(M446=6,M446=7),0,IF(NOT(P446),0,IF(L446&lt;=$L$1,VLOOKUP(M446,ouderschapsverlof!$D$15:$G$19,4,FALSE),0)))</f>
        <v>0</v>
      </c>
      <c r="R446" s="65">
        <f>IF(OR(M446=6,M446=7),0,IF(NOT(P446),IF(L446&lt;=$L$1,VLOOKUP(M446,ouderschapsverlof!$D$15:$G$19,4,FALSE),0),0))</f>
        <v>0</v>
      </c>
      <c r="T446" s="64">
        <f t="shared" si="139"/>
        <v>444</v>
      </c>
      <c r="U446" s="65">
        <f t="shared" si="129"/>
        <v>2</v>
      </c>
      <c r="V446" s="66">
        <f t="shared" si="130"/>
        <v>0</v>
      </c>
      <c r="W446" s="66">
        <f t="shared" si="131"/>
        <v>0</v>
      </c>
      <c r="X446" s="65" t="b">
        <f t="shared" si="132"/>
        <v>1</v>
      </c>
      <c r="Y446" s="65">
        <f>IF(OR(U446=6,U446=7),0,IF(NOT(X446),0,IF(T446&lt;=$T$1,VLOOKUP(U446,ouderschapsverlof!$D$15:$I$19,6,FALSE),0)))</f>
        <v>0</v>
      </c>
      <c r="Z446" s="65">
        <f>IF(OR(U446=6,U446=7),0,IF(NOT(X446),IF(T446&lt;=$T$1,VLOOKUP(U446,ouderschapsverlof!$D$15:$I$19,6,FALSE),0),0))</f>
        <v>0</v>
      </c>
      <c r="AB446" s="64">
        <f t="shared" si="140"/>
        <v>444</v>
      </c>
      <c r="AC446" s="65">
        <f t="shared" si="133"/>
        <v>2</v>
      </c>
      <c r="AD446" s="66">
        <f t="shared" si="134"/>
        <v>0</v>
      </c>
      <c r="AE446" s="66">
        <f t="shared" si="135"/>
        <v>0</v>
      </c>
      <c r="AF446" s="65" t="b">
        <f t="shared" si="136"/>
        <v>1</v>
      </c>
      <c r="AG446" s="65">
        <f>IF(OR(AC446=6,AC446=7),0,IF(NOT(AF446),0,IF(AB446&lt;=$AB$1,VLOOKUP(AC446,ouderschapsverlof!$D$15:$K$19,8,FALSE),0)))</f>
        <v>0</v>
      </c>
      <c r="AH446" s="65">
        <f>IF(OR(AC446=6,AC446=7),0,IF(NOT(AF446),IF(AB446&lt;=$AB$1,VLOOKUP(AC446,ouderschapsverlof!$D$15:$K$19,8,FALSE),0),0))</f>
        <v>0</v>
      </c>
    </row>
    <row r="447" spans="1:34" x14ac:dyDescent="0.25">
      <c r="A447" s="64">
        <f t="shared" si="137"/>
        <v>445</v>
      </c>
      <c r="B447" s="65">
        <f t="shared" si="141"/>
        <v>3</v>
      </c>
      <c r="C447" s="66">
        <f t="shared" si="123"/>
        <v>0</v>
      </c>
      <c r="D447" s="66">
        <f t="shared" si="124"/>
        <v>0</v>
      </c>
      <c r="E447" s="65" t="b">
        <f t="shared" si="142"/>
        <v>1</v>
      </c>
      <c r="F447" s="65">
        <f>IF(OR(B447=6,B447=7),0,IF(NOT(E447),0,IF(A447&lt;=$A$1,VLOOKUP(B447,ouderschapsverlof!$D$15:$E$19,2,FALSE),0)))</f>
        <v>0</v>
      </c>
      <c r="G447" s="65">
        <f>IF(OR(B447=6,B447=7),0,IF(NOT(E447),IF(A447&lt;=$A$1,VLOOKUP(B447,ouderschapsverlof!$D$15:$E$19,2,FALSE),0),0))</f>
        <v>0</v>
      </c>
      <c r="L447" s="64">
        <f t="shared" si="138"/>
        <v>445</v>
      </c>
      <c r="M447" s="65">
        <f t="shared" si="125"/>
        <v>3</v>
      </c>
      <c r="N447" s="66">
        <f t="shared" si="126"/>
        <v>0</v>
      </c>
      <c r="O447" s="66">
        <f t="shared" si="127"/>
        <v>0</v>
      </c>
      <c r="P447" s="65" t="b">
        <f t="shared" si="128"/>
        <v>1</v>
      </c>
      <c r="Q447" s="65">
        <f>IF(OR(M447=6,M447=7),0,IF(NOT(P447),0,IF(L447&lt;=$L$1,VLOOKUP(M447,ouderschapsverlof!$D$15:$G$19,4,FALSE),0)))</f>
        <v>0</v>
      </c>
      <c r="R447" s="65">
        <f>IF(OR(M447=6,M447=7),0,IF(NOT(P447),IF(L447&lt;=$L$1,VLOOKUP(M447,ouderschapsverlof!$D$15:$G$19,4,FALSE),0),0))</f>
        <v>0</v>
      </c>
      <c r="T447" s="64">
        <f t="shared" si="139"/>
        <v>445</v>
      </c>
      <c r="U447" s="65">
        <f t="shared" si="129"/>
        <v>3</v>
      </c>
      <c r="V447" s="66">
        <f t="shared" si="130"/>
        <v>0</v>
      </c>
      <c r="W447" s="66">
        <f t="shared" si="131"/>
        <v>0</v>
      </c>
      <c r="X447" s="65" t="b">
        <f t="shared" si="132"/>
        <v>1</v>
      </c>
      <c r="Y447" s="65">
        <f>IF(OR(U447=6,U447=7),0,IF(NOT(X447),0,IF(T447&lt;=$T$1,VLOOKUP(U447,ouderschapsverlof!$D$15:$I$19,6,FALSE),0)))</f>
        <v>0</v>
      </c>
      <c r="Z447" s="65">
        <f>IF(OR(U447=6,U447=7),0,IF(NOT(X447),IF(T447&lt;=$T$1,VLOOKUP(U447,ouderschapsverlof!$D$15:$I$19,6,FALSE),0),0))</f>
        <v>0</v>
      </c>
      <c r="AB447" s="64">
        <f t="shared" si="140"/>
        <v>445</v>
      </c>
      <c r="AC447" s="65">
        <f t="shared" si="133"/>
        <v>3</v>
      </c>
      <c r="AD447" s="66">
        <f t="shared" si="134"/>
        <v>0</v>
      </c>
      <c r="AE447" s="66">
        <f t="shared" si="135"/>
        <v>0</v>
      </c>
      <c r="AF447" s="65" t="b">
        <f t="shared" si="136"/>
        <v>1</v>
      </c>
      <c r="AG447" s="65">
        <f>IF(OR(AC447=6,AC447=7),0,IF(NOT(AF447),0,IF(AB447&lt;=$AB$1,VLOOKUP(AC447,ouderschapsverlof!$D$15:$K$19,8,FALSE),0)))</f>
        <v>0</v>
      </c>
      <c r="AH447" s="65">
        <f>IF(OR(AC447=6,AC447=7),0,IF(NOT(AF447),IF(AB447&lt;=$AB$1,VLOOKUP(AC447,ouderschapsverlof!$D$15:$K$19,8,FALSE),0),0))</f>
        <v>0</v>
      </c>
    </row>
    <row r="448" spans="1:34" x14ac:dyDescent="0.25">
      <c r="A448" s="64">
        <f t="shared" si="137"/>
        <v>446</v>
      </c>
      <c r="B448" s="65">
        <f t="shared" si="141"/>
        <v>4</v>
      </c>
      <c r="C448" s="66">
        <f t="shared" si="123"/>
        <v>0</v>
      </c>
      <c r="D448" s="66">
        <f t="shared" si="124"/>
        <v>0</v>
      </c>
      <c r="E448" s="65" t="b">
        <f t="shared" si="142"/>
        <v>1</v>
      </c>
      <c r="F448" s="65">
        <f>IF(OR(B448=6,B448=7),0,IF(NOT(E448),0,IF(A448&lt;=$A$1,VLOOKUP(B448,ouderschapsverlof!$D$15:$E$19,2,FALSE),0)))</f>
        <v>0</v>
      </c>
      <c r="G448" s="65">
        <f>IF(OR(B448=6,B448=7),0,IF(NOT(E448),IF(A448&lt;=$A$1,VLOOKUP(B448,ouderschapsverlof!$D$15:$E$19,2,FALSE),0),0))</f>
        <v>0</v>
      </c>
      <c r="L448" s="64">
        <f t="shared" si="138"/>
        <v>446</v>
      </c>
      <c r="M448" s="65">
        <f t="shared" si="125"/>
        <v>4</v>
      </c>
      <c r="N448" s="66">
        <f t="shared" si="126"/>
        <v>0</v>
      </c>
      <c r="O448" s="66">
        <f t="shared" si="127"/>
        <v>0</v>
      </c>
      <c r="P448" s="65" t="b">
        <f t="shared" si="128"/>
        <v>1</v>
      </c>
      <c r="Q448" s="65">
        <f>IF(OR(M448=6,M448=7),0,IF(NOT(P448),0,IF(L448&lt;=$L$1,VLOOKUP(M448,ouderschapsverlof!$D$15:$G$19,4,FALSE),0)))</f>
        <v>0</v>
      </c>
      <c r="R448" s="65">
        <f>IF(OR(M448=6,M448=7),0,IF(NOT(P448),IF(L448&lt;=$L$1,VLOOKUP(M448,ouderschapsverlof!$D$15:$G$19,4,FALSE),0),0))</f>
        <v>0</v>
      </c>
      <c r="T448" s="64">
        <f t="shared" si="139"/>
        <v>446</v>
      </c>
      <c r="U448" s="65">
        <f t="shared" si="129"/>
        <v>4</v>
      </c>
      <c r="V448" s="66">
        <f t="shared" si="130"/>
        <v>0</v>
      </c>
      <c r="W448" s="66">
        <f t="shared" si="131"/>
        <v>0</v>
      </c>
      <c r="X448" s="65" t="b">
        <f t="shared" si="132"/>
        <v>1</v>
      </c>
      <c r="Y448" s="65">
        <f>IF(OR(U448=6,U448=7),0,IF(NOT(X448),0,IF(T448&lt;=$T$1,VLOOKUP(U448,ouderschapsverlof!$D$15:$I$19,6,FALSE),0)))</f>
        <v>0</v>
      </c>
      <c r="Z448" s="65">
        <f>IF(OR(U448=6,U448=7),0,IF(NOT(X448),IF(T448&lt;=$T$1,VLOOKUP(U448,ouderschapsverlof!$D$15:$I$19,6,FALSE),0),0))</f>
        <v>0</v>
      </c>
      <c r="AB448" s="64">
        <f t="shared" si="140"/>
        <v>446</v>
      </c>
      <c r="AC448" s="65">
        <f t="shared" si="133"/>
        <v>4</v>
      </c>
      <c r="AD448" s="66">
        <f t="shared" si="134"/>
        <v>0</v>
      </c>
      <c r="AE448" s="66">
        <f t="shared" si="135"/>
        <v>0</v>
      </c>
      <c r="AF448" s="65" t="b">
        <f t="shared" si="136"/>
        <v>1</v>
      </c>
      <c r="AG448" s="65">
        <f>IF(OR(AC448=6,AC448=7),0,IF(NOT(AF448),0,IF(AB448&lt;=$AB$1,VLOOKUP(AC448,ouderschapsverlof!$D$15:$K$19,8,FALSE),0)))</f>
        <v>0</v>
      </c>
      <c r="AH448" s="65">
        <f>IF(OR(AC448=6,AC448=7),0,IF(NOT(AF448),IF(AB448&lt;=$AB$1,VLOOKUP(AC448,ouderschapsverlof!$D$15:$K$19,8,FALSE),0),0))</f>
        <v>0</v>
      </c>
    </row>
    <row r="449" spans="1:34" x14ac:dyDescent="0.25">
      <c r="A449" s="64">
        <f t="shared" si="137"/>
        <v>447</v>
      </c>
      <c r="B449" s="65">
        <f t="shared" si="141"/>
        <v>5</v>
      </c>
      <c r="C449" s="66">
        <f t="shared" si="123"/>
        <v>0</v>
      </c>
      <c r="D449" s="66">
        <f t="shared" si="124"/>
        <v>0</v>
      </c>
      <c r="E449" s="65" t="b">
        <f t="shared" si="142"/>
        <v>1</v>
      </c>
      <c r="F449" s="65">
        <f>IF(OR(B449=6,B449=7),0,IF(NOT(E449),0,IF(A449&lt;=$A$1,VLOOKUP(B449,ouderschapsverlof!$D$15:$E$19,2,FALSE),0)))</f>
        <v>0</v>
      </c>
      <c r="G449" s="65">
        <f>IF(OR(B449=6,B449=7),0,IF(NOT(E449),IF(A449&lt;=$A$1,VLOOKUP(B449,ouderschapsverlof!$D$15:$E$19,2,FALSE),0),0))</f>
        <v>0</v>
      </c>
      <c r="L449" s="64">
        <f t="shared" si="138"/>
        <v>447</v>
      </c>
      <c r="M449" s="65">
        <f t="shared" si="125"/>
        <v>5</v>
      </c>
      <c r="N449" s="66">
        <f t="shared" si="126"/>
        <v>0</v>
      </c>
      <c r="O449" s="66">
        <f t="shared" si="127"/>
        <v>0</v>
      </c>
      <c r="P449" s="65" t="b">
        <f t="shared" si="128"/>
        <v>1</v>
      </c>
      <c r="Q449" s="65">
        <f>IF(OR(M449=6,M449=7),0,IF(NOT(P449),0,IF(L449&lt;=$L$1,VLOOKUP(M449,ouderschapsverlof!$D$15:$G$19,4,FALSE),0)))</f>
        <v>0</v>
      </c>
      <c r="R449" s="65">
        <f>IF(OR(M449=6,M449=7),0,IF(NOT(P449),IF(L449&lt;=$L$1,VLOOKUP(M449,ouderschapsverlof!$D$15:$G$19,4,FALSE),0),0))</f>
        <v>0</v>
      </c>
      <c r="T449" s="64">
        <f t="shared" si="139"/>
        <v>447</v>
      </c>
      <c r="U449" s="65">
        <f t="shared" si="129"/>
        <v>5</v>
      </c>
      <c r="V449" s="66">
        <f t="shared" si="130"/>
        <v>0</v>
      </c>
      <c r="W449" s="66">
        <f t="shared" si="131"/>
        <v>0</v>
      </c>
      <c r="X449" s="65" t="b">
        <f t="shared" si="132"/>
        <v>1</v>
      </c>
      <c r="Y449" s="65">
        <f>IF(OR(U449=6,U449=7),0,IF(NOT(X449),0,IF(T449&lt;=$T$1,VLOOKUP(U449,ouderschapsverlof!$D$15:$I$19,6,FALSE),0)))</f>
        <v>0</v>
      </c>
      <c r="Z449" s="65">
        <f>IF(OR(U449=6,U449=7),0,IF(NOT(X449),IF(T449&lt;=$T$1,VLOOKUP(U449,ouderschapsverlof!$D$15:$I$19,6,FALSE),0),0))</f>
        <v>0</v>
      </c>
      <c r="AB449" s="64">
        <f t="shared" si="140"/>
        <v>447</v>
      </c>
      <c r="AC449" s="65">
        <f t="shared" si="133"/>
        <v>5</v>
      </c>
      <c r="AD449" s="66">
        <f t="shared" si="134"/>
        <v>0</v>
      </c>
      <c r="AE449" s="66">
        <f t="shared" si="135"/>
        <v>0</v>
      </c>
      <c r="AF449" s="65" t="b">
        <f t="shared" si="136"/>
        <v>1</v>
      </c>
      <c r="AG449" s="65">
        <f>IF(OR(AC449=6,AC449=7),0,IF(NOT(AF449),0,IF(AB449&lt;=$AB$1,VLOOKUP(AC449,ouderschapsverlof!$D$15:$K$19,8,FALSE),0)))</f>
        <v>0</v>
      </c>
      <c r="AH449" s="65">
        <f>IF(OR(AC449=6,AC449=7),0,IF(NOT(AF449),IF(AB449&lt;=$AB$1,VLOOKUP(AC449,ouderschapsverlof!$D$15:$K$19,8,FALSE),0),0))</f>
        <v>0</v>
      </c>
    </row>
    <row r="450" spans="1:34" x14ac:dyDescent="0.25">
      <c r="A450" s="64">
        <f t="shared" si="137"/>
        <v>448</v>
      </c>
      <c r="B450" s="65">
        <f t="shared" si="141"/>
        <v>6</v>
      </c>
      <c r="C450" s="66">
        <f t="shared" si="123"/>
        <v>0</v>
      </c>
      <c r="D450" s="66">
        <f t="shared" si="124"/>
        <v>0</v>
      </c>
      <c r="E450" s="65" t="b">
        <f t="shared" si="142"/>
        <v>1</v>
      </c>
      <c r="F450" s="65">
        <f>IF(OR(B450=6,B450=7),0,IF(NOT(E450),0,IF(A450&lt;=$A$1,VLOOKUP(B450,ouderschapsverlof!$D$15:$E$19,2,FALSE),0)))</f>
        <v>0</v>
      </c>
      <c r="G450" s="65">
        <f>IF(OR(B450=6,B450=7),0,IF(NOT(E450),IF(A450&lt;=$A$1,VLOOKUP(B450,ouderschapsverlof!$D$15:$E$19,2,FALSE),0),0))</f>
        <v>0</v>
      </c>
      <c r="L450" s="64">
        <f t="shared" si="138"/>
        <v>448</v>
      </c>
      <c r="M450" s="65">
        <f t="shared" si="125"/>
        <v>6</v>
      </c>
      <c r="N450" s="66">
        <f t="shared" si="126"/>
        <v>0</v>
      </c>
      <c r="O450" s="66">
        <f t="shared" si="127"/>
        <v>0</v>
      </c>
      <c r="P450" s="65" t="b">
        <f t="shared" si="128"/>
        <v>1</v>
      </c>
      <c r="Q450" s="65">
        <f>IF(OR(M450=6,M450=7),0,IF(NOT(P450),0,IF(L450&lt;=$L$1,VLOOKUP(M450,ouderschapsverlof!$D$15:$G$19,4,FALSE),0)))</f>
        <v>0</v>
      </c>
      <c r="R450" s="65">
        <f>IF(OR(M450=6,M450=7),0,IF(NOT(P450),IF(L450&lt;=$L$1,VLOOKUP(M450,ouderschapsverlof!$D$15:$G$19,4,FALSE),0),0))</f>
        <v>0</v>
      </c>
      <c r="T450" s="64">
        <f t="shared" si="139"/>
        <v>448</v>
      </c>
      <c r="U450" s="65">
        <f t="shared" si="129"/>
        <v>6</v>
      </c>
      <c r="V450" s="66">
        <f t="shared" si="130"/>
        <v>0</v>
      </c>
      <c r="W450" s="66">
        <f t="shared" si="131"/>
        <v>0</v>
      </c>
      <c r="X450" s="65" t="b">
        <f t="shared" si="132"/>
        <v>1</v>
      </c>
      <c r="Y450" s="65">
        <f>IF(OR(U450=6,U450=7),0,IF(NOT(X450),0,IF(T450&lt;=$T$1,VLOOKUP(U450,ouderschapsverlof!$D$15:$I$19,6,FALSE),0)))</f>
        <v>0</v>
      </c>
      <c r="Z450" s="65">
        <f>IF(OR(U450=6,U450=7),0,IF(NOT(X450),IF(T450&lt;=$T$1,VLOOKUP(U450,ouderschapsverlof!$D$15:$I$19,6,FALSE),0),0))</f>
        <v>0</v>
      </c>
      <c r="AB450" s="64">
        <f t="shared" si="140"/>
        <v>448</v>
      </c>
      <c r="AC450" s="65">
        <f t="shared" si="133"/>
        <v>6</v>
      </c>
      <c r="AD450" s="66">
        <f t="shared" si="134"/>
        <v>0</v>
      </c>
      <c r="AE450" s="66">
        <f t="shared" si="135"/>
        <v>0</v>
      </c>
      <c r="AF450" s="65" t="b">
        <f t="shared" si="136"/>
        <v>1</v>
      </c>
      <c r="AG450" s="65">
        <f>IF(OR(AC450=6,AC450=7),0,IF(NOT(AF450),0,IF(AB450&lt;=$AB$1,VLOOKUP(AC450,ouderschapsverlof!$D$15:$K$19,8,FALSE),0)))</f>
        <v>0</v>
      </c>
      <c r="AH450" s="65">
        <f>IF(OR(AC450=6,AC450=7),0,IF(NOT(AF450),IF(AB450&lt;=$AB$1,VLOOKUP(AC450,ouderschapsverlof!$D$15:$K$19,8,FALSE),0),0))</f>
        <v>0</v>
      </c>
    </row>
    <row r="451" spans="1:34" x14ac:dyDescent="0.25">
      <c r="A451" s="64">
        <f t="shared" si="137"/>
        <v>449</v>
      </c>
      <c r="B451" s="65">
        <f t="shared" si="141"/>
        <v>7</v>
      </c>
      <c r="C451" s="66">
        <f t="shared" ref="C451:C514" si="143">VLOOKUP(A451,$I$1:$I$25,1)</f>
        <v>0</v>
      </c>
      <c r="D451" s="66">
        <f t="shared" ref="D451:D514" si="144">VLOOKUP(A451,$I$1:$J$25,2)</f>
        <v>0</v>
      </c>
      <c r="E451" s="65" t="b">
        <f t="shared" si="142"/>
        <v>1</v>
      </c>
      <c r="F451" s="65">
        <f>IF(OR(B451=6,B451=7),0,IF(NOT(E451),0,IF(A451&lt;=$A$1,VLOOKUP(B451,ouderschapsverlof!$D$15:$E$19,2,FALSE),0)))</f>
        <v>0</v>
      </c>
      <c r="G451" s="65">
        <f>IF(OR(B451=6,B451=7),0,IF(NOT(E451),IF(A451&lt;=$A$1,VLOOKUP(B451,ouderschapsverlof!$D$15:$E$19,2,FALSE),0),0))</f>
        <v>0</v>
      </c>
      <c r="L451" s="64">
        <f t="shared" si="138"/>
        <v>449</v>
      </c>
      <c r="M451" s="65">
        <f t="shared" ref="M451:M514" si="145">WEEKDAY(L451,2)</f>
        <v>7</v>
      </c>
      <c r="N451" s="66">
        <f t="shared" ref="N451:N514" si="146">VLOOKUP(L451,$I$1:$I$25,1)</f>
        <v>0</v>
      </c>
      <c r="O451" s="66">
        <f t="shared" ref="O451:O514" si="147">VLOOKUP(L451,$I$1:$J$25,2)</f>
        <v>0</v>
      </c>
      <c r="P451" s="65" t="b">
        <f t="shared" ref="P451:P514" si="148">IF(AND(L451&gt;=N451,L451&lt;=O451),FALSE,TRUE)</f>
        <v>1</v>
      </c>
      <c r="Q451" s="65">
        <f>IF(OR(M451=6,M451=7),0,IF(NOT(P451),0,IF(L451&lt;=$L$1,VLOOKUP(M451,ouderschapsverlof!$D$15:$G$19,4,FALSE),0)))</f>
        <v>0</v>
      </c>
      <c r="R451" s="65">
        <f>IF(OR(M451=6,M451=7),0,IF(NOT(P451),IF(L451&lt;=$L$1,VLOOKUP(M451,ouderschapsverlof!$D$15:$G$19,4,FALSE),0),0))</f>
        <v>0</v>
      </c>
      <c r="T451" s="64">
        <f t="shared" si="139"/>
        <v>449</v>
      </c>
      <c r="U451" s="65">
        <f t="shared" ref="U451:U514" si="149">WEEKDAY(T451,2)</f>
        <v>7</v>
      </c>
      <c r="V451" s="66">
        <f t="shared" ref="V451:V514" si="150">VLOOKUP(T451,$I$1:$I$25,1)</f>
        <v>0</v>
      </c>
      <c r="W451" s="66">
        <f t="shared" ref="W451:W514" si="151">VLOOKUP(T451,$I$1:$J$25,2)</f>
        <v>0</v>
      </c>
      <c r="X451" s="65" t="b">
        <f t="shared" ref="X451:X514" si="152">IF(AND(T451&gt;=V451,T451&lt;=W451),FALSE,TRUE)</f>
        <v>1</v>
      </c>
      <c r="Y451" s="65">
        <f>IF(OR(U451=6,U451=7),0,IF(NOT(X451),0,IF(T451&lt;=$T$1,VLOOKUP(U451,ouderschapsverlof!$D$15:$I$19,6,FALSE),0)))</f>
        <v>0</v>
      </c>
      <c r="Z451" s="65">
        <f>IF(OR(U451=6,U451=7),0,IF(NOT(X451),IF(T451&lt;=$T$1,VLOOKUP(U451,ouderschapsverlof!$D$15:$I$19,6,FALSE),0),0))</f>
        <v>0</v>
      </c>
      <c r="AB451" s="64">
        <f t="shared" si="140"/>
        <v>449</v>
      </c>
      <c r="AC451" s="65">
        <f t="shared" ref="AC451:AC514" si="153">WEEKDAY(AB451,2)</f>
        <v>7</v>
      </c>
      <c r="AD451" s="66">
        <f t="shared" ref="AD451:AD514" si="154">VLOOKUP(AB451,$I$1:$I$25,1)</f>
        <v>0</v>
      </c>
      <c r="AE451" s="66">
        <f t="shared" ref="AE451:AE514" si="155">VLOOKUP(AB451,$I$1:$J$25,2)</f>
        <v>0</v>
      </c>
      <c r="AF451" s="65" t="b">
        <f t="shared" ref="AF451:AF514" si="156">IF(AND(AB451&gt;=AD451,AB451&lt;=AE451),FALSE,TRUE)</f>
        <v>1</v>
      </c>
      <c r="AG451" s="65">
        <f>IF(OR(AC451=6,AC451=7),0,IF(NOT(AF451),0,IF(AB451&lt;=$AB$1,VLOOKUP(AC451,ouderschapsverlof!$D$15:$K$19,8,FALSE),0)))</f>
        <v>0</v>
      </c>
      <c r="AH451" s="65">
        <f>IF(OR(AC451=6,AC451=7),0,IF(NOT(AF451),IF(AB451&lt;=$AB$1,VLOOKUP(AC451,ouderschapsverlof!$D$15:$K$19,8,FALSE),0),0))</f>
        <v>0</v>
      </c>
    </row>
    <row r="452" spans="1:34" x14ac:dyDescent="0.25">
      <c r="A452" s="64">
        <f t="shared" ref="A452:A515" si="157">A451+1</f>
        <v>450</v>
      </c>
      <c r="B452" s="65">
        <f t="shared" si="141"/>
        <v>1</v>
      </c>
      <c r="C452" s="66">
        <f t="shared" si="143"/>
        <v>0</v>
      </c>
      <c r="D452" s="66">
        <f t="shared" si="144"/>
        <v>0</v>
      </c>
      <c r="E452" s="65" t="b">
        <f t="shared" si="142"/>
        <v>1</v>
      </c>
      <c r="F452" s="65">
        <f>IF(OR(B452=6,B452=7),0,IF(NOT(E452),0,IF(A452&lt;=$A$1,VLOOKUP(B452,ouderschapsverlof!$D$15:$E$19,2,FALSE),0)))</f>
        <v>0</v>
      </c>
      <c r="G452" s="65">
        <f>IF(OR(B452=6,B452=7),0,IF(NOT(E452),IF(A452&lt;=$A$1,VLOOKUP(B452,ouderschapsverlof!$D$15:$E$19,2,FALSE),0),0))</f>
        <v>0</v>
      </c>
      <c r="L452" s="64">
        <f t="shared" ref="L452:L515" si="158">L451+1</f>
        <v>450</v>
      </c>
      <c r="M452" s="65">
        <f t="shared" si="145"/>
        <v>1</v>
      </c>
      <c r="N452" s="66">
        <f t="shared" si="146"/>
        <v>0</v>
      </c>
      <c r="O452" s="66">
        <f t="shared" si="147"/>
        <v>0</v>
      </c>
      <c r="P452" s="65" t="b">
        <f t="shared" si="148"/>
        <v>1</v>
      </c>
      <c r="Q452" s="65">
        <f>IF(OR(M452=6,M452=7),0,IF(NOT(P452),0,IF(L452&lt;=$L$1,VLOOKUP(M452,ouderschapsverlof!$D$15:$G$19,4,FALSE),0)))</f>
        <v>0</v>
      </c>
      <c r="R452" s="65">
        <f>IF(OR(M452=6,M452=7),0,IF(NOT(P452),IF(L452&lt;=$L$1,VLOOKUP(M452,ouderschapsverlof!$D$15:$G$19,4,FALSE),0),0))</f>
        <v>0</v>
      </c>
      <c r="T452" s="64">
        <f t="shared" ref="T452:T515" si="159">T451+1</f>
        <v>450</v>
      </c>
      <c r="U452" s="65">
        <f t="shared" si="149"/>
        <v>1</v>
      </c>
      <c r="V452" s="66">
        <f t="shared" si="150"/>
        <v>0</v>
      </c>
      <c r="W452" s="66">
        <f t="shared" si="151"/>
        <v>0</v>
      </c>
      <c r="X452" s="65" t="b">
        <f t="shared" si="152"/>
        <v>1</v>
      </c>
      <c r="Y452" s="65">
        <f>IF(OR(U452=6,U452=7),0,IF(NOT(X452),0,IF(T452&lt;=$T$1,VLOOKUP(U452,ouderschapsverlof!$D$15:$I$19,6,FALSE),0)))</f>
        <v>0</v>
      </c>
      <c r="Z452" s="65">
        <f>IF(OR(U452=6,U452=7),0,IF(NOT(X452),IF(T452&lt;=$T$1,VLOOKUP(U452,ouderschapsverlof!$D$15:$I$19,6,FALSE),0),0))</f>
        <v>0</v>
      </c>
      <c r="AB452" s="64">
        <f t="shared" ref="AB452:AB515" si="160">AB451+1</f>
        <v>450</v>
      </c>
      <c r="AC452" s="65">
        <f t="shared" si="153"/>
        <v>1</v>
      </c>
      <c r="AD452" s="66">
        <f t="shared" si="154"/>
        <v>0</v>
      </c>
      <c r="AE452" s="66">
        <f t="shared" si="155"/>
        <v>0</v>
      </c>
      <c r="AF452" s="65" t="b">
        <f t="shared" si="156"/>
        <v>1</v>
      </c>
      <c r="AG452" s="65">
        <f>IF(OR(AC452=6,AC452=7),0,IF(NOT(AF452),0,IF(AB452&lt;=$AB$1,VLOOKUP(AC452,ouderschapsverlof!$D$15:$K$19,8,FALSE),0)))</f>
        <v>0</v>
      </c>
      <c r="AH452" s="65">
        <f>IF(OR(AC452=6,AC452=7),0,IF(NOT(AF452),IF(AB452&lt;=$AB$1,VLOOKUP(AC452,ouderschapsverlof!$D$15:$K$19,8,FALSE),0),0))</f>
        <v>0</v>
      </c>
    </row>
    <row r="453" spans="1:34" x14ac:dyDescent="0.25">
      <c r="A453" s="64">
        <f t="shared" si="157"/>
        <v>451</v>
      </c>
      <c r="B453" s="65">
        <f t="shared" si="141"/>
        <v>2</v>
      </c>
      <c r="C453" s="66">
        <f t="shared" si="143"/>
        <v>0</v>
      </c>
      <c r="D453" s="66">
        <f t="shared" si="144"/>
        <v>0</v>
      </c>
      <c r="E453" s="65" t="b">
        <f t="shared" si="142"/>
        <v>1</v>
      </c>
      <c r="F453" s="65">
        <f>IF(OR(B453=6,B453=7),0,IF(NOT(E453),0,IF(A453&lt;=$A$1,VLOOKUP(B453,ouderschapsverlof!$D$15:$E$19,2,FALSE),0)))</f>
        <v>0</v>
      </c>
      <c r="G453" s="65">
        <f>IF(OR(B453=6,B453=7),0,IF(NOT(E453),IF(A453&lt;=$A$1,VLOOKUP(B453,ouderschapsverlof!$D$15:$E$19,2,FALSE),0),0))</f>
        <v>0</v>
      </c>
      <c r="L453" s="64">
        <f t="shared" si="158"/>
        <v>451</v>
      </c>
      <c r="M453" s="65">
        <f t="shared" si="145"/>
        <v>2</v>
      </c>
      <c r="N453" s="66">
        <f t="shared" si="146"/>
        <v>0</v>
      </c>
      <c r="O453" s="66">
        <f t="shared" si="147"/>
        <v>0</v>
      </c>
      <c r="P453" s="65" t="b">
        <f t="shared" si="148"/>
        <v>1</v>
      </c>
      <c r="Q453" s="65">
        <f>IF(OR(M453=6,M453=7),0,IF(NOT(P453),0,IF(L453&lt;=$L$1,VLOOKUP(M453,ouderschapsverlof!$D$15:$G$19,4,FALSE),0)))</f>
        <v>0</v>
      </c>
      <c r="R453" s="65">
        <f>IF(OR(M453=6,M453=7),0,IF(NOT(P453),IF(L453&lt;=$L$1,VLOOKUP(M453,ouderschapsverlof!$D$15:$G$19,4,FALSE),0),0))</f>
        <v>0</v>
      </c>
      <c r="T453" s="64">
        <f t="shared" si="159"/>
        <v>451</v>
      </c>
      <c r="U453" s="65">
        <f t="shared" si="149"/>
        <v>2</v>
      </c>
      <c r="V453" s="66">
        <f t="shared" si="150"/>
        <v>0</v>
      </c>
      <c r="W453" s="66">
        <f t="shared" si="151"/>
        <v>0</v>
      </c>
      <c r="X453" s="65" t="b">
        <f t="shared" si="152"/>
        <v>1</v>
      </c>
      <c r="Y453" s="65">
        <f>IF(OR(U453=6,U453=7),0,IF(NOT(X453),0,IF(T453&lt;=$T$1,VLOOKUP(U453,ouderschapsverlof!$D$15:$I$19,6,FALSE),0)))</f>
        <v>0</v>
      </c>
      <c r="Z453" s="65">
        <f>IF(OR(U453=6,U453=7),0,IF(NOT(X453),IF(T453&lt;=$T$1,VLOOKUP(U453,ouderschapsverlof!$D$15:$I$19,6,FALSE),0),0))</f>
        <v>0</v>
      </c>
      <c r="AB453" s="64">
        <f t="shared" si="160"/>
        <v>451</v>
      </c>
      <c r="AC453" s="65">
        <f t="shared" si="153"/>
        <v>2</v>
      </c>
      <c r="AD453" s="66">
        <f t="shared" si="154"/>
        <v>0</v>
      </c>
      <c r="AE453" s="66">
        <f t="shared" si="155"/>
        <v>0</v>
      </c>
      <c r="AF453" s="65" t="b">
        <f t="shared" si="156"/>
        <v>1</v>
      </c>
      <c r="AG453" s="65">
        <f>IF(OR(AC453=6,AC453=7),0,IF(NOT(AF453),0,IF(AB453&lt;=$AB$1,VLOOKUP(AC453,ouderschapsverlof!$D$15:$K$19,8,FALSE),0)))</f>
        <v>0</v>
      </c>
      <c r="AH453" s="65">
        <f>IF(OR(AC453=6,AC453=7),0,IF(NOT(AF453),IF(AB453&lt;=$AB$1,VLOOKUP(AC453,ouderschapsverlof!$D$15:$K$19,8,FALSE),0),0))</f>
        <v>0</v>
      </c>
    </row>
    <row r="454" spans="1:34" x14ac:dyDescent="0.25">
      <c r="A454" s="64">
        <f t="shared" si="157"/>
        <v>452</v>
      </c>
      <c r="B454" s="65">
        <f t="shared" si="141"/>
        <v>3</v>
      </c>
      <c r="C454" s="66">
        <f t="shared" si="143"/>
        <v>0</v>
      </c>
      <c r="D454" s="66">
        <f t="shared" si="144"/>
        <v>0</v>
      </c>
      <c r="E454" s="65" t="b">
        <f t="shared" si="142"/>
        <v>1</v>
      </c>
      <c r="F454" s="65">
        <f>IF(OR(B454=6,B454=7),0,IF(NOT(E454),0,IF(A454&lt;=$A$1,VLOOKUP(B454,ouderschapsverlof!$D$15:$E$19,2,FALSE),0)))</f>
        <v>0</v>
      </c>
      <c r="G454" s="65">
        <f>IF(OR(B454=6,B454=7),0,IF(NOT(E454),IF(A454&lt;=$A$1,VLOOKUP(B454,ouderschapsverlof!$D$15:$E$19,2,FALSE),0),0))</f>
        <v>0</v>
      </c>
      <c r="L454" s="64">
        <f t="shared" si="158"/>
        <v>452</v>
      </c>
      <c r="M454" s="65">
        <f t="shared" si="145"/>
        <v>3</v>
      </c>
      <c r="N454" s="66">
        <f t="shared" si="146"/>
        <v>0</v>
      </c>
      <c r="O454" s="66">
        <f t="shared" si="147"/>
        <v>0</v>
      </c>
      <c r="P454" s="65" t="b">
        <f t="shared" si="148"/>
        <v>1</v>
      </c>
      <c r="Q454" s="65">
        <f>IF(OR(M454=6,M454=7),0,IF(NOT(P454),0,IF(L454&lt;=$L$1,VLOOKUP(M454,ouderschapsverlof!$D$15:$G$19,4,FALSE),0)))</f>
        <v>0</v>
      </c>
      <c r="R454" s="65">
        <f>IF(OR(M454=6,M454=7),0,IF(NOT(P454),IF(L454&lt;=$L$1,VLOOKUP(M454,ouderschapsverlof!$D$15:$G$19,4,FALSE),0),0))</f>
        <v>0</v>
      </c>
      <c r="T454" s="64">
        <f t="shared" si="159"/>
        <v>452</v>
      </c>
      <c r="U454" s="65">
        <f t="shared" si="149"/>
        <v>3</v>
      </c>
      <c r="V454" s="66">
        <f t="shared" si="150"/>
        <v>0</v>
      </c>
      <c r="W454" s="66">
        <f t="shared" si="151"/>
        <v>0</v>
      </c>
      <c r="X454" s="65" t="b">
        <f t="shared" si="152"/>
        <v>1</v>
      </c>
      <c r="Y454" s="65">
        <f>IF(OR(U454=6,U454=7),0,IF(NOT(X454),0,IF(T454&lt;=$T$1,VLOOKUP(U454,ouderschapsverlof!$D$15:$I$19,6,FALSE),0)))</f>
        <v>0</v>
      </c>
      <c r="Z454" s="65">
        <f>IF(OR(U454=6,U454=7),0,IF(NOT(X454),IF(T454&lt;=$T$1,VLOOKUP(U454,ouderschapsverlof!$D$15:$I$19,6,FALSE),0),0))</f>
        <v>0</v>
      </c>
      <c r="AB454" s="64">
        <f t="shared" si="160"/>
        <v>452</v>
      </c>
      <c r="AC454" s="65">
        <f t="shared" si="153"/>
        <v>3</v>
      </c>
      <c r="AD454" s="66">
        <f t="shared" si="154"/>
        <v>0</v>
      </c>
      <c r="AE454" s="66">
        <f t="shared" si="155"/>
        <v>0</v>
      </c>
      <c r="AF454" s="65" t="b">
        <f t="shared" si="156"/>
        <v>1</v>
      </c>
      <c r="AG454" s="65">
        <f>IF(OR(AC454=6,AC454=7),0,IF(NOT(AF454),0,IF(AB454&lt;=$AB$1,VLOOKUP(AC454,ouderschapsverlof!$D$15:$K$19,8,FALSE),0)))</f>
        <v>0</v>
      </c>
      <c r="AH454" s="65">
        <f>IF(OR(AC454=6,AC454=7),0,IF(NOT(AF454),IF(AB454&lt;=$AB$1,VLOOKUP(AC454,ouderschapsverlof!$D$15:$K$19,8,FALSE),0),0))</f>
        <v>0</v>
      </c>
    </row>
    <row r="455" spans="1:34" x14ac:dyDescent="0.25">
      <c r="A455" s="64">
        <f t="shared" si="157"/>
        <v>453</v>
      </c>
      <c r="B455" s="65">
        <f t="shared" si="141"/>
        <v>4</v>
      </c>
      <c r="C455" s="66">
        <f t="shared" si="143"/>
        <v>0</v>
      </c>
      <c r="D455" s="66">
        <f t="shared" si="144"/>
        <v>0</v>
      </c>
      <c r="E455" s="65" t="b">
        <f t="shared" si="142"/>
        <v>1</v>
      </c>
      <c r="F455" s="65">
        <f>IF(OR(B455=6,B455=7),0,IF(NOT(E455),0,IF(A455&lt;=$A$1,VLOOKUP(B455,ouderschapsverlof!$D$15:$E$19,2,FALSE),0)))</f>
        <v>0</v>
      </c>
      <c r="G455" s="65">
        <f>IF(OR(B455=6,B455=7),0,IF(NOT(E455),IF(A455&lt;=$A$1,VLOOKUP(B455,ouderschapsverlof!$D$15:$E$19,2,FALSE),0),0))</f>
        <v>0</v>
      </c>
      <c r="L455" s="64">
        <f t="shared" si="158"/>
        <v>453</v>
      </c>
      <c r="M455" s="65">
        <f t="shared" si="145"/>
        <v>4</v>
      </c>
      <c r="N455" s="66">
        <f t="shared" si="146"/>
        <v>0</v>
      </c>
      <c r="O455" s="66">
        <f t="shared" si="147"/>
        <v>0</v>
      </c>
      <c r="P455" s="65" t="b">
        <f t="shared" si="148"/>
        <v>1</v>
      </c>
      <c r="Q455" s="65">
        <f>IF(OR(M455=6,M455=7),0,IF(NOT(P455),0,IF(L455&lt;=$L$1,VLOOKUP(M455,ouderschapsverlof!$D$15:$G$19,4,FALSE),0)))</f>
        <v>0</v>
      </c>
      <c r="R455" s="65">
        <f>IF(OR(M455=6,M455=7),0,IF(NOT(P455),IF(L455&lt;=$L$1,VLOOKUP(M455,ouderschapsverlof!$D$15:$G$19,4,FALSE),0),0))</f>
        <v>0</v>
      </c>
      <c r="T455" s="64">
        <f t="shared" si="159"/>
        <v>453</v>
      </c>
      <c r="U455" s="65">
        <f t="shared" si="149"/>
        <v>4</v>
      </c>
      <c r="V455" s="66">
        <f t="shared" si="150"/>
        <v>0</v>
      </c>
      <c r="W455" s="66">
        <f t="shared" si="151"/>
        <v>0</v>
      </c>
      <c r="X455" s="65" t="b">
        <f t="shared" si="152"/>
        <v>1</v>
      </c>
      <c r="Y455" s="65">
        <f>IF(OR(U455=6,U455=7),0,IF(NOT(X455),0,IF(T455&lt;=$T$1,VLOOKUP(U455,ouderschapsverlof!$D$15:$I$19,6,FALSE),0)))</f>
        <v>0</v>
      </c>
      <c r="Z455" s="65">
        <f>IF(OR(U455=6,U455=7),0,IF(NOT(X455),IF(T455&lt;=$T$1,VLOOKUP(U455,ouderschapsverlof!$D$15:$I$19,6,FALSE),0),0))</f>
        <v>0</v>
      </c>
      <c r="AB455" s="64">
        <f t="shared" si="160"/>
        <v>453</v>
      </c>
      <c r="AC455" s="65">
        <f t="shared" si="153"/>
        <v>4</v>
      </c>
      <c r="AD455" s="66">
        <f t="shared" si="154"/>
        <v>0</v>
      </c>
      <c r="AE455" s="66">
        <f t="shared" si="155"/>
        <v>0</v>
      </c>
      <c r="AF455" s="65" t="b">
        <f t="shared" si="156"/>
        <v>1</v>
      </c>
      <c r="AG455" s="65">
        <f>IF(OR(AC455=6,AC455=7),0,IF(NOT(AF455),0,IF(AB455&lt;=$AB$1,VLOOKUP(AC455,ouderschapsverlof!$D$15:$K$19,8,FALSE),0)))</f>
        <v>0</v>
      </c>
      <c r="AH455" s="65">
        <f>IF(OR(AC455=6,AC455=7),0,IF(NOT(AF455),IF(AB455&lt;=$AB$1,VLOOKUP(AC455,ouderschapsverlof!$D$15:$K$19,8,FALSE),0),0))</f>
        <v>0</v>
      </c>
    </row>
    <row r="456" spans="1:34" x14ac:dyDescent="0.25">
      <c r="A456" s="64">
        <f t="shared" si="157"/>
        <v>454</v>
      </c>
      <c r="B456" s="65">
        <f t="shared" si="141"/>
        <v>5</v>
      </c>
      <c r="C456" s="66">
        <f t="shared" si="143"/>
        <v>0</v>
      </c>
      <c r="D456" s="66">
        <f t="shared" si="144"/>
        <v>0</v>
      </c>
      <c r="E456" s="65" t="b">
        <f t="shared" si="142"/>
        <v>1</v>
      </c>
      <c r="F456" s="65">
        <f>IF(OR(B456=6,B456=7),0,IF(NOT(E456),0,IF(A456&lt;=$A$1,VLOOKUP(B456,ouderschapsverlof!$D$15:$E$19,2,FALSE),0)))</f>
        <v>0</v>
      </c>
      <c r="G456" s="65">
        <f>IF(OR(B456=6,B456=7),0,IF(NOT(E456),IF(A456&lt;=$A$1,VLOOKUP(B456,ouderschapsverlof!$D$15:$E$19,2,FALSE),0),0))</f>
        <v>0</v>
      </c>
      <c r="L456" s="64">
        <f t="shared" si="158"/>
        <v>454</v>
      </c>
      <c r="M456" s="65">
        <f t="shared" si="145"/>
        <v>5</v>
      </c>
      <c r="N456" s="66">
        <f t="shared" si="146"/>
        <v>0</v>
      </c>
      <c r="O456" s="66">
        <f t="shared" si="147"/>
        <v>0</v>
      </c>
      <c r="P456" s="65" t="b">
        <f t="shared" si="148"/>
        <v>1</v>
      </c>
      <c r="Q456" s="65">
        <f>IF(OR(M456=6,M456=7),0,IF(NOT(P456),0,IF(L456&lt;=$L$1,VLOOKUP(M456,ouderschapsverlof!$D$15:$G$19,4,FALSE),0)))</f>
        <v>0</v>
      </c>
      <c r="R456" s="65">
        <f>IF(OR(M456=6,M456=7),0,IF(NOT(P456),IF(L456&lt;=$L$1,VLOOKUP(M456,ouderschapsverlof!$D$15:$G$19,4,FALSE),0),0))</f>
        <v>0</v>
      </c>
      <c r="T456" s="64">
        <f t="shared" si="159"/>
        <v>454</v>
      </c>
      <c r="U456" s="65">
        <f t="shared" si="149"/>
        <v>5</v>
      </c>
      <c r="V456" s="66">
        <f t="shared" si="150"/>
        <v>0</v>
      </c>
      <c r="W456" s="66">
        <f t="shared" si="151"/>
        <v>0</v>
      </c>
      <c r="X456" s="65" t="b">
        <f t="shared" si="152"/>
        <v>1</v>
      </c>
      <c r="Y456" s="65">
        <f>IF(OR(U456=6,U456=7),0,IF(NOT(X456),0,IF(T456&lt;=$T$1,VLOOKUP(U456,ouderschapsverlof!$D$15:$I$19,6,FALSE),0)))</f>
        <v>0</v>
      </c>
      <c r="Z456" s="65">
        <f>IF(OR(U456=6,U456=7),0,IF(NOT(X456),IF(T456&lt;=$T$1,VLOOKUP(U456,ouderschapsverlof!$D$15:$I$19,6,FALSE),0),0))</f>
        <v>0</v>
      </c>
      <c r="AB456" s="64">
        <f t="shared" si="160"/>
        <v>454</v>
      </c>
      <c r="AC456" s="65">
        <f t="shared" si="153"/>
        <v>5</v>
      </c>
      <c r="AD456" s="66">
        <f t="shared" si="154"/>
        <v>0</v>
      </c>
      <c r="AE456" s="66">
        <f t="shared" si="155"/>
        <v>0</v>
      </c>
      <c r="AF456" s="65" t="b">
        <f t="shared" si="156"/>
        <v>1</v>
      </c>
      <c r="AG456" s="65">
        <f>IF(OR(AC456=6,AC456=7),0,IF(NOT(AF456),0,IF(AB456&lt;=$AB$1,VLOOKUP(AC456,ouderschapsverlof!$D$15:$K$19,8,FALSE),0)))</f>
        <v>0</v>
      </c>
      <c r="AH456" s="65">
        <f>IF(OR(AC456=6,AC456=7),0,IF(NOT(AF456),IF(AB456&lt;=$AB$1,VLOOKUP(AC456,ouderschapsverlof!$D$15:$K$19,8,FALSE),0),0))</f>
        <v>0</v>
      </c>
    </row>
    <row r="457" spans="1:34" x14ac:dyDescent="0.25">
      <c r="A457" s="64">
        <f t="shared" si="157"/>
        <v>455</v>
      </c>
      <c r="B457" s="65">
        <f t="shared" si="141"/>
        <v>6</v>
      </c>
      <c r="C457" s="66">
        <f t="shared" si="143"/>
        <v>0</v>
      </c>
      <c r="D457" s="66">
        <f t="shared" si="144"/>
        <v>0</v>
      </c>
      <c r="E457" s="65" t="b">
        <f t="shared" si="142"/>
        <v>1</v>
      </c>
      <c r="F457" s="65">
        <f>IF(OR(B457=6,B457=7),0,IF(NOT(E457),0,IF(A457&lt;=$A$1,VLOOKUP(B457,ouderschapsverlof!$D$15:$E$19,2,FALSE),0)))</f>
        <v>0</v>
      </c>
      <c r="G457" s="65">
        <f>IF(OR(B457=6,B457=7),0,IF(NOT(E457),IF(A457&lt;=$A$1,VLOOKUP(B457,ouderschapsverlof!$D$15:$E$19,2,FALSE),0),0))</f>
        <v>0</v>
      </c>
      <c r="L457" s="64">
        <f t="shared" si="158"/>
        <v>455</v>
      </c>
      <c r="M457" s="65">
        <f t="shared" si="145"/>
        <v>6</v>
      </c>
      <c r="N457" s="66">
        <f t="shared" si="146"/>
        <v>0</v>
      </c>
      <c r="O457" s="66">
        <f t="shared" si="147"/>
        <v>0</v>
      </c>
      <c r="P457" s="65" t="b">
        <f t="shared" si="148"/>
        <v>1</v>
      </c>
      <c r="Q457" s="65">
        <f>IF(OR(M457=6,M457=7),0,IF(NOT(P457),0,IF(L457&lt;=$L$1,VLOOKUP(M457,ouderschapsverlof!$D$15:$G$19,4,FALSE),0)))</f>
        <v>0</v>
      </c>
      <c r="R457" s="65">
        <f>IF(OR(M457=6,M457=7),0,IF(NOT(P457),IF(L457&lt;=$L$1,VLOOKUP(M457,ouderschapsverlof!$D$15:$G$19,4,FALSE),0),0))</f>
        <v>0</v>
      </c>
      <c r="T457" s="64">
        <f t="shared" si="159"/>
        <v>455</v>
      </c>
      <c r="U457" s="65">
        <f t="shared" si="149"/>
        <v>6</v>
      </c>
      <c r="V457" s="66">
        <f t="shared" si="150"/>
        <v>0</v>
      </c>
      <c r="W457" s="66">
        <f t="shared" si="151"/>
        <v>0</v>
      </c>
      <c r="X457" s="65" t="b">
        <f t="shared" si="152"/>
        <v>1</v>
      </c>
      <c r="Y457" s="65">
        <f>IF(OR(U457=6,U457=7),0,IF(NOT(X457),0,IF(T457&lt;=$T$1,VLOOKUP(U457,ouderschapsverlof!$D$15:$I$19,6,FALSE),0)))</f>
        <v>0</v>
      </c>
      <c r="Z457" s="65">
        <f>IF(OR(U457=6,U457=7),0,IF(NOT(X457),IF(T457&lt;=$T$1,VLOOKUP(U457,ouderschapsverlof!$D$15:$I$19,6,FALSE),0),0))</f>
        <v>0</v>
      </c>
      <c r="AB457" s="64">
        <f t="shared" si="160"/>
        <v>455</v>
      </c>
      <c r="AC457" s="65">
        <f t="shared" si="153"/>
        <v>6</v>
      </c>
      <c r="AD457" s="66">
        <f t="shared" si="154"/>
        <v>0</v>
      </c>
      <c r="AE457" s="66">
        <f t="shared" si="155"/>
        <v>0</v>
      </c>
      <c r="AF457" s="65" t="b">
        <f t="shared" si="156"/>
        <v>1</v>
      </c>
      <c r="AG457" s="65">
        <f>IF(OR(AC457=6,AC457=7),0,IF(NOT(AF457),0,IF(AB457&lt;=$AB$1,VLOOKUP(AC457,ouderschapsverlof!$D$15:$K$19,8,FALSE),0)))</f>
        <v>0</v>
      </c>
      <c r="AH457" s="65">
        <f>IF(OR(AC457=6,AC457=7),0,IF(NOT(AF457),IF(AB457&lt;=$AB$1,VLOOKUP(AC457,ouderschapsverlof!$D$15:$K$19,8,FALSE),0),0))</f>
        <v>0</v>
      </c>
    </row>
    <row r="458" spans="1:34" x14ac:dyDescent="0.25">
      <c r="A458" s="64">
        <f t="shared" si="157"/>
        <v>456</v>
      </c>
      <c r="B458" s="65">
        <f t="shared" si="141"/>
        <v>7</v>
      </c>
      <c r="C458" s="66">
        <f t="shared" si="143"/>
        <v>0</v>
      </c>
      <c r="D458" s="66">
        <f t="shared" si="144"/>
        <v>0</v>
      </c>
      <c r="E458" s="65" t="b">
        <f t="shared" si="142"/>
        <v>1</v>
      </c>
      <c r="F458" s="65">
        <f>IF(OR(B458=6,B458=7),0,IF(NOT(E458),0,IF(A458&lt;=$A$1,VLOOKUP(B458,ouderschapsverlof!$D$15:$E$19,2,FALSE),0)))</f>
        <v>0</v>
      </c>
      <c r="G458" s="65">
        <f>IF(OR(B458=6,B458=7),0,IF(NOT(E458),IF(A458&lt;=$A$1,VLOOKUP(B458,ouderschapsverlof!$D$15:$E$19,2,FALSE),0),0))</f>
        <v>0</v>
      </c>
      <c r="L458" s="64">
        <f t="shared" si="158"/>
        <v>456</v>
      </c>
      <c r="M458" s="65">
        <f t="shared" si="145"/>
        <v>7</v>
      </c>
      <c r="N458" s="66">
        <f t="shared" si="146"/>
        <v>0</v>
      </c>
      <c r="O458" s="66">
        <f t="shared" si="147"/>
        <v>0</v>
      </c>
      <c r="P458" s="65" t="b">
        <f t="shared" si="148"/>
        <v>1</v>
      </c>
      <c r="Q458" s="65">
        <f>IF(OR(M458=6,M458=7),0,IF(NOT(P458),0,IF(L458&lt;=$L$1,VLOOKUP(M458,ouderschapsverlof!$D$15:$G$19,4,FALSE),0)))</f>
        <v>0</v>
      </c>
      <c r="R458" s="65">
        <f>IF(OR(M458=6,M458=7),0,IF(NOT(P458),IF(L458&lt;=$L$1,VLOOKUP(M458,ouderschapsverlof!$D$15:$G$19,4,FALSE),0),0))</f>
        <v>0</v>
      </c>
      <c r="T458" s="64">
        <f t="shared" si="159"/>
        <v>456</v>
      </c>
      <c r="U458" s="65">
        <f t="shared" si="149"/>
        <v>7</v>
      </c>
      <c r="V458" s="66">
        <f t="shared" si="150"/>
        <v>0</v>
      </c>
      <c r="W458" s="66">
        <f t="shared" si="151"/>
        <v>0</v>
      </c>
      <c r="X458" s="65" t="b">
        <f t="shared" si="152"/>
        <v>1</v>
      </c>
      <c r="Y458" s="65">
        <f>IF(OR(U458=6,U458=7),0,IF(NOT(X458),0,IF(T458&lt;=$T$1,VLOOKUP(U458,ouderschapsverlof!$D$15:$I$19,6,FALSE),0)))</f>
        <v>0</v>
      </c>
      <c r="Z458" s="65">
        <f>IF(OR(U458=6,U458=7),0,IF(NOT(X458),IF(T458&lt;=$T$1,VLOOKUP(U458,ouderschapsverlof!$D$15:$I$19,6,FALSE),0),0))</f>
        <v>0</v>
      </c>
      <c r="AB458" s="64">
        <f t="shared" si="160"/>
        <v>456</v>
      </c>
      <c r="AC458" s="65">
        <f t="shared" si="153"/>
        <v>7</v>
      </c>
      <c r="AD458" s="66">
        <f t="shared" si="154"/>
        <v>0</v>
      </c>
      <c r="AE458" s="66">
        <f t="shared" si="155"/>
        <v>0</v>
      </c>
      <c r="AF458" s="65" t="b">
        <f t="shared" si="156"/>
        <v>1</v>
      </c>
      <c r="AG458" s="65">
        <f>IF(OR(AC458=6,AC458=7),0,IF(NOT(AF458),0,IF(AB458&lt;=$AB$1,VLOOKUP(AC458,ouderschapsverlof!$D$15:$K$19,8,FALSE),0)))</f>
        <v>0</v>
      </c>
      <c r="AH458" s="65">
        <f>IF(OR(AC458=6,AC458=7),0,IF(NOT(AF458),IF(AB458&lt;=$AB$1,VLOOKUP(AC458,ouderschapsverlof!$D$15:$K$19,8,FALSE),0),0))</f>
        <v>0</v>
      </c>
    </row>
    <row r="459" spans="1:34" x14ac:dyDescent="0.25">
      <c r="A459" s="64">
        <f t="shared" si="157"/>
        <v>457</v>
      </c>
      <c r="B459" s="65">
        <f t="shared" si="141"/>
        <v>1</v>
      </c>
      <c r="C459" s="66">
        <f t="shared" si="143"/>
        <v>0</v>
      </c>
      <c r="D459" s="66">
        <f t="shared" si="144"/>
        <v>0</v>
      </c>
      <c r="E459" s="65" t="b">
        <f t="shared" si="142"/>
        <v>1</v>
      </c>
      <c r="F459" s="65">
        <f>IF(OR(B459=6,B459=7),0,IF(NOT(E459),0,IF(A459&lt;=$A$1,VLOOKUP(B459,ouderschapsverlof!$D$15:$E$19,2,FALSE),0)))</f>
        <v>0</v>
      </c>
      <c r="G459" s="65">
        <f>IF(OR(B459=6,B459=7),0,IF(NOT(E459),IF(A459&lt;=$A$1,VLOOKUP(B459,ouderschapsverlof!$D$15:$E$19,2,FALSE),0),0))</f>
        <v>0</v>
      </c>
      <c r="L459" s="64">
        <f t="shared" si="158"/>
        <v>457</v>
      </c>
      <c r="M459" s="65">
        <f t="shared" si="145"/>
        <v>1</v>
      </c>
      <c r="N459" s="66">
        <f t="shared" si="146"/>
        <v>0</v>
      </c>
      <c r="O459" s="66">
        <f t="shared" si="147"/>
        <v>0</v>
      </c>
      <c r="P459" s="65" t="b">
        <f t="shared" si="148"/>
        <v>1</v>
      </c>
      <c r="Q459" s="65">
        <f>IF(OR(M459=6,M459=7),0,IF(NOT(P459),0,IF(L459&lt;=$L$1,VLOOKUP(M459,ouderschapsverlof!$D$15:$G$19,4,FALSE),0)))</f>
        <v>0</v>
      </c>
      <c r="R459" s="65">
        <f>IF(OR(M459=6,M459=7),0,IF(NOT(P459),IF(L459&lt;=$L$1,VLOOKUP(M459,ouderschapsverlof!$D$15:$G$19,4,FALSE),0),0))</f>
        <v>0</v>
      </c>
      <c r="T459" s="64">
        <f t="shared" si="159"/>
        <v>457</v>
      </c>
      <c r="U459" s="65">
        <f t="shared" si="149"/>
        <v>1</v>
      </c>
      <c r="V459" s="66">
        <f t="shared" si="150"/>
        <v>0</v>
      </c>
      <c r="W459" s="66">
        <f t="shared" si="151"/>
        <v>0</v>
      </c>
      <c r="X459" s="65" t="b">
        <f t="shared" si="152"/>
        <v>1</v>
      </c>
      <c r="Y459" s="65">
        <f>IF(OR(U459=6,U459=7),0,IF(NOT(X459),0,IF(T459&lt;=$T$1,VLOOKUP(U459,ouderschapsverlof!$D$15:$I$19,6,FALSE),0)))</f>
        <v>0</v>
      </c>
      <c r="Z459" s="65">
        <f>IF(OR(U459=6,U459=7),0,IF(NOT(X459),IF(T459&lt;=$T$1,VLOOKUP(U459,ouderschapsverlof!$D$15:$I$19,6,FALSE),0),0))</f>
        <v>0</v>
      </c>
      <c r="AB459" s="64">
        <f t="shared" si="160"/>
        <v>457</v>
      </c>
      <c r="AC459" s="65">
        <f t="shared" si="153"/>
        <v>1</v>
      </c>
      <c r="AD459" s="66">
        <f t="shared" si="154"/>
        <v>0</v>
      </c>
      <c r="AE459" s="66">
        <f t="shared" si="155"/>
        <v>0</v>
      </c>
      <c r="AF459" s="65" t="b">
        <f t="shared" si="156"/>
        <v>1</v>
      </c>
      <c r="AG459" s="65">
        <f>IF(OR(AC459=6,AC459=7),0,IF(NOT(AF459),0,IF(AB459&lt;=$AB$1,VLOOKUP(AC459,ouderschapsverlof!$D$15:$K$19,8,FALSE),0)))</f>
        <v>0</v>
      </c>
      <c r="AH459" s="65">
        <f>IF(OR(AC459=6,AC459=7),0,IF(NOT(AF459),IF(AB459&lt;=$AB$1,VLOOKUP(AC459,ouderschapsverlof!$D$15:$K$19,8,FALSE),0),0))</f>
        <v>0</v>
      </c>
    </row>
    <row r="460" spans="1:34" x14ac:dyDescent="0.25">
      <c r="A460" s="64">
        <f t="shared" si="157"/>
        <v>458</v>
      </c>
      <c r="B460" s="65">
        <f t="shared" si="141"/>
        <v>2</v>
      </c>
      <c r="C460" s="66">
        <f t="shared" si="143"/>
        <v>0</v>
      </c>
      <c r="D460" s="66">
        <f t="shared" si="144"/>
        <v>0</v>
      </c>
      <c r="E460" s="65" t="b">
        <f t="shared" si="142"/>
        <v>1</v>
      </c>
      <c r="F460" s="65">
        <f>IF(OR(B460=6,B460=7),0,IF(NOT(E460),0,IF(A460&lt;=$A$1,VLOOKUP(B460,ouderschapsverlof!$D$15:$E$19,2,FALSE),0)))</f>
        <v>0</v>
      </c>
      <c r="G460" s="65">
        <f>IF(OR(B460=6,B460=7),0,IF(NOT(E460),IF(A460&lt;=$A$1,VLOOKUP(B460,ouderschapsverlof!$D$15:$E$19,2,FALSE),0),0))</f>
        <v>0</v>
      </c>
      <c r="L460" s="64">
        <f t="shared" si="158"/>
        <v>458</v>
      </c>
      <c r="M460" s="65">
        <f t="shared" si="145"/>
        <v>2</v>
      </c>
      <c r="N460" s="66">
        <f t="shared" si="146"/>
        <v>0</v>
      </c>
      <c r="O460" s="66">
        <f t="shared" si="147"/>
        <v>0</v>
      </c>
      <c r="P460" s="65" t="b">
        <f t="shared" si="148"/>
        <v>1</v>
      </c>
      <c r="Q460" s="65">
        <f>IF(OR(M460=6,M460=7),0,IF(NOT(P460),0,IF(L460&lt;=$L$1,VLOOKUP(M460,ouderschapsverlof!$D$15:$G$19,4,FALSE),0)))</f>
        <v>0</v>
      </c>
      <c r="R460" s="65">
        <f>IF(OR(M460=6,M460=7),0,IF(NOT(P460),IF(L460&lt;=$L$1,VLOOKUP(M460,ouderschapsverlof!$D$15:$G$19,4,FALSE),0),0))</f>
        <v>0</v>
      </c>
      <c r="T460" s="64">
        <f t="shared" si="159"/>
        <v>458</v>
      </c>
      <c r="U460" s="65">
        <f t="shared" si="149"/>
        <v>2</v>
      </c>
      <c r="V460" s="66">
        <f t="shared" si="150"/>
        <v>0</v>
      </c>
      <c r="W460" s="66">
        <f t="shared" si="151"/>
        <v>0</v>
      </c>
      <c r="X460" s="65" t="b">
        <f t="shared" si="152"/>
        <v>1</v>
      </c>
      <c r="Y460" s="65">
        <f>IF(OR(U460=6,U460=7),0,IF(NOT(X460),0,IF(T460&lt;=$T$1,VLOOKUP(U460,ouderschapsverlof!$D$15:$I$19,6,FALSE),0)))</f>
        <v>0</v>
      </c>
      <c r="Z460" s="65">
        <f>IF(OR(U460=6,U460=7),0,IF(NOT(X460),IF(T460&lt;=$T$1,VLOOKUP(U460,ouderschapsverlof!$D$15:$I$19,6,FALSE),0),0))</f>
        <v>0</v>
      </c>
      <c r="AB460" s="64">
        <f t="shared" si="160"/>
        <v>458</v>
      </c>
      <c r="AC460" s="65">
        <f t="shared" si="153"/>
        <v>2</v>
      </c>
      <c r="AD460" s="66">
        <f t="shared" si="154"/>
        <v>0</v>
      </c>
      <c r="AE460" s="66">
        <f t="shared" si="155"/>
        <v>0</v>
      </c>
      <c r="AF460" s="65" t="b">
        <f t="shared" si="156"/>
        <v>1</v>
      </c>
      <c r="AG460" s="65">
        <f>IF(OR(AC460=6,AC460=7),0,IF(NOT(AF460),0,IF(AB460&lt;=$AB$1,VLOOKUP(AC460,ouderschapsverlof!$D$15:$K$19,8,FALSE),0)))</f>
        <v>0</v>
      </c>
      <c r="AH460" s="65">
        <f>IF(OR(AC460=6,AC460=7),0,IF(NOT(AF460),IF(AB460&lt;=$AB$1,VLOOKUP(AC460,ouderschapsverlof!$D$15:$K$19,8,FALSE),0),0))</f>
        <v>0</v>
      </c>
    </row>
    <row r="461" spans="1:34" x14ac:dyDescent="0.25">
      <c r="A461" s="64">
        <f t="shared" si="157"/>
        <v>459</v>
      </c>
      <c r="B461" s="65">
        <f t="shared" si="141"/>
        <v>3</v>
      </c>
      <c r="C461" s="66">
        <f t="shared" si="143"/>
        <v>0</v>
      </c>
      <c r="D461" s="66">
        <f t="shared" si="144"/>
        <v>0</v>
      </c>
      <c r="E461" s="65" t="b">
        <f t="shared" si="142"/>
        <v>1</v>
      </c>
      <c r="F461" s="65">
        <f>IF(OR(B461=6,B461=7),0,IF(NOT(E461),0,IF(A461&lt;=$A$1,VLOOKUP(B461,ouderschapsverlof!$D$15:$E$19,2,FALSE),0)))</f>
        <v>0</v>
      </c>
      <c r="G461" s="65">
        <f>IF(OR(B461=6,B461=7),0,IF(NOT(E461),IF(A461&lt;=$A$1,VLOOKUP(B461,ouderschapsverlof!$D$15:$E$19,2,FALSE),0),0))</f>
        <v>0</v>
      </c>
      <c r="L461" s="64">
        <f t="shared" si="158"/>
        <v>459</v>
      </c>
      <c r="M461" s="65">
        <f t="shared" si="145"/>
        <v>3</v>
      </c>
      <c r="N461" s="66">
        <f t="shared" si="146"/>
        <v>0</v>
      </c>
      <c r="O461" s="66">
        <f t="shared" si="147"/>
        <v>0</v>
      </c>
      <c r="P461" s="65" t="b">
        <f t="shared" si="148"/>
        <v>1</v>
      </c>
      <c r="Q461" s="65">
        <f>IF(OR(M461=6,M461=7),0,IF(NOT(P461),0,IF(L461&lt;=$L$1,VLOOKUP(M461,ouderschapsverlof!$D$15:$G$19,4,FALSE),0)))</f>
        <v>0</v>
      </c>
      <c r="R461" s="65">
        <f>IF(OR(M461=6,M461=7),0,IF(NOT(P461),IF(L461&lt;=$L$1,VLOOKUP(M461,ouderschapsverlof!$D$15:$G$19,4,FALSE),0),0))</f>
        <v>0</v>
      </c>
      <c r="T461" s="64">
        <f t="shared" si="159"/>
        <v>459</v>
      </c>
      <c r="U461" s="65">
        <f t="shared" si="149"/>
        <v>3</v>
      </c>
      <c r="V461" s="66">
        <f t="shared" si="150"/>
        <v>0</v>
      </c>
      <c r="W461" s="66">
        <f t="shared" si="151"/>
        <v>0</v>
      </c>
      <c r="X461" s="65" t="b">
        <f t="shared" si="152"/>
        <v>1</v>
      </c>
      <c r="Y461" s="65">
        <f>IF(OR(U461=6,U461=7),0,IF(NOT(X461),0,IF(T461&lt;=$T$1,VLOOKUP(U461,ouderschapsverlof!$D$15:$I$19,6,FALSE),0)))</f>
        <v>0</v>
      </c>
      <c r="Z461" s="65">
        <f>IF(OR(U461=6,U461=7),0,IF(NOT(X461),IF(T461&lt;=$T$1,VLOOKUP(U461,ouderschapsverlof!$D$15:$I$19,6,FALSE),0),0))</f>
        <v>0</v>
      </c>
      <c r="AB461" s="64">
        <f t="shared" si="160"/>
        <v>459</v>
      </c>
      <c r="AC461" s="65">
        <f t="shared" si="153"/>
        <v>3</v>
      </c>
      <c r="AD461" s="66">
        <f t="shared" si="154"/>
        <v>0</v>
      </c>
      <c r="AE461" s="66">
        <f t="shared" si="155"/>
        <v>0</v>
      </c>
      <c r="AF461" s="65" t="b">
        <f t="shared" si="156"/>
        <v>1</v>
      </c>
      <c r="AG461" s="65">
        <f>IF(OR(AC461=6,AC461=7),0,IF(NOT(AF461),0,IF(AB461&lt;=$AB$1,VLOOKUP(AC461,ouderschapsverlof!$D$15:$K$19,8,FALSE),0)))</f>
        <v>0</v>
      </c>
      <c r="AH461" s="65">
        <f>IF(OR(AC461=6,AC461=7),0,IF(NOT(AF461),IF(AB461&lt;=$AB$1,VLOOKUP(AC461,ouderschapsverlof!$D$15:$K$19,8,FALSE),0),0))</f>
        <v>0</v>
      </c>
    </row>
    <row r="462" spans="1:34" x14ac:dyDescent="0.25">
      <c r="A462" s="64">
        <f t="shared" si="157"/>
        <v>460</v>
      </c>
      <c r="B462" s="65">
        <f t="shared" si="141"/>
        <v>4</v>
      </c>
      <c r="C462" s="66">
        <f t="shared" si="143"/>
        <v>0</v>
      </c>
      <c r="D462" s="66">
        <f t="shared" si="144"/>
        <v>0</v>
      </c>
      <c r="E462" s="65" t="b">
        <f t="shared" si="142"/>
        <v>1</v>
      </c>
      <c r="F462" s="65">
        <f>IF(OR(B462=6,B462=7),0,IF(NOT(E462),0,IF(A462&lt;=$A$1,VLOOKUP(B462,ouderschapsverlof!$D$15:$E$19,2,FALSE),0)))</f>
        <v>0</v>
      </c>
      <c r="G462" s="65">
        <f>IF(OR(B462=6,B462=7),0,IF(NOT(E462),IF(A462&lt;=$A$1,VLOOKUP(B462,ouderschapsverlof!$D$15:$E$19,2,FALSE),0),0))</f>
        <v>0</v>
      </c>
      <c r="L462" s="64">
        <f t="shared" si="158"/>
        <v>460</v>
      </c>
      <c r="M462" s="65">
        <f t="shared" si="145"/>
        <v>4</v>
      </c>
      <c r="N462" s="66">
        <f t="shared" si="146"/>
        <v>0</v>
      </c>
      <c r="O462" s="66">
        <f t="shared" si="147"/>
        <v>0</v>
      </c>
      <c r="P462" s="65" t="b">
        <f t="shared" si="148"/>
        <v>1</v>
      </c>
      <c r="Q462" s="65">
        <f>IF(OR(M462=6,M462=7),0,IF(NOT(P462),0,IF(L462&lt;=$L$1,VLOOKUP(M462,ouderschapsverlof!$D$15:$G$19,4,FALSE),0)))</f>
        <v>0</v>
      </c>
      <c r="R462" s="65">
        <f>IF(OR(M462=6,M462=7),0,IF(NOT(P462),IF(L462&lt;=$L$1,VLOOKUP(M462,ouderschapsverlof!$D$15:$G$19,4,FALSE),0),0))</f>
        <v>0</v>
      </c>
      <c r="T462" s="64">
        <f t="shared" si="159"/>
        <v>460</v>
      </c>
      <c r="U462" s="65">
        <f t="shared" si="149"/>
        <v>4</v>
      </c>
      <c r="V462" s="66">
        <f t="shared" si="150"/>
        <v>0</v>
      </c>
      <c r="W462" s="66">
        <f t="shared" si="151"/>
        <v>0</v>
      </c>
      <c r="X462" s="65" t="b">
        <f t="shared" si="152"/>
        <v>1</v>
      </c>
      <c r="Y462" s="65">
        <f>IF(OR(U462=6,U462=7),0,IF(NOT(X462),0,IF(T462&lt;=$T$1,VLOOKUP(U462,ouderschapsverlof!$D$15:$I$19,6,FALSE),0)))</f>
        <v>0</v>
      </c>
      <c r="Z462" s="65">
        <f>IF(OR(U462=6,U462=7),0,IF(NOT(X462),IF(T462&lt;=$T$1,VLOOKUP(U462,ouderschapsverlof!$D$15:$I$19,6,FALSE),0),0))</f>
        <v>0</v>
      </c>
      <c r="AB462" s="64">
        <f t="shared" si="160"/>
        <v>460</v>
      </c>
      <c r="AC462" s="65">
        <f t="shared" si="153"/>
        <v>4</v>
      </c>
      <c r="AD462" s="66">
        <f t="shared" si="154"/>
        <v>0</v>
      </c>
      <c r="AE462" s="66">
        <f t="shared" si="155"/>
        <v>0</v>
      </c>
      <c r="AF462" s="65" t="b">
        <f t="shared" si="156"/>
        <v>1</v>
      </c>
      <c r="AG462" s="65">
        <f>IF(OR(AC462=6,AC462=7),0,IF(NOT(AF462),0,IF(AB462&lt;=$AB$1,VLOOKUP(AC462,ouderschapsverlof!$D$15:$K$19,8,FALSE),0)))</f>
        <v>0</v>
      </c>
      <c r="AH462" s="65">
        <f>IF(OR(AC462=6,AC462=7),0,IF(NOT(AF462),IF(AB462&lt;=$AB$1,VLOOKUP(AC462,ouderschapsverlof!$D$15:$K$19,8,FALSE),0),0))</f>
        <v>0</v>
      </c>
    </row>
    <row r="463" spans="1:34" x14ac:dyDescent="0.25">
      <c r="A463" s="64">
        <f t="shared" si="157"/>
        <v>461</v>
      </c>
      <c r="B463" s="65">
        <f t="shared" si="141"/>
        <v>5</v>
      </c>
      <c r="C463" s="66">
        <f t="shared" si="143"/>
        <v>0</v>
      </c>
      <c r="D463" s="66">
        <f t="shared" si="144"/>
        <v>0</v>
      </c>
      <c r="E463" s="65" t="b">
        <f t="shared" si="142"/>
        <v>1</v>
      </c>
      <c r="F463" s="65">
        <f>IF(OR(B463=6,B463=7),0,IF(NOT(E463),0,IF(A463&lt;=$A$1,VLOOKUP(B463,ouderschapsverlof!$D$15:$E$19,2,FALSE),0)))</f>
        <v>0</v>
      </c>
      <c r="G463" s="65">
        <f>IF(OR(B463=6,B463=7),0,IF(NOT(E463),IF(A463&lt;=$A$1,VLOOKUP(B463,ouderschapsverlof!$D$15:$E$19,2,FALSE),0),0))</f>
        <v>0</v>
      </c>
      <c r="L463" s="64">
        <f t="shared" si="158"/>
        <v>461</v>
      </c>
      <c r="M463" s="65">
        <f t="shared" si="145"/>
        <v>5</v>
      </c>
      <c r="N463" s="66">
        <f t="shared" si="146"/>
        <v>0</v>
      </c>
      <c r="O463" s="66">
        <f t="shared" si="147"/>
        <v>0</v>
      </c>
      <c r="P463" s="65" t="b">
        <f t="shared" si="148"/>
        <v>1</v>
      </c>
      <c r="Q463" s="65">
        <f>IF(OR(M463=6,M463=7),0,IF(NOT(P463),0,IF(L463&lt;=$L$1,VLOOKUP(M463,ouderschapsverlof!$D$15:$G$19,4,FALSE),0)))</f>
        <v>0</v>
      </c>
      <c r="R463" s="65">
        <f>IF(OR(M463=6,M463=7),0,IF(NOT(P463),IF(L463&lt;=$L$1,VLOOKUP(M463,ouderschapsverlof!$D$15:$G$19,4,FALSE),0),0))</f>
        <v>0</v>
      </c>
      <c r="T463" s="64">
        <f t="shared" si="159"/>
        <v>461</v>
      </c>
      <c r="U463" s="65">
        <f t="shared" si="149"/>
        <v>5</v>
      </c>
      <c r="V463" s="66">
        <f t="shared" si="150"/>
        <v>0</v>
      </c>
      <c r="W463" s="66">
        <f t="shared" si="151"/>
        <v>0</v>
      </c>
      <c r="X463" s="65" t="b">
        <f t="shared" si="152"/>
        <v>1</v>
      </c>
      <c r="Y463" s="65">
        <f>IF(OR(U463=6,U463=7),0,IF(NOT(X463),0,IF(T463&lt;=$T$1,VLOOKUP(U463,ouderschapsverlof!$D$15:$I$19,6,FALSE),0)))</f>
        <v>0</v>
      </c>
      <c r="Z463" s="65">
        <f>IF(OR(U463=6,U463=7),0,IF(NOT(X463),IF(T463&lt;=$T$1,VLOOKUP(U463,ouderschapsverlof!$D$15:$I$19,6,FALSE),0),0))</f>
        <v>0</v>
      </c>
      <c r="AB463" s="64">
        <f t="shared" si="160"/>
        <v>461</v>
      </c>
      <c r="AC463" s="65">
        <f t="shared" si="153"/>
        <v>5</v>
      </c>
      <c r="AD463" s="66">
        <f t="shared" si="154"/>
        <v>0</v>
      </c>
      <c r="AE463" s="66">
        <f t="shared" si="155"/>
        <v>0</v>
      </c>
      <c r="AF463" s="65" t="b">
        <f t="shared" si="156"/>
        <v>1</v>
      </c>
      <c r="AG463" s="65">
        <f>IF(OR(AC463=6,AC463=7),0,IF(NOT(AF463),0,IF(AB463&lt;=$AB$1,VLOOKUP(AC463,ouderschapsverlof!$D$15:$K$19,8,FALSE),0)))</f>
        <v>0</v>
      </c>
      <c r="AH463" s="65">
        <f>IF(OR(AC463=6,AC463=7),0,IF(NOT(AF463),IF(AB463&lt;=$AB$1,VLOOKUP(AC463,ouderschapsverlof!$D$15:$K$19,8,FALSE),0),0))</f>
        <v>0</v>
      </c>
    </row>
    <row r="464" spans="1:34" x14ac:dyDescent="0.25">
      <c r="A464" s="64">
        <f t="shared" si="157"/>
        <v>462</v>
      </c>
      <c r="B464" s="65">
        <f t="shared" si="141"/>
        <v>6</v>
      </c>
      <c r="C464" s="66">
        <f t="shared" si="143"/>
        <v>0</v>
      </c>
      <c r="D464" s="66">
        <f t="shared" si="144"/>
        <v>0</v>
      </c>
      <c r="E464" s="65" t="b">
        <f t="shared" si="142"/>
        <v>1</v>
      </c>
      <c r="F464" s="65">
        <f>IF(OR(B464=6,B464=7),0,IF(NOT(E464),0,IF(A464&lt;=$A$1,VLOOKUP(B464,ouderschapsverlof!$D$15:$E$19,2,FALSE),0)))</f>
        <v>0</v>
      </c>
      <c r="G464" s="65">
        <f>IF(OR(B464=6,B464=7),0,IF(NOT(E464),IF(A464&lt;=$A$1,VLOOKUP(B464,ouderschapsverlof!$D$15:$E$19,2,FALSE),0),0))</f>
        <v>0</v>
      </c>
      <c r="L464" s="64">
        <f t="shared" si="158"/>
        <v>462</v>
      </c>
      <c r="M464" s="65">
        <f t="shared" si="145"/>
        <v>6</v>
      </c>
      <c r="N464" s="66">
        <f t="shared" si="146"/>
        <v>0</v>
      </c>
      <c r="O464" s="66">
        <f t="shared" si="147"/>
        <v>0</v>
      </c>
      <c r="P464" s="65" t="b">
        <f t="shared" si="148"/>
        <v>1</v>
      </c>
      <c r="Q464" s="65">
        <f>IF(OR(M464=6,M464=7),0,IF(NOT(P464),0,IF(L464&lt;=$L$1,VLOOKUP(M464,ouderschapsverlof!$D$15:$G$19,4,FALSE),0)))</f>
        <v>0</v>
      </c>
      <c r="R464" s="65">
        <f>IF(OR(M464=6,M464=7),0,IF(NOT(P464),IF(L464&lt;=$L$1,VLOOKUP(M464,ouderschapsverlof!$D$15:$G$19,4,FALSE),0),0))</f>
        <v>0</v>
      </c>
      <c r="T464" s="64">
        <f t="shared" si="159"/>
        <v>462</v>
      </c>
      <c r="U464" s="65">
        <f t="shared" si="149"/>
        <v>6</v>
      </c>
      <c r="V464" s="66">
        <f t="shared" si="150"/>
        <v>0</v>
      </c>
      <c r="W464" s="66">
        <f t="shared" si="151"/>
        <v>0</v>
      </c>
      <c r="X464" s="65" t="b">
        <f t="shared" si="152"/>
        <v>1</v>
      </c>
      <c r="Y464" s="65">
        <f>IF(OR(U464=6,U464=7),0,IF(NOT(X464),0,IF(T464&lt;=$T$1,VLOOKUP(U464,ouderschapsverlof!$D$15:$I$19,6,FALSE),0)))</f>
        <v>0</v>
      </c>
      <c r="Z464" s="65">
        <f>IF(OR(U464=6,U464=7),0,IF(NOT(X464),IF(T464&lt;=$T$1,VLOOKUP(U464,ouderschapsverlof!$D$15:$I$19,6,FALSE),0),0))</f>
        <v>0</v>
      </c>
      <c r="AB464" s="64">
        <f t="shared" si="160"/>
        <v>462</v>
      </c>
      <c r="AC464" s="65">
        <f t="shared" si="153"/>
        <v>6</v>
      </c>
      <c r="AD464" s="66">
        <f t="shared" si="154"/>
        <v>0</v>
      </c>
      <c r="AE464" s="66">
        <f t="shared" si="155"/>
        <v>0</v>
      </c>
      <c r="AF464" s="65" t="b">
        <f t="shared" si="156"/>
        <v>1</v>
      </c>
      <c r="AG464" s="65">
        <f>IF(OR(AC464=6,AC464=7),0,IF(NOT(AF464),0,IF(AB464&lt;=$AB$1,VLOOKUP(AC464,ouderschapsverlof!$D$15:$K$19,8,FALSE),0)))</f>
        <v>0</v>
      </c>
      <c r="AH464" s="65">
        <f>IF(OR(AC464=6,AC464=7),0,IF(NOT(AF464),IF(AB464&lt;=$AB$1,VLOOKUP(AC464,ouderschapsverlof!$D$15:$K$19,8,FALSE),0),0))</f>
        <v>0</v>
      </c>
    </row>
    <row r="465" spans="1:34" x14ac:dyDescent="0.25">
      <c r="A465" s="64">
        <f t="shared" si="157"/>
        <v>463</v>
      </c>
      <c r="B465" s="65">
        <f t="shared" si="141"/>
        <v>7</v>
      </c>
      <c r="C465" s="66">
        <f t="shared" si="143"/>
        <v>0</v>
      </c>
      <c r="D465" s="66">
        <f t="shared" si="144"/>
        <v>0</v>
      </c>
      <c r="E465" s="65" t="b">
        <f t="shared" si="142"/>
        <v>1</v>
      </c>
      <c r="F465" s="65">
        <f>IF(OR(B465=6,B465=7),0,IF(NOT(E465),0,IF(A465&lt;=$A$1,VLOOKUP(B465,ouderschapsverlof!$D$15:$E$19,2,FALSE),0)))</f>
        <v>0</v>
      </c>
      <c r="G465" s="65">
        <f>IF(OR(B465=6,B465=7),0,IF(NOT(E465),IF(A465&lt;=$A$1,VLOOKUP(B465,ouderschapsverlof!$D$15:$E$19,2,FALSE),0),0))</f>
        <v>0</v>
      </c>
      <c r="L465" s="64">
        <f t="shared" si="158"/>
        <v>463</v>
      </c>
      <c r="M465" s="65">
        <f t="shared" si="145"/>
        <v>7</v>
      </c>
      <c r="N465" s="66">
        <f t="shared" si="146"/>
        <v>0</v>
      </c>
      <c r="O465" s="66">
        <f t="shared" si="147"/>
        <v>0</v>
      </c>
      <c r="P465" s="65" t="b">
        <f t="shared" si="148"/>
        <v>1</v>
      </c>
      <c r="Q465" s="65">
        <f>IF(OR(M465=6,M465=7),0,IF(NOT(P465),0,IF(L465&lt;=$L$1,VLOOKUP(M465,ouderschapsverlof!$D$15:$G$19,4,FALSE),0)))</f>
        <v>0</v>
      </c>
      <c r="R465" s="65">
        <f>IF(OR(M465=6,M465=7),0,IF(NOT(P465),IF(L465&lt;=$L$1,VLOOKUP(M465,ouderschapsverlof!$D$15:$G$19,4,FALSE),0),0))</f>
        <v>0</v>
      </c>
      <c r="T465" s="64">
        <f t="shared" si="159"/>
        <v>463</v>
      </c>
      <c r="U465" s="65">
        <f t="shared" si="149"/>
        <v>7</v>
      </c>
      <c r="V465" s="66">
        <f t="shared" si="150"/>
        <v>0</v>
      </c>
      <c r="W465" s="66">
        <f t="shared" si="151"/>
        <v>0</v>
      </c>
      <c r="X465" s="65" t="b">
        <f t="shared" si="152"/>
        <v>1</v>
      </c>
      <c r="Y465" s="65">
        <f>IF(OR(U465=6,U465=7),0,IF(NOT(X465),0,IF(T465&lt;=$T$1,VLOOKUP(U465,ouderschapsverlof!$D$15:$I$19,6,FALSE),0)))</f>
        <v>0</v>
      </c>
      <c r="Z465" s="65">
        <f>IF(OR(U465=6,U465=7),0,IF(NOT(X465),IF(T465&lt;=$T$1,VLOOKUP(U465,ouderschapsverlof!$D$15:$I$19,6,FALSE),0),0))</f>
        <v>0</v>
      </c>
      <c r="AB465" s="64">
        <f t="shared" si="160"/>
        <v>463</v>
      </c>
      <c r="AC465" s="65">
        <f t="shared" si="153"/>
        <v>7</v>
      </c>
      <c r="AD465" s="66">
        <f t="shared" si="154"/>
        <v>0</v>
      </c>
      <c r="AE465" s="66">
        <f t="shared" si="155"/>
        <v>0</v>
      </c>
      <c r="AF465" s="65" t="b">
        <f t="shared" si="156"/>
        <v>1</v>
      </c>
      <c r="AG465" s="65">
        <f>IF(OR(AC465=6,AC465=7),0,IF(NOT(AF465),0,IF(AB465&lt;=$AB$1,VLOOKUP(AC465,ouderschapsverlof!$D$15:$K$19,8,FALSE),0)))</f>
        <v>0</v>
      </c>
      <c r="AH465" s="65">
        <f>IF(OR(AC465=6,AC465=7),0,IF(NOT(AF465),IF(AB465&lt;=$AB$1,VLOOKUP(AC465,ouderschapsverlof!$D$15:$K$19,8,FALSE),0),0))</f>
        <v>0</v>
      </c>
    </row>
    <row r="466" spans="1:34" x14ac:dyDescent="0.25">
      <c r="A466" s="64">
        <f t="shared" si="157"/>
        <v>464</v>
      </c>
      <c r="B466" s="65">
        <f t="shared" si="141"/>
        <v>1</v>
      </c>
      <c r="C466" s="66">
        <f t="shared" si="143"/>
        <v>0</v>
      </c>
      <c r="D466" s="66">
        <f t="shared" si="144"/>
        <v>0</v>
      </c>
      <c r="E466" s="65" t="b">
        <f t="shared" si="142"/>
        <v>1</v>
      </c>
      <c r="F466" s="65">
        <f>IF(OR(B466=6,B466=7),0,IF(NOT(E466),0,IF(A466&lt;=$A$1,VLOOKUP(B466,ouderschapsverlof!$D$15:$E$19,2,FALSE),0)))</f>
        <v>0</v>
      </c>
      <c r="G466" s="65">
        <f>IF(OR(B466=6,B466=7),0,IF(NOT(E466),IF(A466&lt;=$A$1,VLOOKUP(B466,ouderschapsverlof!$D$15:$E$19,2,FALSE),0),0))</f>
        <v>0</v>
      </c>
      <c r="L466" s="64">
        <f t="shared" si="158"/>
        <v>464</v>
      </c>
      <c r="M466" s="65">
        <f t="shared" si="145"/>
        <v>1</v>
      </c>
      <c r="N466" s="66">
        <f t="shared" si="146"/>
        <v>0</v>
      </c>
      <c r="O466" s="66">
        <f t="shared" si="147"/>
        <v>0</v>
      </c>
      <c r="P466" s="65" t="b">
        <f t="shared" si="148"/>
        <v>1</v>
      </c>
      <c r="Q466" s="65">
        <f>IF(OR(M466=6,M466=7),0,IF(NOT(P466),0,IF(L466&lt;=$L$1,VLOOKUP(M466,ouderschapsverlof!$D$15:$G$19,4,FALSE),0)))</f>
        <v>0</v>
      </c>
      <c r="R466" s="65">
        <f>IF(OR(M466=6,M466=7),0,IF(NOT(P466),IF(L466&lt;=$L$1,VLOOKUP(M466,ouderschapsverlof!$D$15:$G$19,4,FALSE),0),0))</f>
        <v>0</v>
      </c>
      <c r="T466" s="64">
        <f t="shared" si="159"/>
        <v>464</v>
      </c>
      <c r="U466" s="65">
        <f t="shared" si="149"/>
        <v>1</v>
      </c>
      <c r="V466" s="66">
        <f t="shared" si="150"/>
        <v>0</v>
      </c>
      <c r="W466" s="66">
        <f t="shared" si="151"/>
        <v>0</v>
      </c>
      <c r="X466" s="65" t="b">
        <f t="shared" si="152"/>
        <v>1</v>
      </c>
      <c r="Y466" s="65">
        <f>IF(OR(U466=6,U466=7),0,IF(NOT(X466),0,IF(T466&lt;=$T$1,VLOOKUP(U466,ouderschapsverlof!$D$15:$I$19,6,FALSE),0)))</f>
        <v>0</v>
      </c>
      <c r="Z466" s="65">
        <f>IF(OR(U466=6,U466=7),0,IF(NOT(X466),IF(T466&lt;=$T$1,VLOOKUP(U466,ouderschapsverlof!$D$15:$I$19,6,FALSE),0),0))</f>
        <v>0</v>
      </c>
      <c r="AB466" s="64">
        <f t="shared" si="160"/>
        <v>464</v>
      </c>
      <c r="AC466" s="65">
        <f t="shared" si="153"/>
        <v>1</v>
      </c>
      <c r="AD466" s="66">
        <f t="shared" si="154"/>
        <v>0</v>
      </c>
      <c r="AE466" s="66">
        <f t="shared" si="155"/>
        <v>0</v>
      </c>
      <c r="AF466" s="65" t="b">
        <f t="shared" si="156"/>
        <v>1</v>
      </c>
      <c r="AG466" s="65">
        <f>IF(OR(AC466=6,AC466=7),0,IF(NOT(AF466),0,IF(AB466&lt;=$AB$1,VLOOKUP(AC466,ouderschapsverlof!$D$15:$K$19,8,FALSE),0)))</f>
        <v>0</v>
      </c>
      <c r="AH466" s="65">
        <f>IF(OR(AC466=6,AC466=7),0,IF(NOT(AF466),IF(AB466&lt;=$AB$1,VLOOKUP(AC466,ouderschapsverlof!$D$15:$K$19,8,FALSE),0),0))</f>
        <v>0</v>
      </c>
    </row>
    <row r="467" spans="1:34" x14ac:dyDescent="0.25">
      <c r="A467" s="64">
        <f t="shared" si="157"/>
        <v>465</v>
      </c>
      <c r="B467" s="65">
        <f t="shared" si="141"/>
        <v>2</v>
      </c>
      <c r="C467" s="66">
        <f t="shared" si="143"/>
        <v>0</v>
      </c>
      <c r="D467" s="66">
        <f t="shared" si="144"/>
        <v>0</v>
      </c>
      <c r="E467" s="65" t="b">
        <f t="shared" si="142"/>
        <v>1</v>
      </c>
      <c r="F467" s="65">
        <f>IF(OR(B467=6,B467=7),0,IF(NOT(E467),0,IF(A467&lt;=$A$1,VLOOKUP(B467,ouderschapsverlof!$D$15:$E$19,2,FALSE),0)))</f>
        <v>0</v>
      </c>
      <c r="G467" s="65">
        <f>IF(OR(B467=6,B467=7),0,IF(NOT(E467),IF(A467&lt;=$A$1,VLOOKUP(B467,ouderschapsverlof!$D$15:$E$19,2,FALSE),0),0))</f>
        <v>0</v>
      </c>
      <c r="L467" s="64">
        <f t="shared" si="158"/>
        <v>465</v>
      </c>
      <c r="M467" s="65">
        <f t="shared" si="145"/>
        <v>2</v>
      </c>
      <c r="N467" s="66">
        <f t="shared" si="146"/>
        <v>0</v>
      </c>
      <c r="O467" s="66">
        <f t="shared" si="147"/>
        <v>0</v>
      </c>
      <c r="P467" s="65" t="b">
        <f t="shared" si="148"/>
        <v>1</v>
      </c>
      <c r="Q467" s="65">
        <f>IF(OR(M467=6,M467=7),0,IF(NOT(P467),0,IF(L467&lt;=$L$1,VLOOKUP(M467,ouderschapsverlof!$D$15:$G$19,4,FALSE),0)))</f>
        <v>0</v>
      </c>
      <c r="R467" s="65">
        <f>IF(OR(M467=6,M467=7),0,IF(NOT(P467),IF(L467&lt;=$L$1,VLOOKUP(M467,ouderschapsverlof!$D$15:$G$19,4,FALSE),0),0))</f>
        <v>0</v>
      </c>
      <c r="T467" s="64">
        <f t="shared" si="159"/>
        <v>465</v>
      </c>
      <c r="U467" s="65">
        <f t="shared" si="149"/>
        <v>2</v>
      </c>
      <c r="V467" s="66">
        <f t="shared" si="150"/>
        <v>0</v>
      </c>
      <c r="W467" s="66">
        <f t="shared" si="151"/>
        <v>0</v>
      </c>
      <c r="X467" s="65" t="b">
        <f t="shared" si="152"/>
        <v>1</v>
      </c>
      <c r="Y467" s="65">
        <f>IF(OR(U467=6,U467=7),0,IF(NOT(X467),0,IF(T467&lt;=$T$1,VLOOKUP(U467,ouderschapsverlof!$D$15:$I$19,6,FALSE),0)))</f>
        <v>0</v>
      </c>
      <c r="Z467" s="65">
        <f>IF(OR(U467=6,U467=7),0,IF(NOT(X467),IF(T467&lt;=$T$1,VLOOKUP(U467,ouderschapsverlof!$D$15:$I$19,6,FALSE),0),0))</f>
        <v>0</v>
      </c>
      <c r="AB467" s="64">
        <f t="shared" si="160"/>
        <v>465</v>
      </c>
      <c r="AC467" s="65">
        <f t="shared" si="153"/>
        <v>2</v>
      </c>
      <c r="AD467" s="66">
        <f t="shared" si="154"/>
        <v>0</v>
      </c>
      <c r="AE467" s="66">
        <f t="shared" si="155"/>
        <v>0</v>
      </c>
      <c r="AF467" s="65" t="b">
        <f t="shared" si="156"/>
        <v>1</v>
      </c>
      <c r="AG467" s="65">
        <f>IF(OR(AC467=6,AC467=7),0,IF(NOT(AF467),0,IF(AB467&lt;=$AB$1,VLOOKUP(AC467,ouderschapsverlof!$D$15:$K$19,8,FALSE),0)))</f>
        <v>0</v>
      </c>
      <c r="AH467" s="65">
        <f>IF(OR(AC467=6,AC467=7),0,IF(NOT(AF467),IF(AB467&lt;=$AB$1,VLOOKUP(AC467,ouderschapsverlof!$D$15:$K$19,8,FALSE),0),0))</f>
        <v>0</v>
      </c>
    </row>
    <row r="468" spans="1:34" x14ac:dyDescent="0.25">
      <c r="A468" s="64">
        <f t="shared" si="157"/>
        <v>466</v>
      </c>
      <c r="B468" s="65">
        <f t="shared" si="141"/>
        <v>3</v>
      </c>
      <c r="C468" s="66">
        <f t="shared" si="143"/>
        <v>0</v>
      </c>
      <c r="D468" s="66">
        <f t="shared" si="144"/>
        <v>0</v>
      </c>
      <c r="E468" s="65" t="b">
        <f t="shared" si="142"/>
        <v>1</v>
      </c>
      <c r="F468" s="65">
        <f>IF(OR(B468=6,B468=7),0,IF(NOT(E468),0,IF(A468&lt;=$A$1,VLOOKUP(B468,ouderschapsverlof!$D$15:$E$19,2,FALSE),0)))</f>
        <v>0</v>
      </c>
      <c r="G468" s="65">
        <f>IF(OR(B468=6,B468=7),0,IF(NOT(E468),IF(A468&lt;=$A$1,VLOOKUP(B468,ouderschapsverlof!$D$15:$E$19,2,FALSE),0),0))</f>
        <v>0</v>
      </c>
      <c r="L468" s="64">
        <f t="shared" si="158"/>
        <v>466</v>
      </c>
      <c r="M468" s="65">
        <f t="shared" si="145"/>
        <v>3</v>
      </c>
      <c r="N468" s="66">
        <f t="shared" si="146"/>
        <v>0</v>
      </c>
      <c r="O468" s="66">
        <f t="shared" si="147"/>
        <v>0</v>
      </c>
      <c r="P468" s="65" t="b">
        <f t="shared" si="148"/>
        <v>1</v>
      </c>
      <c r="Q468" s="65">
        <f>IF(OR(M468=6,M468=7),0,IF(NOT(P468),0,IF(L468&lt;=$L$1,VLOOKUP(M468,ouderschapsverlof!$D$15:$G$19,4,FALSE),0)))</f>
        <v>0</v>
      </c>
      <c r="R468" s="65">
        <f>IF(OR(M468=6,M468=7),0,IF(NOT(P468),IF(L468&lt;=$L$1,VLOOKUP(M468,ouderschapsverlof!$D$15:$G$19,4,FALSE),0),0))</f>
        <v>0</v>
      </c>
      <c r="T468" s="64">
        <f t="shared" si="159"/>
        <v>466</v>
      </c>
      <c r="U468" s="65">
        <f t="shared" si="149"/>
        <v>3</v>
      </c>
      <c r="V468" s="66">
        <f t="shared" si="150"/>
        <v>0</v>
      </c>
      <c r="W468" s="66">
        <f t="shared" si="151"/>
        <v>0</v>
      </c>
      <c r="X468" s="65" t="b">
        <f t="shared" si="152"/>
        <v>1</v>
      </c>
      <c r="Y468" s="65">
        <f>IF(OR(U468=6,U468=7),0,IF(NOT(X468),0,IF(T468&lt;=$T$1,VLOOKUP(U468,ouderschapsverlof!$D$15:$I$19,6,FALSE),0)))</f>
        <v>0</v>
      </c>
      <c r="Z468" s="65">
        <f>IF(OR(U468=6,U468=7),0,IF(NOT(X468),IF(T468&lt;=$T$1,VLOOKUP(U468,ouderschapsverlof!$D$15:$I$19,6,FALSE),0),0))</f>
        <v>0</v>
      </c>
      <c r="AB468" s="64">
        <f t="shared" si="160"/>
        <v>466</v>
      </c>
      <c r="AC468" s="65">
        <f t="shared" si="153"/>
        <v>3</v>
      </c>
      <c r="AD468" s="66">
        <f t="shared" si="154"/>
        <v>0</v>
      </c>
      <c r="AE468" s="66">
        <f t="shared" si="155"/>
        <v>0</v>
      </c>
      <c r="AF468" s="65" t="b">
        <f t="shared" si="156"/>
        <v>1</v>
      </c>
      <c r="AG468" s="65">
        <f>IF(OR(AC468=6,AC468=7),0,IF(NOT(AF468),0,IF(AB468&lt;=$AB$1,VLOOKUP(AC468,ouderschapsverlof!$D$15:$K$19,8,FALSE),0)))</f>
        <v>0</v>
      </c>
      <c r="AH468" s="65">
        <f>IF(OR(AC468=6,AC468=7),0,IF(NOT(AF468),IF(AB468&lt;=$AB$1,VLOOKUP(AC468,ouderschapsverlof!$D$15:$K$19,8,FALSE),0),0))</f>
        <v>0</v>
      </c>
    </row>
    <row r="469" spans="1:34" x14ac:dyDescent="0.25">
      <c r="A469" s="64">
        <f t="shared" si="157"/>
        <v>467</v>
      </c>
      <c r="B469" s="65">
        <f t="shared" si="141"/>
        <v>4</v>
      </c>
      <c r="C469" s="66">
        <f t="shared" si="143"/>
        <v>0</v>
      </c>
      <c r="D469" s="66">
        <f t="shared" si="144"/>
        <v>0</v>
      </c>
      <c r="E469" s="65" t="b">
        <f t="shared" si="142"/>
        <v>1</v>
      </c>
      <c r="F469" s="65">
        <f>IF(OR(B469=6,B469=7),0,IF(NOT(E469),0,IF(A469&lt;=$A$1,VLOOKUP(B469,ouderschapsverlof!$D$15:$E$19,2,FALSE),0)))</f>
        <v>0</v>
      </c>
      <c r="G469" s="65">
        <f>IF(OR(B469=6,B469=7),0,IF(NOT(E469),IF(A469&lt;=$A$1,VLOOKUP(B469,ouderschapsverlof!$D$15:$E$19,2,FALSE),0),0))</f>
        <v>0</v>
      </c>
      <c r="L469" s="64">
        <f t="shared" si="158"/>
        <v>467</v>
      </c>
      <c r="M469" s="65">
        <f t="shared" si="145"/>
        <v>4</v>
      </c>
      <c r="N469" s="66">
        <f t="shared" si="146"/>
        <v>0</v>
      </c>
      <c r="O469" s="66">
        <f t="shared" si="147"/>
        <v>0</v>
      </c>
      <c r="P469" s="65" t="b">
        <f t="shared" si="148"/>
        <v>1</v>
      </c>
      <c r="Q469" s="65">
        <f>IF(OR(M469=6,M469=7),0,IF(NOT(P469),0,IF(L469&lt;=$L$1,VLOOKUP(M469,ouderschapsverlof!$D$15:$G$19,4,FALSE),0)))</f>
        <v>0</v>
      </c>
      <c r="R469" s="65">
        <f>IF(OR(M469=6,M469=7),0,IF(NOT(P469),IF(L469&lt;=$L$1,VLOOKUP(M469,ouderschapsverlof!$D$15:$G$19,4,FALSE),0),0))</f>
        <v>0</v>
      </c>
      <c r="T469" s="64">
        <f t="shared" si="159"/>
        <v>467</v>
      </c>
      <c r="U469" s="65">
        <f t="shared" si="149"/>
        <v>4</v>
      </c>
      <c r="V469" s="66">
        <f t="shared" si="150"/>
        <v>0</v>
      </c>
      <c r="W469" s="66">
        <f t="shared" si="151"/>
        <v>0</v>
      </c>
      <c r="X469" s="65" t="b">
        <f t="shared" si="152"/>
        <v>1</v>
      </c>
      <c r="Y469" s="65">
        <f>IF(OR(U469=6,U469=7),0,IF(NOT(X469),0,IF(T469&lt;=$T$1,VLOOKUP(U469,ouderschapsverlof!$D$15:$I$19,6,FALSE),0)))</f>
        <v>0</v>
      </c>
      <c r="Z469" s="65">
        <f>IF(OR(U469=6,U469=7),0,IF(NOT(X469),IF(T469&lt;=$T$1,VLOOKUP(U469,ouderschapsverlof!$D$15:$I$19,6,FALSE),0),0))</f>
        <v>0</v>
      </c>
      <c r="AB469" s="64">
        <f t="shared" si="160"/>
        <v>467</v>
      </c>
      <c r="AC469" s="65">
        <f t="shared" si="153"/>
        <v>4</v>
      </c>
      <c r="AD469" s="66">
        <f t="shared" si="154"/>
        <v>0</v>
      </c>
      <c r="AE469" s="66">
        <f t="shared" si="155"/>
        <v>0</v>
      </c>
      <c r="AF469" s="65" t="b">
        <f t="shared" si="156"/>
        <v>1</v>
      </c>
      <c r="AG469" s="65">
        <f>IF(OR(AC469=6,AC469=7),0,IF(NOT(AF469),0,IF(AB469&lt;=$AB$1,VLOOKUP(AC469,ouderschapsverlof!$D$15:$K$19,8,FALSE),0)))</f>
        <v>0</v>
      </c>
      <c r="AH469" s="65">
        <f>IF(OR(AC469=6,AC469=7),0,IF(NOT(AF469),IF(AB469&lt;=$AB$1,VLOOKUP(AC469,ouderschapsverlof!$D$15:$K$19,8,FALSE),0),0))</f>
        <v>0</v>
      </c>
    </row>
    <row r="470" spans="1:34" x14ac:dyDescent="0.25">
      <c r="A470" s="64">
        <f t="shared" si="157"/>
        <v>468</v>
      </c>
      <c r="B470" s="65">
        <f t="shared" si="141"/>
        <v>5</v>
      </c>
      <c r="C470" s="66">
        <f t="shared" si="143"/>
        <v>0</v>
      </c>
      <c r="D470" s="66">
        <f t="shared" si="144"/>
        <v>0</v>
      </c>
      <c r="E470" s="65" t="b">
        <f t="shared" si="142"/>
        <v>1</v>
      </c>
      <c r="F470" s="65">
        <f>IF(OR(B470=6,B470=7),0,IF(NOT(E470),0,IF(A470&lt;=$A$1,VLOOKUP(B470,ouderschapsverlof!$D$15:$E$19,2,FALSE),0)))</f>
        <v>0</v>
      </c>
      <c r="G470" s="65">
        <f>IF(OR(B470=6,B470=7),0,IF(NOT(E470),IF(A470&lt;=$A$1,VLOOKUP(B470,ouderschapsverlof!$D$15:$E$19,2,FALSE),0),0))</f>
        <v>0</v>
      </c>
      <c r="L470" s="64">
        <f t="shared" si="158"/>
        <v>468</v>
      </c>
      <c r="M470" s="65">
        <f t="shared" si="145"/>
        <v>5</v>
      </c>
      <c r="N470" s="66">
        <f t="shared" si="146"/>
        <v>0</v>
      </c>
      <c r="O470" s="66">
        <f t="shared" si="147"/>
        <v>0</v>
      </c>
      <c r="P470" s="65" t="b">
        <f t="shared" si="148"/>
        <v>1</v>
      </c>
      <c r="Q470" s="65">
        <f>IF(OR(M470=6,M470=7),0,IF(NOT(P470),0,IF(L470&lt;=$L$1,VLOOKUP(M470,ouderschapsverlof!$D$15:$G$19,4,FALSE),0)))</f>
        <v>0</v>
      </c>
      <c r="R470" s="65">
        <f>IF(OR(M470=6,M470=7),0,IF(NOT(P470),IF(L470&lt;=$L$1,VLOOKUP(M470,ouderschapsverlof!$D$15:$G$19,4,FALSE),0),0))</f>
        <v>0</v>
      </c>
      <c r="T470" s="64">
        <f t="shared" si="159"/>
        <v>468</v>
      </c>
      <c r="U470" s="65">
        <f t="shared" si="149"/>
        <v>5</v>
      </c>
      <c r="V470" s="66">
        <f t="shared" si="150"/>
        <v>0</v>
      </c>
      <c r="W470" s="66">
        <f t="shared" si="151"/>
        <v>0</v>
      </c>
      <c r="X470" s="65" t="b">
        <f t="shared" si="152"/>
        <v>1</v>
      </c>
      <c r="Y470" s="65">
        <f>IF(OR(U470=6,U470=7),0,IF(NOT(X470),0,IF(T470&lt;=$T$1,VLOOKUP(U470,ouderschapsverlof!$D$15:$I$19,6,FALSE),0)))</f>
        <v>0</v>
      </c>
      <c r="Z470" s="65">
        <f>IF(OR(U470=6,U470=7),0,IF(NOT(X470),IF(T470&lt;=$T$1,VLOOKUP(U470,ouderschapsverlof!$D$15:$I$19,6,FALSE),0),0))</f>
        <v>0</v>
      </c>
      <c r="AB470" s="64">
        <f t="shared" si="160"/>
        <v>468</v>
      </c>
      <c r="AC470" s="65">
        <f t="shared" si="153"/>
        <v>5</v>
      </c>
      <c r="AD470" s="66">
        <f t="shared" si="154"/>
        <v>0</v>
      </c>
      <c r="AE470" s="66">
        <f t="shared" si="155"/>
        <v>0</v>
      </c>
      <c r="AF470" s="65" t="b">
        <f t="shared" si="156"/>
        <v>1</v>
      </c>
      <c r="AG470" s="65">
        <f>IF(OR(AC470=6,AC470=7),0,IF(NOT(AF470),0,IF(AB470&lt;=$AB$1,VLOOKUP(AC470,ouderschapsverlof!$D$15:$K$19,8,FALSE),0)))</f>
        <v>0</v>
      </c>
      <c r="AH470" s="65">
        <f>IF(OR(AC470=6,AC470=7),0,IF(NOT(AF470),IF(AB470&lt;=$AB$1,VLOOKUP(AC470,ouderschapsverlof!$D$15:$K$19,8,FALSE),0),0))</f>
        <v>0</v>
      </c>
    </row>
    <row r="471" spans="1:34" x14ac:dyDescent="0.25">
      <c r="A471" s="64">
        <f t="shared" si="157"/>
        <v>469</v>
      </c>
      <c r="B471" s="65">
        <f t="shared" si="141"/>
        <v>6</v>
      </c>
      <c r="C471" s="66">
        <f t="shared" si="143"/>
        <v>0</v>
      </c>
      <c r="D471" s="66">
        <f t="shared" si="144"/>
        <v>0</v>
      </c>
      <c r="E471" s="65" t="b">
        <f t="shared" si="142"/>
        <v>1</v>
      </c>
      <c r="F471" s="65">
        <f>IF(OR(B471=6,B471=7),0,IF(NOT(E471),0,IF(A471&lt;=$A$1,VLOOKUP(B471,ouderschapsverlof!$D$15:$E$19,2,FALSE),0)))</f>
        <v>0</v>
      </c>
      <c r="G471" s="65">
        <f>IF(OR(B471=6,B471=7),0,IF(NOT(E471),IF(A471&lt;=$A$1,VLOOKUP(B471,ouderschapsverlof!$D$15:$E$19,2,FALSE),0),0))</f>
        <v>0</v>
      </c>
      <c r="L471" s="64">
        <f t="shared" si="158"/>
        <v>469</v>
      </c>
      <c r="M471" s="65">
        <f t="shared" si="145"/>
        <v>6</v>
      </c>
      <c r="N471" s="66">
        <f t="shared" si="146"/>
        <v>0</v>
      </c>
      <c r="O471" s="66">
        <f t="shared" si="147"/>
        <v>0</v>
      </c>
      <c r="P471" s="65" t="b">
        <f t="shared" si="148"/>
        <v>1</v>
      </c>
      <c r="Q471" s="65">
        <f>IF(OR(M471=6,M471=7),0,IF(NOT(P471),0,IF(L471&lt;=$L$1,VLOOKUP(M471,ouderschapsverlof!$D$15:$G$19,4,FALSE),0)))</f>
        <v>0</v>
      </c>
      <c r="R471" s="65">
        <f>IF(OR(M471=6,M471=7),0,IF(NOT(P471),IF(L471&lt;=$L$1,VLOOKUP(M471,ouderschapsverlof!$D$15:$G$19,4,FALSE),0),0))</f>
        <v>0</v>
      </c>
      <c r="T471" s="64">
        <f t="shared" si="159"/>
        <v>469</v>
      </c>
      <c r="U471" s="65">
        <f t="shared" si="149"/>
        <v>6</v>
      </c>
      <c r="V471" s="66">
        <f t="shared" si="150"/>
        <v>0</v>
      </c>
      <c r="W471" s="66">
        <f t="shared" si="151"/>
        <v>0</v>
      </c>
      <c r="X471" s="65" t="b">
        <f t="shared" si="152"/>
        <v>1</v>
      </c>
      <c r="Y471" s="65">
        <f>IF(OR(U471=6,U471=7),0,IF(NOT(X471),0,IF(T471&lt;=$T$1,VLOOKUP(U471,ouderschapsverlof!$D$15:$I$19,6,FALSE),0)))</f>
        <v>0</v>
      </c>
      <c r="Z471" s="65">
        <f>IF(OR(U471=6,U471=7),0,IF(NOT(X471),IF(T471&lt;=$T$1,VLOOKUP(U471,ouderschapsverlof!$D$15:$I$19,6,FALSE),0),0))</f>
        <v>0</v>
      </c>
      <c r="AB471" s="64">
        <f t="shared" si="160"/>
        <v>469</v>
      </c>
      <c r="AC471" s="65">
        <f t="shared" si="153"/>
        <v>6</v>
      </c>
      <c r="AD471" s="66">
        <f t="shared" si="154"/>
        <v>0</v>
      </c>
      <c r="AE471" s="66">
        <f t="shared" si="155"/>
        <v>0</v>
      </c>
      <c r="AF471" s="65" t="b">
        <f t="shared" si="156"/>
        <v>1</v>
      </c>
      <c r="AG471" s="65">
        <f>IF(OR(AC471=6,AC471=7),0,IF(NOT(AF471),0,IF(AB471&lt;=$AB$1,VLOOKUP(AC471,ouderschapsverlof!$D$15:$K$19,8,FALSE),0)))</f>
        <v>0</v>
      </c>
      <c r="AH471" s="65">
        <f>IF(OR(AC471=6,AC471=7),0,IF(NOT(AF471),IF(AB471&lt;=$AB$1,VLOOKUP(AC471,ouderschapsverlof!$D$15:$K$19,8,FALSE),0),0))</f>
        <v>0</v>
      </c>
    </row>
    <row r="472" spans="1:34" x14ac:dyDescent="0.25">
      <c r="A472" s="64">
        <f t="shared" si="157"/>
        <v>470</v>
      </c>
      <c r="B472" s="65">
        <f t="shared" si="141"/>
        <v>7</v>
      </c>
      <c r="C472" s="66">
        <f t="shared" si="143"/>
        <v>0</v>
      </c>
      <c r="D472" s="66">
        <f t="shared" si="144"/>
        <v>0</v>
      </c>
      <c r="E472" s="65" t="b">
        <f t="shared" si="142"/>
        <v>1</v>
      </c>
      <c r="F472" s="65">
        <f>IF(OR(B472=6,B472=7),0,IF(NOT(E472),0,IF(A472&lt;=$A$1,VLOOKUP(B472,ouderschapsverlof!$D$15:$E$19,2,FALSE),0)))</f>
        <v>0</v>
      </c>
      <c r="G472" s="65">
        <f>IF(OR(B472=6,B472=7),0,IF(NOT(E472),IF(A472&lt;=$A$1,VLOOKUP(B472,ouderschapsverlof!$D$15:$E$19,2,FALSE),0),0))</f>
        <v>0</v>
      </c>
      <c r="L472" s="64">
        <f t="shared" si="158"/>
        <v>470</v>
      </c>
      <c r="M472" s="65">
        <f t="shared" si="145"/>
        <v>7</v>
      </c>
      <c r="N472" s="66">
        <f t="shared" si="146"/>
        <v>0</v>
      </c>
      <c r="O472" s="66">
        <f t="shared" si="147"/>
        <v>0</v>
      </c>
      <c r="P472" s="65" t="b">
        <f t="shared" si="148"/>
        <v>1</v>
      </c>
      <c r="Q472" s="65">
        <f>IF(OR(M472=6,M472=7),0,IF(NOT(P472),0,IF(L472&lt;=$L$1,VLOOKUP(M472,ouderschapsverlof!$D$15:$G$19,4,FALSE),0)))</f>
        <v>0</v>
      </c>
      <c r="R472" s="65">
        <f>IF(OR(M472=6,M472=7),0,IF(NOT(P472),IF(L472&lt;=$L$1,VLOOKUP(M472,ouderschapsverlof!$D$15:$G$19,4,FALSE),0),0))</f>
        <v>0</v>
      </c>
      <c r="T472" s="64">
        <f t="shared" si="159"/>
        <v>470</v>
      </c>
      <c r="U472" s="65">
        <f t="shared" si="149"/>
        <v>7</v>
      </c>
      <c r="V472" s="66">
        <f t="shared" si="150"/>
        <v>0</v>
      </c>
      <c r="W472" s="66">
        <f t="shared" si="151"/>
        <v>0</v>
      </c>
      <c r="X472" s="65" t="b">
        <f t="shared" si="152"/>
        <v>1</v>
      </c>
      <c r="Y472" s="65">
        <f>IF(OR(U472=6,U472=7),0,IF(NOT(X472),0,IF(T472&lt;=$T$1,VLOOKUP(U472,ouderschapsverlof!$D$15:$I$19,6,FALSE),0)))</f>
        <v>0</v>
      </c>
      <c r="Z472" s="65">
        <f>IF(OR(U472=6,U472=7),0,IF(NOT(X472),IF(T472&lt;=$T$1,VLOOKUP(U472,ouderschapsverlof!$D$15:$I$19,6,FALSE),0),0))</f>
        <v>0</v>
      </c>
      <c r="AB472" s="64">
        <f t="shared" si="160"/>
        <v>470</v>
      </c>
      <c r="AC472" s="65">
        <f t="shared" si="153"/>
        <v>7</v>
      </c>
      <c r="AD472" s="66">
        <f t="shared" si="154"/>
        <v>0</v>
      </c>
      <c r="AE472" s="66">
        <f t="shared" si="155"/>
        <v>0</v>
      </c>
      <c r="AF472" s="65" t="b">
        <f t="shared" si="156"/>
        <v>1</v>
      </c>
      <c r="AG472" s="65">
        <f>IF(OR(AC472=6,AC472=7),0,IF(NOT(AF472),0,IF(AB472&lt;=$AB$1,VLOOKUP(AC472,ouderschapsverlof!$D$15:$K$19,8,FALSE),0)))</f>
        <v>0</v>
      </c>
      <c r="AH472" s="65">
        <f>IF(OR(AC472=6,AC472=7),0,IF(NOT(AF472),IF(AB472&lt;=$AB$1,VLOOKUP(AC472,ouderschapsverlof!$D$15:$K$19,8,FALSE),0),0))</f>
        <v>0</v>
      </c>
    </row>
    <row r="473" spans="1:34" x14ac:dyDescent="0.25">
      <c r="A473" s="64">
        <f t="shared" si="157"/>
        <v>471</v>
      </c>
      <c r="B473" s="65">
        <f t="shared" si="141"/>
        <v>1</v>
      </c>
      <c r="C473" s="66">
        <f t="shared" si="143"/>
        <v>0</v>
      </c>
      <c r="D473" s="66">
        <f t="shared" si="144"/>
        <v>0</v>
      </c>
      <c r="E473" s="65" t="b">
        <f t="shared" si="142"/>
        <v>1</v>
      </c>
      <c r="F473" s="65">
        <f>IF(OR(B473=6,B473=7),0,IF(NOT(E473),0,IF(A473&lt;=$A$1,VLOOKUP(B473,ouderschapsverlof!$D$15:$E$19,2,FALSE),0)))</f>
        <v>0</v>
      </c>
      <c r="G473" s="65">
        <f>IF(OR(B473=6,B473=7),0,IF(NOT(E473),IF(A473&lt;=$A$1,VLOOKUP(B473,ouderschapsverlof!$D$15:$E$19,2,FALSE),0),0))</f>
        <v>0</v>
      </c>
      <c r="L473" s="64">
        <f t="shared" si="158"/>
        <v>471</v>
      </c>
      <c r="M473" s="65">
        <f t="shared" si="145"/>
        <v>1</v>
      </c>
      <c r="N473" s="66">
        <f t="shared" si="146"/>
        <v>0</v>
      </c>
      <c r="O473" s="66">
        <f t="shared" si="147"/>
        <v>0</v>
      </c>
      <c r="P473" s="65" t="b">
        <f t="shared" si="148"/>
        <v>1</v>
      </c>
      <c r="Q473" s="65">
        <f>IF(OR(M473=6,M473=7),0,IF(NOT(P473),0,IF(L473&lt;=$L$1,VLOOKUP(M473,ouderschapsverlof!$D$15:$G$19,4,FALSE),0)))</f>
        <v>0</v>
      </c>
      <c r="R473" s="65">
        <f>IF(OR(M473=6,M473=7),0,IF(NOT(P473),IF(L473&lt;=$L$1,VLOOKUP(M473,ouderschapsverlof!$D$15:$G$19,4,FALSE),0),0))</f>
        <v>0</v>
      </c>
      <c r="T473" s="64">
        <f t="shared" si="159"/>
        <v>471</v>
      </c>
      <c r="U473" s="65">
        <f t="shared" si="149"/>
        <v>1</v>
      </c>
      <c r="V473" s="66">
        <f t="shared" si="150"/>
        <v>0</v>
      </c>
      <c r="W473" s="66">
        <f t="shared" si="151"/>
        <v>0</v>
      </c>
      <c r="X473" s="65" t="b">
        <f t="shared" si="152"/>
        <v>1</v>
      </c>
      <c r="Y473" s="65">
        <f>IF(OR(U473=6,U473=7),0,IF(NOT(X473),0,IF(T473&lt;=$T$1,VLOOKUP(U473,ouderschapsverlof!$D$15:$I$19,6,FALSE),0)))</f>
        <v>0</v>
      </c>
      <c r="Z473" s="65">
        <f>IF(OR(U473=6,U473=7),0,IF(NOT(X473),IF(T473&lt;=$T$1,VLOOKUP(U473,ouderschapsverlof!$D$15:$I$19,6,FALSE),0),0))</f>
        <v>0</v>
      </c>
      <c r="AB473" s="64">
        <f t="shared" si="160"/>
        <v>471</v>
      </c>
      <c r="AC473" s="65">
        <f t="shared" si="153"/>
        <v>1</v>
      </c>
      <c r="AD473" s="66">
        <f t="shared" si="154"/>
        <v>0</v>
      </c>
      <c r="AE473" s="66">
        <f t="shared" si="155"/>
        <v>0</v>
      </c>
      <c r="AF473" s="65" t="b">
        <f t="shared" si="156"/>
        <v>1</v>
      </c>
      <c r="AG473" s="65">
        <f>IF(OR(AC473=6,AC473=7),0,IF(NOT(AF473),0,IF(AB473&lt;=$AB$1,VLOOKUP(AC473,ouderschapsverlof!$D$15:$K$19,8,FALSE),0)))</f>
        <v>0</v>
      </c>
      <c r="AH473" s="65">
        <f>IF(OR(AC473=6,AC473=7),0,IF(NOT(AF473),IF(AB473&lt;=$AB$1,VLOOKUP(AC473,ouderschapsverlof!$D$15:$K$19,8,FALSE),0),0))</f>
        <v>0</v>
      </c>
    </row>
    <row r="474" spans="1:34" x14ac:dyDescent="0.25">
      <c r="A474" s="64">
        <f t="shared" si="157"/>
        <v>472</v>
      </c>
      <c r="B474" s="65">
        <f t="shared" si="141"/>
        <v>2</v>
      </c>
      <c r="C474" s="66">
        <f t="shared" si="143"/>
        <v>0</v>
      </c>
      <c r="D474" s="66">
        <f t="shared" si="144"/>
        <v>0</v>
      </c>
      <c r="E474" s="65" t="b">
        <f t="shared" si="142"/>
        <v>1</v>
      </c>
      <c r="F474" s="65">
        <f>IF(OR(B474=6,B474=7),0,IF(NOT(E474),0,IF(A474&lt;=$A$1,VLOOKUP(B474,ouderschapsverlof!$D$15:$E$19,2,FALSE),0)))</f>
        <v>0</v>
      </c>
      <c r="G474" s="65">
        <f>IF(OR(B474=6,B474=7),0,IF(NOT(E474),IF(A474&lt;=$A$1,VLOOKUP(B474,ouderschapsverlof!$D$15:$E$19,2,FALSE),0),0))</f>
        <v>0</v>
      </c>
      <c r="L474" s="64">
        <f t="shared" si="158"/>
        <v>472</v>
      </c>
      <c r="M474" s="65">
        <f t="shared" si="145"/>
        <v>2</v>
      </c>
      <c r="N474" s="66">
        <f t="shared" si="146"/>
        <v>0</v>
      </c>
      <c r="O474" s="66">
        <f t="shared" si="147"/>
        <v>0</v>
      </c>
      <c r="P474" s="65" t="b">
        <f t="shared" si="148"/>
        <v>1</v>
      </c>
      <c r="Q474" s="65">
        <f>IF(OR(M474=6,M474=7),0,IF(NOT(P474),0,IF(L474&lt;=$L$1,VLOOKUP(M474,ouderschapsverlof!$D$15:$G$19,4,FALSE),0)))</f>
        <v>0</v>
      </c>
      <c r="R474" s="65">
        <f>IF(OR(M474=6,M474=7),0,IF(NOT(P474),IF(L474&lt;=$L$1,VLOOKUP(M474,ouderschapsverlof!$D$15:$G$19,4,FALSE),0),0))</f>
        <v>0</v>
      </c>
      <c r="T474" s="64">
        <f t="shared" si="159"/>
        <v>472</v>
      </c>
      <c r="U474" s="65">
        <f t="shared" si="149"/>
        <v>2</v>
      </c>
      <c r="V474" s="66">
        <f t="shared" si="150"/>
        <v>0</v>
      </c>
      <c r="W474" s="66">
        <f t="shared" si="151"/>
        <v>0</v>
      </c>
      <c r="X474" s="65" t="b">
        <f t="shared" si="152"/>
        <v>1</v>
      </c>
      <c r="Y474" s="65">
        <f>IF(OR(U474=6,U474=7),0,IF(NOT(X474),0,IF(T474&lt;=$T$1,VLOOKUP(U474,ouderschapsverlof!$D$15:$I$19,6,FALSE),0)))</f>
        <v>0</v>
      </c>
      <c r="Z474" s="65">
        <f>IF(OR(U474=6,U474=7),0,IF(NOT(X474),IF(T474&lt;=$T$1,VLOOKUP(U474,ouderschapsverlof!$D$15:$I$19,6,FALSE),0),0))</f>
        <v>0</v>
      </c>
      <c r="AB474" s="64">
        <f t="shared" si="160"/>
        <v>472</v>
      </c>
      <c r="AC474" s="65">
        <f t="shared" si="153"/>
        <v>2</v>
      </c>
      <c r="AD474" s="66">
        <f t="shared" si="154"/>
        <v>0</v>
      </c>
      <c r="AE474" s="66">
        <f t="shared" si="155"/>
        <v>0</v>
      </c>
      <c r="AF474" s="65" t="b">
        <f t="shared" si="156"/>
        <v>1</v>
      </c>
      <c r="AG474" s="65">
        <f>IF(OR(AC474=6,AC474=7),0,IF(NOT(AF474),0,IF(AB474&lt;=$AB$1,VLOOKUP(AC474,ouderschapsverlof!$D$15:$K$19,8,FALSE),0)))</f>
        <v>0</v>
      </c>
      <c r="AH474" s="65">
        <f>IF(OR(AC474=6,AC474=7),0,IF(NOT(AF474),IF(AB474&lt;=$AB$1,VLOOKUP(AC474,ouderschapsverlof!$D$15:$K$19,8,FALSE),0),0))</f>
        <v>0</v>
      </c>
    </row>
    <row r="475" spans="1:34" x14ac:dyDescent="0.25">
      <c r="A475" s="64">
        <f t="shared" si="157"/>
        <v>473</v>
      </c>
      <c r="B475" s="65">
        <f t="shared" si="141"/>
        <v>3</v>
      </c>
      <c r="C475" s="66">
        <f t="shared" si="143"/>
        <v>0</v>
      </c>
      <c r="D475" s="66">
        <f t="shared" si="144"/>
        <v>0</v>
      </c>
      <c r="E475" s="65" t="b">
        <f t="shared" si="142"/>
        <v>1</v>
      </c>
      <c r="F475" s="65">
        <f>IF(OR(B475=6,B475=7),0,IF(NOT(E475),0,IF(A475&lt;=$A$1,VLOOKUP(B475,ouderschapsverlof!$D$15:$E$19,2,FALSE),0)))</f>
        <v>0</v>
      </c>
      <c r="G475" s="65">
        <f>IF(OR(B475=6,B475=7),0,IF(NOT(E475),IF(A475&lt;=$A$1,VLOOKUP(B475,ouderschapsverlof!$D$15:$E$19,2,FALSE),0),0))</f>
        <v>0</v>
      </c>
      <c r="L475" s="64">
        <f t="shared" si="158"/>
        <v>473</v>
      </c>
      <c r="M475" s="65">
        <f t="shared" si="145"/>
        <v>3</v>
      </c>
      <c r="N475" s="66">
        <f t="shared" si="146"/>
        <v>0</v>
      </c>
      <c r="O475" s="66">
        <f t="shared" si="147"/>
        <v>0</v>
      </c>
      <c r="P475" s="65" t="b">
        <f t="shared" si="148"/>
        <v>1</v>
      </c>
      <c r="Q475" s="65">
        <f>IF(OR(M475=6,M475=7),0,IF(NOT(P475),0,IF(L475&lt;=$L$1,VLOOKUP(M475,ouderschapsverlof!$D$15:$G$19,4,FALSE),0)))</f>
        <v>0</v>
      </c>
      <c r="R475" s="65">
        <f>IF(OR(M475=6,M475=7),0,IF(NOT(P475),IF(L475&lt;=$L$1,VLOOKUP(M475,ouderschapsverlof!$D$15:$G$19,4,FALSE),0),0))</f>
        <v>0</v>
      </c>
      <c r="T475" s="64">
        <f t="shared" si="159"/>
        <v>473</v>
      </c>
      <c r="U475" s="65">
        <f t="shared" si="149"/>
        <v>3</v>
      </c>
      <c r="V475" s="66">
        <f t="shared" si="150"/>
        <v>0</v>
      </c>
      <c r="W475" s="66">
        <f t="shared" si="151"/>
        <v>0</v>
      </c>
      <c r="X475" s="65" t="b">
        <f t="shared" si="152"/>
        <v>1</v>
      </c>
      <c r="Y475" s="65">
        <f>IF(OR(U475=6,U475=7),0,IF(NOT(X475),0,IF(T475&lt;=$T$1,VLOOKUP(U475,ouderschapsverlof!$D$15:$I$19,6,FALSE),0)))</f>
        <v>0</v>
      </c>
      <c r="Z475" s="65">
        <f>IF(OR(U475=6,U475=7),0,IF(NOT(X475),IF(T475&lt;=$T$1,VLOOKUP(U475,ouderschapsverlof!$D$15:$I$19,6,FALSE),0),0))</f>
        <v>0</v>
      </c>
      <c r="AB475" s="64">
        <f t="shared" si="160"/>
        <v>473</v>
      </c>
      <c r="AC475" s="65">
        <f t="shared" si="153"/>
        <v>3</v>
      </c>
      <c r="AD475" s="66">
        <f t="shared" si="154"/>
        <v>0</v>
      </c>
      <c r="AE475" s="66">
        <f t="shared" si="155"/>
        <v>0</v>
      </c>
      <c r="AF475" s="65" t="b">
        <f t="shared" si="156"/>
        <v>1</v>
      </c>
      <c r="AG475" s="65">
        <f>IF(OR(AC475=6,AC475=7),0,IF(NOT(AF475),0,IF(AB475&lt;=$AB$1,VLOOKUP(AC475,ouderschapsverlof!$D$15:$K$19,8,FALSE),0)))</f>
        <v>0</v>
      </c>
      <c r="AH475" s="65">
        <f>IF(OR(AC475=6,AC475=7),0,IF(NOT(AF475),IF(AB475&lt;=$AB$1,VLOOKUP(AC475,ouderschapsverlof!$D$15:$K$19,8,FALSE),0),0))</f>
        <v>0</v>
      </c>
    </row>
    <row r="476" spans="1:34" x14ac:dyDescent="0.25">
      <c r="A476" s="64">
        <f t="shared" si="157"/>
        <v>474</v>
      </c>
      <c r="B476" s="65">
        <f t="shared" si="141"/>
        <v>4</v>
      </c>
      <c r="C476" s="66">
        <f t="shared" si="143"/>
        <v>0</v>
      </c>
      <c r="D476" s="66">
        <f t="shared" si="144"/>
        <v>0</v>
      </c>
      <c r="E476" s="65" t="b">
        <f t="shared" si="142"/>
        <v>1</v>
      </c>
      <c r="F476" s="65">
        <f>IF(OR(B476=6,B476=7),0,IF(NOT(E476),0,IF(A476&lt;=$A$1,VLOOKUP(B476,ouderschapsverlof!$D$15:$E$19,2,FALSE),0)))</f>
        <v>0</v>
      </c>
      <c r="G476" s="65">
        <f>IF(OR(B476=6,B476=7),0,IF(NOT(E476),IF(A476&lt;=$A$1,VLOOKUP(B476,ouderschapsverlof!$D$15:$E$19,2,FALSE),0),0))</f>
        <v>0</v>
      </c>
      <c r="L476" s="64">
        <f t="shared" si="158"/>
        <v>474</v>
      </c>
      <c r="M476" s="65">
        <f t="shared" si="145"/>
        <v>4</v>
      </c>
      <c r="N476" s="66">
        <f t="shared" si="146"/>
        <v>0</v>
      </c>
      <c r="O476" s="66">
        <f t="shared" si="147"/>
        <v>0</v>
      </c>
      <c r="P476" s="65" t="b">
        <f t="shared" si="148"/>
        <v>1</v>
      </c>
      <c r="Q476" s="65">
        <f>IF(OR(M476=6,M476=7),0,IF(NOT(P476),0,IF(L476&lt;=$L$1,VLOOKUP(M476,ouderschapsverlof!$D$15:$G$19,4,FALSE),0)))</f>
        <v>0</v>
      </c>
      <c r="R476" s="65">
        <f>IF(OR(M476=6,M476=7),0,IF(NOT(P476),IF(L476&lt;=$L$1,VLOOKUP(M476,ouderschapsverlof!$D$15:$G$19,4,FALSE),0),0))</f>
        <v>0</v>
      </c>
      <c r="T476" s="64">
        <f t="shared" si="159"/>
        <v>474</v>
      </c>
      <c r="U476" s="65">
        <f t="shared" si="149"/>
        <v>4</v>
      </c>
      <c r="V476" s="66">
        <f t="shared" si="150"/>
        <v>0</v>
      </c>
      <c r="W476" s="66">
        <f t="shared" si="151"/>
        <v>0</v>
      </c>
      <c r="X476" s="65" t="b">
        <f t="shared" si="152"/>
        <v>1</v>
      </c>
      <c r="Y476" s="65">
        <f>IF(OR(U476=6,U476=7),0,IF(NOT(X476),0,IF(T476&lt;=$T$1,VLOOKUP(U476,ouderschapsverlof!$D$15:$I$19,6,FALSE),0)))</f>
        <v>0</v>
      </c>
      <c r="Z476" s="65">
        <f>IF(OR(U476=6,U476=7),0,IF(NOT(X476),IF(T476&lt;=$T$1,VLOOKUP(U476,ouderschapsverlof!$D$15:$I$19,6,FALSE),0),0))</f>
        <v>0</v>
      </c>
      <c r="AB476" s="64">
        <f t="shared" si="160"/>
        <v>474</v>
      </c>
      <c r="AC476" s="65">
        <f t="shared" si="153"/>
        <v>4</v>
      </c>
      <c r="AD476" s="66">
        <f t="shared" si="154"/>
        <v>0</v>
      </c>
      <c r="AE476" s="66">
        <f t="shared" si="155"/>
        <v>0</v>
      </c>
      <c r="AF476" s="65" t="b">
        <f t="shared" si="156"/>
        <v>1</v>
      </c>
      <c r="AG476" s="65">
        <f>IF(OR(AC476=6,AC476=7),0,IF(NOT(AF476),0,IF(AB476&lt;=$AB$1,VLOOKUP(AC476,ouderschapsverlof!$D$15:$K$19,8,FALSE),0)))</f>
        <v>0</v>
      </c>
      <c r="AH476" s="65">
        <f>IF(OR(AC476=6,AC476=7),0,IF(NOT(AF476),IF(AB476&lt;=$AB$1,VLOOKUP(AC476,ouderschapsverlof!$D$15:$K$19,8,FALSE),0),0))</f>
        <v>0</v>
      </c>
    </row>
    <row r="477" spans="1:34" x14ac:dyDescent="0.25">
      <c r="A477" s="64">
        <f t="shared" si="157"/>
        <v>475</v>
      </c>
      <c r="B477" s="65">
        <f t="shared" si="141"/>
        <v>5</v>
      </c>
      <c r="C477" s="66">
        <f t="shared" si="143"/>
        <v>0</v>
      </c>
      <c r="D477" s="66">
        <f t="shared" si="144"/>
        <v>0</v>
      </c>
      <c r="E477" s="65" t="b">
        <f t="shared" si="142"/>
        <v>1</v>
      </c>
      <c r="F477" s="65">
        <f>IF(OR(B477=6,B477=7),0,IF(NOT(E477),0,IF(A477&lt;=$A$1,VLOOKUP(B477,ouderschapsverlof!$D$15:$E$19,2,FALSE),0)))</f>
        <v>0</v>
      </c>
      <c r="G477" s="65">
        <f>IF(OR(B477=6,B477=7),0,IF(NOT(E477),IF(A477&lt;=$A$1,VLOOKUP(B477,ouderschapsverlof!$D$15:$E$19,2,FALSE),0),0))</f>
        <v>0</v>
      </c>
      <c r="L477" s="64">
        <f t="shared" si="158"/>
        <v>475</v>
      </c>
      <c r="M477" s="65">
        <f t="shared" si="145"/>
        <v>5</v>
      </c>
      <c r="N477" s="66">
        <f t="shared" si="146"/>
        <v>0</v>
      </c>
      <c r="O477" s="66">
        <f t="shared" si="147"/>
        <v>0</v>
      </c>
      <c r="P477" s="65" t="b">
        <f t="shared" si="148"/>
        <v>1</v>
      </c>
      <c r="Q477" s="65">
        <f>IF(OR(M477=6,M477=7),0,IF(NOT(P477),0,IF(L477&lt;=$L$1,VLOOKUP(M477,ouderschapsverlof!$D$15:$G$19,4,FALSE),0)))</f>
        <v>0</v>
      </c>
      <c r="R477" s="65">
        <f>IF(OR(M477=6,M477=7),0,IF(NOT(P477),IF(L477&lt;=$L$1,VLOOKUP(M477,ouderschapsverlof!$D$15:$G$19,4,FALSE),0),0))</f>
        <v>0</v>
      </c>
      <c r="T477" s="64">
        <f t="shared" si="159"/>
        <v>475</v>
      </c>
      <c r="U477" s="65">
        <f t="shared" si="149"/>
        <v>5</v>
      </c>
      <c r="V477" s="66">
        <f t="shared" si="150"/>
        <v>0</v>
      </c>
      <c r="W477" s="66">
        <f t="shared" si="151"/>
        <v>0</v>
      </c>
      <c r="X477" s="65" t="b">
        <f t="shared" si="152"/>
        <v>1</v>
      </c>
      <c r="Y477" s="65">
        <f>IF(OR(U477=6,U477=7),0,IF(NOT(X477),0,IF(T477&lt;=$T$1,VLOOKUP(U477,ouderschapsverlof!$D$15:$I$19,6,FALSE),0)))</f>
        <v>0</v>
      </c>
      <c r="Z477" s="65">
        <f>IF(OR(U477=6,U477=7),0,IF(NOT(X477),IF(T477&lt;=$T$1,VLOOKUP(U477,ouderschapsverlof!$D$15:$I$19,6,FALSE),0),0))</f>
        <v>0</v>
      </c>
      <c r="AB477" s="64">
        <f t="shared" si="160"/>
        <v>475</v>
      </c>
      <c r="AC477" s="65">
        <f t="shared" si="153"/>
        <v>5</v>
      </c>
      <c r="AD477" s="66">
        <f t="shared" si="154"/>
        <v>0</v>
      </c>
      <c r="AE477" s="66">
        <f t="shared" si="155"/>
        <v>0</v>
      </c>
      <c r="AF477" s="65" t="b">
        <f t="shared" si="156"/>
        <v>1</v>
      </c>
      <c r="AG477" s="65">
        <f>IF(OR(AC477=6,AC477=7),0,IF(NOT(AF477),0,IF(AB477&lt;=$AB$1,VLOOKUP(AC477,ouderschapsverlof!$D$15:$K$19,8,FALSE),0)))</f>
        <v>0</v>
      </c>
      <c r="AH477" s="65">
        <f>IF(OR(AC477=6,AC477=7),0,IF(NOT(AF477),IF(AB477&lt;=$AB$1,VLOOKUP(AC477,ouderschapsverlof!$D$15:$K$19,8,FALSE),0),0))</f>
        <v>0</v>
      </c>
    </row>
    <row r="478" spans="1:34" x14ac:dyDescent="0.25">
      <c r="A478" s="64">
        <f t="shared" si="157"/>
        <v>476</v>
      </c>
      <c r="B478" s="65">
        <f t="shared" si="141"/>
        <v>6</v>
      </c>
      <c r="C478" s="66">
        <f t="shared" si="143"/>
        <v>0</v>
      </c>
      <c r="D478" s="66">
        <f t="shared" si="144"/>
        <v>0</v>
      </c>
      <c r="E478" s="65" t="b">
        <f t="shared" si="142"/>
        <v>1</v>
      </c>
      <c r="F478" s="65">
        <f>IF(OR(B478=6,B478=7),0,IF(NOT(E478),0,IF(A478&lt;=$A$1,VLOOKUP(B478,ouderschapsverlof!$D$15:$E$19,2,FALSE),0)))</f>
        <v>0</v>
      </c>
      <c r="G478" s="65">
        <f>IF(OR(B478=6,B478=7),0,IF(NOT(E478),IF(A478&lt;=$A$1,VLOOKUP(B478,ouderschapsverlof!$D$15:$E$19,2,FALSE),0),0))</f>
        <v>0</v>
      </c>
      <c r="L478" s="64">
        <f t="shared" si="158"/>
        <v>476</v>
      </c>
      <c r="M478" s="65">
        <f t="shared" si="145"/>
        <v>6</v>
      </c>
      <c r="N478" s="66">
        <f t="shared" si="146"/>
        <v>0</v>
      </c>
      <c r="O478" s="66">
        <f t="shared" si="147"/>
        <v>0</v>
      </c>
      <c r="P478" s="65" t="b">
        <f t="shared" si="148"/>
        <v>1</v>
      </c>
      <c r="Q478" s="65">
        <f>IF(OR(M478=6,M478=7),0,IF(NOT(P478),0,IF(L478&lt;=$L$1,VLOOKUP(M478,ouderschapsverlof!$D$15:$G$19,4,FALSE),0)))</f>
        <v>0</v>
      </c>
      <c r="R478" s="65">
        <f>IF(OR(M478=6,M478=7),0,IF(NOT(P478),IF(L478&lt;=$L$1,VLOOKUP(M478,ouderschapsverlof!$D$15:$G$19,4,FALSE),0),0))</f>
        <v>0</v>
      </c>
      <c r="T478" s="64">
        <f t="shared" si="159"/>
        <v>476</v>
      </c>
      <c r="U478" s="65">
        <f t="shared" si="149"/>
        <v>6</v>
      </c>
      <c r="V478" s="66">
        <f t="shared" si="150"/>
        <v>0</v>
      </c>
      <c r="W478" s="66">
        <f t="shared" si="151"/>
        <v>0</v>
      </c>
      <c r="X478" s="65" t="b">
        <f t="shared" si="152"/>
        <v>1</v>
      </c>
      <c r="Y478" s="65">
        <f>IF(OR(U478=6,U478=7),0,IF(NOT(X478),0,IF(T478&lt;=$T$1,VLOOKUP(U478,ouderschapsverlof!$D$15:$I$19,6,FALSE),0)))</f>
        <v>0</v>
      </c>
      <c r="Z478" s="65">
        <f>IF(OR(U478=6,U478=7),0,IF(NOT(X478),IF(T478&lt;=$T$1,VLOOKUP(U478,ouderschapsverlof!$D$15:$I$19,6,FALSE),0),0))</f>
        <v>0</v>
      </c>
      <c r="AB478" s="64">
        <f t="shared" si="160"/>
        <v>476</v>
      </c>
      <c r="AC478" s="65">
        <f t="shared" si="153"/>
        <v>6</v>
      </c>
      <c r="AD478" s="66">
        <f t="shared" si="154"/>
        <v>0</v>
      </c>
      <c r="AE478" s="66">
        <f t="shared" si="155"/>
        <v>0</v>
      </c>
      <c r="AF478" s="65" t="b">
        <f t="shared" si="156"/>
        <v>1</v>
      </c>
      <c r="AG478" s="65">
        <f>IF(OR(AC478=6,AC478=7),0,IF(NOT(AF478),0,IF(AB478&lt;=$AB$1,VLOOKUP(AC478,ouderschapsverlof!$D$15:$K$19,8,FALSE),0)))</f>
        <v>0</v>
      </c>
      <c r="AH478" s="65">
        <f>IF(OR(AC478=6,AC478=7),0,IF(NOT(AF478),IF(AB478&lt;=$AB$1,VLOOKUP(AC478,ouderschapsverlof!$D$15:$K$19,8,FALSE),0),0))</f>
        <v>0</v>
      </c>
    </row>
    <row r="479" spans="1:34" x14ac:dyDescent="0.25">
      <c r="A479" s="64">
        <f t="shared" si="157"/>
        <v>477</v>
      </c>
      <c r="B479" s="65">
        <f t="shared" si="141"/>
        <v>7</v>
      </c>
      <c r="C479" s="66">
        <f t="shared" si="143"/>
        <v>0</v>
      </c>
      <c r="D479" s="66">
        <f t="shared" si="144"/>
        <v>0</v>
      </c>
      <c r="E479" s="65" t="b">
        <f t="shared" si="142"/>
        <v>1</v>
      </c>
      <c r="F479" s="65">
        <f>IF(OR(B479=6,B479=7),0,IF(NOT(E479),0,IF(A479&lt;=$A$1,VLOOKUP(B479,ouderschapsverlof!$D$15:$E$19,2,FALSE),0)))</f>
        <v>0</v>
      </c>
      <c r="G479" s="65">
        <f>IF(OR(B479=6,B479=7),0,IF(NOT(E479),IF(A479&lt;=$A$1,VLOOKUP(B479,ouderschapsverlof!$D$15:$E$19,2,FALSE),0),0))</f>
        <v>0</v>
      </c>
      <c r="L479" s="64">
        <f t="shared" si="158"/>
        <v>477</v>
      </c>
      <c r="M479" s="65">
        <f t="shared" si="145"/>
        <v>7</v>
      </c>
      <c r="N479" s="66">
        <f t="shared" si="146"/>
        <v>0</v>
      </c>
      <c r="O479" s="66">
        <f t="shared" si="147"/>
        <v>0</v>
      </c>
      <c r="P479" s="65" t="b">
        <f t="shared" si="148"/>
        <v>1</v>
      </c>
      <c r="Q479" s="65">
        <f>IF(OR(M479=6,M479=7),0,IF(NOT(P479),0,IF(L479&lt;=$L$1,VLOOKUP(M479,ouderschapsverlof!$D$15:$G$19,4,FALSE),0)))</f>
        <v>0</v>
      </c>
      <c r="R479" s="65">
        <f>IF(OR(M479=6,M479=7),0,IF(NOT(P479),IF(L479&lt;=$L$1,VLOOKUP(M479,ouderschapsverlof!$D$15:$G$19,4,FALSE),0),0))</f>
        <v>0</v>
      </c>
      <c r="T479" s="64">
        <f t="shared" si="159"/>
        <v>477</v>
      </c>
      <c r="U479" s="65">
        <f t="shared" si="149"/>
        <v>7</v>
      </c>
      <c r="V479" s="66">
        <f t="shared" si="150"/>
        <v>0</v>
      </c>
      <c r="W479" s="66">
        <f t="shared" si="151"/>
        <v>0</v>
      </c>
      <c r="X479" s="65" t="b">
        <f t="shared" si="152"/>
        <v>1</v>
      </c>
      <c r="Y479" s="65">
        <f>IF(OR(U479=6,U479=7),0,IF(NOT(X479),0,IF(T479&lt;=$T$1,VLOOKUP(U479,ouderschapsverlof!$D$15:$I$19,6,FALSE),0)))</f>
        <v>0</v>
      </c>
      <c r="Z479" s="65">
        <f>IF(OR(U479=6,U479=7),0,IF(NOT(X479),IF(T479&lt;=$T$1,VLOOKUP(U479,ouderschapsverlof!$D$15:$I$19,6,FALSE),0),0))</f>
        <v>0</v>
      </c>
      <c r="AB479" s="64">
        <f t="shared" si="160"/>
        <v>477</v>
      </c>
      <c r="AC479" s="65">
        <f t="shared" si="153"/>
        <v>7</v>
      </c>
      <c r="AD479" s="66">
        <f t="shared" si="154"/>
        <v>0</v>
      </c>
      <c r="AE479" s="66">
        <f t="shared" si="155"/>
        <v>0</v>
      </c>
      <c r="AF479" s="65" t="b">
        <f t="shared" si="156"/>
        <v>1</v>
      </c>
      <c r="AG479" s="65">
        <f>IF(OR(AC479=6,AC479=7),0,IF(NOT(AF479),0,IF(AB479&lt;=$AB$1,VLOOKUP(AC479,ouderschapsverlof!$D$15:$K$19,8,FALSE),0)))</f>
        <v>0</v>
      </c>
      <c r="AH479" s="65">
        <f>IF(OR(AC479=6,AC479=7),0,IF(NOT(AF479),IF(AB479&lt;=$AB$1,VLOOKUP(AC479,ouderschapsverlof!$D$15:$K$19,8,FALSE),0),0))</f>
        <v>0</v>
      </c>
    </row>
    <row r="480" spans="1:34" x14ac:dyDescent="0.25">
      <c r="A480" s="64">
        <f t="shared" si="157"/>
        <v>478</v>
      </c>
      <c r="B480" s="65">
        <f t="shared" si="141"/>
        <v>1</v>
      </c>
      <c r="C480" s="66">
        <f t="shared" si="143"/>
        <v>0</v>
      </c>
      <c r="D480" s="66">
        <f t="shared" si="144"/>
        <v>0</v>
      </c>
      <c r="E480" s="65" t="b">
        <f t="shared" si="142"/>
        <v>1</v>
      </c>
      <c r="F480" s="65">
        <f>IF(OR(B480=6,B480=7),0,IF(NOT(E480),0,IF(A480&lt;=$A$1,VLOOKUP(B480,ouderschapsverlof!$D$15:$E$19,2,FALSE),0)))</f>
        <v>0</v>
      </c>
      <c r="G480" s="65">
        <f>IF(OR(B480=6,B480=7),0,IF(NOT(E480),IF(A480&lt;=$A$1,VLOOKUP(B480,ouderschapsverlof!$D$15:$E$19,2,FALSE),0),0))</f>
        <v>0</v>
      </c>
      <c r="L480" s="64">
        <f t="shared" si="158"/>
        <v>478</v>
      </c>
      <c r="M480" s="65">
        <f t="shared" si="145"/>
        <v>1</v>
      </c>
      <c r="N480" s="66">
        <f t="shared" si="146"/>
        <v>0</v>
      </c>
      <c r="O480" s="66">
        <f t="shared" si="147"/>
        <v>0</v>
      </c>
      <c r="P480" s="65" t="b">
        <f t="shared" si="148"/>
        <v>1</v>
      </c>
      <c r="Q480" s="65">
        <f>IF(OR(M480=6,M480=7),0,IF(NOT(P480),0,IF(L480&lt;=$L$1,VLOOKUP(M480,ouderschapsverlof!$D$15:$G$19,4,FALSE),0)))</f>
        <v>0</v>
      </c>
      <c r="R480" s="65">
        <f>IF(OR(M480=6,M480=7),0,IF(NOT(P480),IF(L480&lt;=$L$1,VLOOKUP(M480,ouderschapsverlof!$D$15:$G$19,4,FALSE),0),0))</f>
        <v>0</v>
      </c>
      <c r="T480" s="64">
        <f t="shared" si="159"/>
        <v>478</v>
      </c>
      <c r="U480" s="65">
        <f t="shared" si="149"/>
        <v>1</v>
      </c>
      <c r="V480" s="66">
        <f t="shared" si="150"/>
        <v>0</v>
      </c>
      <c r="W480" s="66">
        <f t="shared" si="151"/>
        <v>0</v>
      </c>
      <c r="X480" s="65" t="b">
        <f t="shared" si="152"/>
        <v>1</v>
      </c>
      <c r="Y480" s="65">
        <f>IF(OR(U480=6,U480=7),0,IF(NOT(X480),0,IF(T480&lt;=$T$1,VLOOKUP(U480,ouderschapsverlof!$D$15:$I$19,6,FALSE),0)))</f>
        <v>0</v>
      </c>
      <c r="Z480" s="65">
        <f>IF(OR(U480=6,U480=7),0,IF(NOT(X480),IF(T480&lt;=$T$1,VLOOKUP(U480,ouderschapsverlof!$D$15:$I$19,6,FALSE),0),0))</f>
        <v>0</v>
      </c>
      <c r="AB480" s="64">
        <f t="shared" si="160"/>
        <v>478</v>
      </c>
      <c r="AC480" s="65">
        <f t="shared" si="153"/>
        <v>1</v>
      </c>
      <c r="AD480" s="66">
        <f t="shared" si="154"/>
        <v>0</v>
      </c>
      <c r="AE480" s="66">
        <f t="shared" si="155"/>
        <v>0</v>
      </c>
      <c r="AF480" s="65" t="b">
        <f t="shared" si="156"/>
        <v>1</v>
      </c>
      <c r="AG480" s="65">
        <f>IF(OR(AC480=6,AC480=7),0,IF(NOT(AF480),0,IF(AB480&lt;=$AB$1,VLOOKUP(AC480,ouderschapsverlof!$D$15:$K$19,8,FALSE),0)))</f>
        <v>0</v>
      </c>
      <c r="AH480" s="65">
        <f>IF(OR(AC480=6,AC480=7),0,IF(NOT(AF480),IF(AB480&lt;=$AB$1,VLOOKUP(AC480,ouderschapsverlof!$D$15:$K$19,8,FALSE),0),0))</f>
        <v>0</v>
      </c>
    </row>
    <row r="481" spans="1:34" x14ac:dyDescent="0.25">
      <c r="A481" s="64">
        <f t="shared" si="157"/>
        <v>479</v>
      </c>
      <c r="B481" s="65">
        <f t="shared" si="141"/>
        <v>2</v>
      </c>
      <c r="C481" s="66">
        <f t="shared" si="143"/>
        <v>0</v>
      </c>
      <c r="D481" s="66">
        <f t="shared" si="144"/>
        <v>0</v>
      </c>
      <c r="E481" s="65" t="b">
        <f t="shared" si="142"/>
        <v>1</v>
      </c>
      <c r="F481" s="65">
        <f>IF(OR(B481=6,B481=7),0,IF(NOT(E481),0,IF(A481&lt;=$A$1,VLOOKUP(B481,ouderschapsverlof!$D$15:$E$19,2,FALSE),0)))</f>
        <v>0</v>
      </c>
      <c r="G481" s="65">
        <f>IF(OR(B481=6,B481=7),0,IF(NOT(E481),IF(A481&lt;=$A$1,VLOOKUP(B481,ouderschapsverlof!$D$15:$E$19,2,FALSE),0),0))</f>
        <v>0</v>
      </c>
      <c r="L481" s="64">
        <f t="shared" si="158"/>
        <v>479</v>
      </c>
      <c r="M481" s="65">
        <f t="shared" si="145"/>
        <v>2</v>
      </c>
      <c r="N481" s="66">
        <f t="shared" si="146"/>
        <v>0</v>
      </c>
      <c r="O481" s="66">
        <f t="shared" si="147"/>
        <v>0</v>
      </c>
      <c r="P481" s="65" t="b">
        <f t="shared" si="148"/>
        <v>1</v>
      </c>
      <c r="Q481" s="65">
        <f>IF(OR(M481=6,M481=7),0,IF(NOT(P481),0,IF(L481&lt;=$L$1,VLOOKUP(M481,ouderschapsverlof!$D$15:$G$19,4,FALSE),0)))</f>
        <v>0</v>
      </c>
      <c r="R481" s="65">
        <f>IF(OR(M481=6,M481=7),0,IF(NOT(P481),IF(L481&lt;=$L$1,VLOOKUP(M481,ouderschapsverlof!$D$15:$G$19,4,FALSE),0),0))</f>
        <v>0</v>
      </c>
      <c r="T481" s="64">
        <f t="shared" si="159"/>
        <v>479</v>
      </c>
      <c r="U481" s="65">
        <f t="shared" si="149"/>
        <v>2</v>
      </c>
      <c r="V481" s="66">
        <f t="shared" si="150"/>
        <v>0</v>
      </c>
      <c r="W481" s="66">
        <f t="shared" si="151"/>
        <v>0</v>
      </c>
      <c r="X481" s="65" t="b">
        <f t="shared" si="152"/>
        <v>1</v>
      </c>
      <c r="Y481" s="65">
        <f>IF(OR(U481=6,U481=7),0,IF(NOT(X481),0,IF(T481&lt;=$T$1,VLOOKUP(U481,ouderschapsverlof!$D$15:$I$19,6,FALSE),0)))</f>
        <v>0</v>
      </c>
      <c r="Z481" s="65">
        <f>IF(OR(U481=6,U481=7),0,IF(NOT(X481),IF(T481&lt;=$T$1,VLOOKUP(U481,ouderschapsverlof!$D$15:$I$19,6,FALSE),0),0))</f>
        <v>0</v>
      </c>
      <c r="AB481" s="64">
        <f t="shared" si="160"/>
        <v>479</v>
      </c>
      <c r="AC481" s="65">
        <f t="shared" si="153"/>
        <v>2</v>
      </c>
      <c r="AD481" s="66">
        <f t="shared" si="154"/>
        <v>0</v>
      </c>
      <c r="AE481" s="66">
        <f t="shared" si="155"/>
        <v>0</v>
      </c>
      <c r="AF481" s="65" t="b">
        <f t="shared" si="156"/>
        <v>1</v>
      </c>
      <c r="AG481" s="65">
        <f>IF(OR(AC481=6,AC481=7),0,IF(NOT(AF481),0,IF(AB481&lt;=$AB$1,VLOOKUP(AC481,ouderschapsverlof!$D$15:$K$19,8,FALSE),0)))</f>
        <v>0</v>
      </c>
      <c r="AH481" s="65">
        <f>IF(OR(AC481=6,AC481=7),0,IF(NOT(AF481),IF(AB481&lt;=$AB$1,VLOOKUP(AC481,ouderschapsverlof!$D$15:$K$19,8,FALSE),0),0))</f>
        <v>0</v>
      </c>
    </row>
    <row r="482" spans="1:34" x14ac:dyDescent="0.25">
      <c r="A482" s="64">
        <f t="shared" si="157"/>
        <v>480</v>
      </c>
      <c r="B482" s="65">
        <f t="shared" si="141"/>
        <v>3</v>
      </c>
      <c r="C482" s="66">
        <f t="shared" si="143"/>
        <v>0</v>
      </c>
      <c r="D482" s="66">
        <f t="shared" si="144"/>
        <v>0</v>
      </c>
      <c r="E482" s="65" t="b">
        <f t="shared" si="142"/>
        <v>1</v>
      </c>
      <c r="F482" s="65">
        <f>IF(OR(B482=6,B482=7),0,IF(NOT(E482),0,IF(A482&lt;=$A$1,VLOOKUP(B482,ouderschapsverlof!$D$15:$E$19,2,FALSE),0)))</f>
        <v>0</v>
      </c>
      <c r="G482" s="65">
        <f>IF(OR(B482=6,B482=7),0,IF(NOT(E482),IF(A482&lt;=$A$1,VLOOKUP(B482,ouderschapsverlof!$D$15:$E$19,2,FALSE),0),0))</f>
        <v>0</v>
      </c>
      <c r="L482" s="64">
        <f t="shared" si="158"/>
        <v>480</v>
      </c>
      <c r="M482" s="65">
        <f t="shared" si="145"/>
        <v>3</v>
      </c>
      <c r="N482" s="66">
        <f t="shared" si="146"/>
        <v>0</v>
      </c>
      <c r="O482" s="66">
        <f t="shared" si="147"/>
        <v>0</v>
      </c>
      <c r="P482" s="65" t="b">
        <f t="shared" si="148"/>
        <v>1</v>
      </c>
      <c r="Q482" s="65">
        <f>IF(OR(M482=6,M482=7),0,IF(NOT(P482),0,IF(L482&lt;=$L$1,VLOOKUP(M482,ouderschapsverlof!$D$15:$G$19,4,FALSE),0)))</f>
        <v>0</v>
      </c>
      <c r="R482" s="65">
        <f>IF(OR(M482=6,M482=7),0,IF(NOT(P482),IF(L482&lt;=$L$1,VLOOKUP(M482,ouderschapsverlof!$D$15:$G$19,4,FALSE),0),0))</f>
        <v>0</v>
      </c>
      <c r="T482" s="64">
        <f t="shared" si="159"/>
        <v>480</v>
      </c>
      <c r="U482" s="65">
        <f t="shared" si="149"/>
        <v>3</v>
      </c>
      <c r="V482" s="66">
        <f t="shared" si="150"/>
        <v>0</v>
      </c>
      <c r="W482" s="66">
        <f t="shared" si="151"/>
        <v>0</v>
      </c>
      <c r="X482" s="65" t="b">
        <f t="shared" si="152"/>
        <v>1</v>
      </c>
      <c r="Y482" s="65">
        <f>IF(OR(U482=6,U482=7),0,IF(NOT(X482),0,IF(T482&lt;=$T$1,VLOOKUP(U482,ouderschapsverlof!$D$15:$I$19,6,FALSE),0)))</f>
        <v>0</v>
      </c>
      <c r="Z482" s="65">
        <f>IF(OR(U482=6,U482=7),0,IF(NOT(X482),IF(T482&lt;=$T$1,VLOOKUP(U482,ouderschapsverlof!$D$15:$I$19,6,FALSE),0),0))</f>
        <v>0</v>
      </c>
      <c r="AB482" s="64">
        <f t="shared" si="160"/>
        <v>480</v>
      </c>
      <c r="AC482" s="65">
        <f t="shared" si="153"/>
        <v>3</v>
      </c>
      <c r="AD482" s="66">
        <f t="shared" si="154"/>
        <v>0</v>
      </c>
      <c r="AE482" s="66">
        <f t="shared" si="155"/>
        <v>0</v>
      </c>
      <c r="AF482" s="65" t="b">
        <f t="shared" si="156"/>
        <v>1</v>
      </c>
      <c r="AG482" s="65">
        <f>IF(OR(AC482=6,AC482=7),0,IF(NOT(AF482),0,IF(AB482&lt;=$AB$1,VLOOKUP(AC482,ouderschapsverlof!$D$15:$K$19,8,FALSE),0)))</f>
        <v>0</v>
      </c>
      <c r="AH482" s="65">
        <f>IF(OR(AC482=6,AC482=7),0,IF(NOT(AF482),IF(AB482&lt;=$AB$1,VLOOKUP(AC482,ouderschapsverlof!$D$15:$K$19,8,FALSE),0),0))</f>
        <v>0</v>
      </c>
    </row>
    <row r="483" spans="1:34" x14ac:dyDescent="0.25">
      <c r="A483" s="64">
        <f t="shared" si="157"/>
        <v>481</v>
      </c>
      <c r="B483" s="65">
        <f t="shared" si="141"/>
        <v>4</v>
      </c>
      <c r="C483" s="66">
        <f t="shared" si="143"/>
        <v>0</v>
      </c>
      <c r="D483" s="66">
        <f t="shared" si="144"/>
        <v>0</v>
      </c>
      <c r="E483" s="65" t="b">
        <f t="shared" si="142"/>
        <v>1</v>
      </c>
      <c r="F483" s="65">
        <f>IF(OR(B483=6,B483=7),0,IF(NOT(E483),0,IF(A483&lt;=$A$1,VLOOKUP(B483,ouderschapsverlof!$D$15:$E$19,2,FALSE),0)))</f>
        <v>0</v>
      </c>
      <c r="G483" s="65">
        <f>IF(OR(B483=6,B483=7),0,IF(NOT(E483),IF(A483&lt;=$A$1,VLOOKUP(B483,ouderschapsverlof!$D$15:$E$19,2,FALSE),0),0))</f>
        <v>0</v>
      </c>
      <c r="L483" s="64">
        <f t="shared" si="158"/>
        <v>481</v>
      </c>
      <c r="M483" s="65">
        <f t="shared" si="145"/>
        <v>4</v>
      </c>
      <c r="N483" s="66">
        <f t="shared" si="146"/>
        <v>0</v>
      </c>
      <c r="O483" s="66">
        <f t="shared" si="147"/>
        <v>0</v>
      </c>
      <c r="P483" s="65" t="b">
        <f t="shared" si="148"/>
        <v>1</v>
      </c>
      <c r="Q483" s="65">
        <f>IF(OR(M483=6,M483=7),0,IF(NOT(P483),0,IF(L483&lt;=$L$1,VLOOKUP(M483,ouderschapsverlof!$D$15:$G$19,4,FALSE),0)))</f>
        <v>0</v>
      </c>
      <c r="R483" s="65">
        <f>IF(OR(M483=6,M483=7),0,IF(NOT(P483),IF(L483&lt;=$L$1,VLOOKUP(M483,ouderschapsverlof!$D$15:$G$19,4,FALSE),0),0))</f>
        <v>0</v>
      </c>
      <c r="T483" s="64">
        <f t="shared" si="159"/>
        <v>481</v>
      </c>
      <c r="U483" s="65">
        <f t="shared" si="149"/>
        <v>4</v>
      </c>
      <c r="V483" s="66">
        <f t="shared" si="150"/>
        <v>0</v>
      </c>
      <c r="W483" s="66">
        <f t="shared" si="151"/>
        <v>0</v>
      </c>
      <c r="X483" s="65" t="b">
        <f t="shared" si="152"/>
        <v>1</v>
      </c>
      <c r="Y483" s="65">
        <f>IF(OR(U483=6,U483=7),0,IF(NOT(X483),0,IF(T483&lt;=$T$1,VLOOKUP(U483,ouderschapsverlof!$D$15:$I$19,6,FALSE),0)))</f>
        <v>0</v>
      </c>
      <c r="Z483" s="65">
        <f>IF(OR(U483=6,U483=7),0,IF(NOT(X483),IF(T483&lt;=$T$1,VLOOKUP(U483,ouderschapsverlof!$D$15:$I$19,6,FALSE),0),0))</f>
        <v>0</v>
      </c>
      <c r="AB483" s="64">
        <f t="shared" si="160"/>
        <v>481</v>
      </c>
      <c r="AC483" s="65">
        <f t="shared" si="153"/>
        <v>4</v>
      </c>
      <c r="AD483" s="66">
        <f t="shared" si="154"/>
        <v>0</v>
      </c>
      <c r="AE483" s="66">
        <f t="shared" si="155"/>
        <v>0</v>
      </c>
      <c r="AF483" s="65" t="b">
        <f t="shared" si="156"/>
        <v>1</v>
      </c>
      <c r="AG483" s="65">
        <f>IF(OR(AC483=6,AC483=7),0,IF(NOT(AF483),0,IF(AB483&lt;=$AB$1,VLOOKUP(AC483,ouderschapsverlof!$D$15:$K$19,8,FALSE),0)))</f>
        <v>0</v>
      </c>
      <c r="AH483" s="65">
        <f>IF(OR(AC483=6,AC483=7),0,IF(NOT(AF483),IF(AB483&lt;=$AB$1,VLOOKUP(AC483,ouderschapsverlof!$D$15:$K$19,8,FALSE),0),0))</f>
        <v>0</v>
      </c>
    </row>
    <row r="484" spans="1:34" x14ac:dyDescent="0.25">
      <c r="A484" s="64">
        <f t="shared" si="157"/>
        <v>482</v>
      </c>
      <c r="B484" s="65">
        <f t="shared" si="141"/>
        <v>5</v>
      </c>
      <c r="C484" s="66">
        <f t="shared" si="143"/>
        <v>0</v>
      </c>
      <c r="D484" s="66">
        <f t="shared" si="144"/>
        <v>0</v>
      </c>
      <c r="E484" s="65" t="b">
        <f t="shared" si="142"/>
        <v>1</v>
      </c>
      <c r="F484" s="65">
        <f>IF(OR(B484=6,B484=7),0,IF(NOT(E484),0,IF(A484&lt;=$A$1,VLOOKUP(B484,ouderschapsverlof!$D$15:$E$19,2,FALSE),0)))</f>
        <v>0</v>
      </c>
      <c r="G484" s="65">
        <f>IF(OR(B484=6,B484=7),0,IF(NOT(E484),IF(A484&lt;=$A$1,VLOOKUP(B484,ouderschapsverlof!$D$15:$E$19,2,FALSE),0),0))</f>
        <v>0</v>
      </c>
      <c r="L484" s="64">
        <f t="shared" si="158"/>
        <v>482</v>
      </c>
      <c r="M484" s="65">
        <f t="shared" si="145"/>
        <v>5</v>
      </c>
      <c r="N484" s="66">
        <f t="shared" si="146"/>
        <v>0</v>
      </c>
      <c r="O484" s="66">
        <f t="shared" si="147"/>
        <v>0</v>
      </c>
      <c r="P484" s="65" t="b">
        <f t="shared" si="148"/>
        <v>1</v>
      </c>
      <c r="Q484" s="65">
        <f>IF(OR(M484=6,M484=7),0,IF(NOT(P484),0,IF(L484&lt;=$L$1,VLOOKUP(M484,ouderschapsverlof!$D$15:$G$19,4,FALSE),0)))</f>
        <v>0</v>
      </c>
      <c r="R484" s="65">
        <f>IF(OR(M484=6,M484=7),0,IF(NOT(P484),IF(L484&lt;=$L$1,VLOOKUP(M484,ouderschapsverlof!$D$15:$G$19,4,FALSE),0),0))</f>
        <v>0</v>
      </c>
      <c r="T484" s="64">
        <f t="shared" si="159"/>
        <v>482</v>
      </c>
      <c r="U484" s="65">
        <f t="shared" si="149"/>
        <v>5</v>
      </c>
      <c r="V484" s="66">
        <f t="shared" si="150"/>
        <v>0</v>
      </c>
      <c r="W484" s="66">
        <f t="shared" si="151"/>
        <v>0</v>
      </c>
      <c r="X484" s="65" t="b">
        <f t="shared" si="152"/>
        <v>1</v>
      </c>
      <c r="Y484" s="65">
        <f>IF(OR(U484=6,U484=7),0,IF(NOT(X484),0,IF(T484&lt;=$T$1,VLOOKUP(U484,ouderschapsverlof!$D$15:$I$19,6,FALSE),0)))</f>
        <v>0</v>
      </c>
      <c r="Z484" s="65">
        <f>IF(OR(U484=6,U484=7),0,IF(NOT(X484),IF(T484&lt;=$T$1,VLOOKUP(U484,ouderschapsverlof!$D$15:$I$19,6,FALSE),0),0))</f>
        <v>0</v>
      </c>
      <c r="AB484" s="64">
        <f t="shared" si="160"/>
        <v>482</v>
      </c>
      <c r="AC484" s="65">
        <f t="shared" si="153"/>
        <v>5</v>
      </c>
      <c r="AD484" s="66">
        <f t="shared" si="154"/>
        <v>0</v>
      </c>
      <c r="AE484" s="66">
        <f t="shared" si="155"/>
        <v>0</v>
      </c>
      <c r="AF484" s="65" t="b">
        <f t="shared" si="156"/>
        <v>1</v>
      </c>
      <c r="AG484" s="65">
        <f>IF(OR(AC484=6,AC484=7),0,IF(NOT(AF484),0,IF(AB484&lt;=$AB$1,VLOOKUP(AC484,ouderschapsverlof!$D$15:$K$19,8,FALSE),0)))</f>
        <v>0</v>
      </c>
      <c r="AH484" s="65">
        <f>IF(OR(AC484=6,AC484=7),0,IF(NOT(AF484),IF(AB484&lt;=$AB$1,VLOOKUP(AC484,ouderschapsverlof!$D$15:$K$19,8,FALSE),0),0))</f>
        <v>0</v>
      </c>
    </row>
    <row r="485" spans="1:34" x14ac:dyDescent="0.25">
      <c r="A485" s="64">
        <f t="shared" si="157"/>
        <v>483</v>
      </c>
      <c r="B485" s="65">
        <f t="shared" si="141"/>
        <v>6</v>
      </c>
      <c r="C485" s="66">
        <f t="shared" si="143"/>
        <v>0</v>
      </c>
      <c r="D485" s="66">
        <f t="shared" si="144"/>
        <v>0</v>
      </c>
      <c r="E485" s="65" t="b">
        <f t="shared" si="142"/>
        <v>1</v>
      </c>
      <c r="F485" s="65">
        <f>IF(OR(B485=6,B485=7),0,IF(NOT(E485),0,IF(A485&lt;=$A$1,VLOOKUP(B485,ouderschapsverlof!$D$15:$E$19,2,FALSE),0)))</f>
        <v>0</v>
      </c>
      <c r="G485" s="65">
        <f>IF(OR(B485=6,B485=7),0,IF(NOT(E485),IF(A485&lt;=$A$1,VLOOKUP(B485,ouderschapsverlof!$D$15:$E$19,2,FALSE),0),0))</f>
        <v>0</v>
      </c>
      <c r="L485" s="64">
        <f t="shared" si="158"/>
        <v>483</v>
      </c>
      <c r="M485" s="65">
        <f t="shared" si="145"/>
        <v>6</v>
      </c>
      <c r="N485" s="66">
        <f t="shared" si="146"/>
        <v>0</v>
      </c>
      <c r="O485" s="66">
        <f t="shared" si="147"/>
        <v>0</v>
      </c>
      <c r="P485" s="65" t="b">
        <f t="shared" si="148"/>
        <v>1</v>
      </c>
      <c r="Q485" s="65">
        <f>IF(OR(M485=6,M485=7),0,IF(NOT(P485),0,IF(L485&lt;=$L$1,VLOOKUP(M485,ouderschapsverlof!$D$15:$G$19,4,FALSE),0)))</f>
        <v>0</v>
      </c>
      <c r="R485" s="65">
        <f>IF(OR(M485=6,M485=7),0,IF(NOT(P485),IF(L485&lt;=$L$1,VLOOKUP(M485,ouderschapsverlof!$D$15:$G$19,4,FALSE),0),0))</f>
        <v>0</v>
      </c>
      <c r="T485" s="64">
        <f t="shared" si="159"/>
        <v>483</v>
      </c>
      <c r="U485" s="65">
        <f t="shared" si="149"/>
        <v>6</v>
      </c>
      <c r="V485" s="66">
        <f t="shared" si="150"/>
        <v>0</v>
      </c>
      <c r="W485" s="66">
        <f t="shared" si="151"/>
        <v>0</v>
      </c>
      <c r="X485" s="65" t="b">
        <f t="shared" si="152"/>
        <v>1</v>
      </c>
      <c r="Y485" s="65">
        <f>IF(OR(U485=6,U485=7),0,IF(NOT(X485),0,IF(T485&lt;=$T$1,VLOOKUP(U485,ouderschapsverlof!$D$15:$I$19,6,FALSE),0)))</f>
        <v>0</v>
      </c>
      <c r="Z485" s="65">
        <f>IF(OR(U485=6,U485=7),0,IF(NOT(X485),IF(T485&lt;=$T$1,VLOOKUP(U485,ouderschapsverlof!$D$15:$I$19,6,FALSE),0),0))</f>
        <v>0</v>
      </c>
      <c r="AB485" s="64">
        <f t="shared" si="160"/>
        <v>483</v>
      </c>
      <c r="AC485" s="65">
        <f t="shared" si="153"/>
        <v>6</v>
      </c>
      <c r="AD485" s="66">
        <f t="shared" si="154"/>
        <v>0</v>
      </c>
      <c r="AE485" s="66">
        <f t="shared" si="155"/>
        <v>0</v>
      </c>
      <c r="AF485" s="65" t="b">
        <f t="shared" si="156"/>
        <v>1</v>
      </c>
      <c r="AG485" s="65">
        <f>IF(OR(AC485=6,AC485=7),0,IF(NOT(AF485),0,IF(AB485&lt;=$AB$1,VLOOKUP(AC485,ouderschapsverlof!$D$15:$K$19,8,FALSE),0)))</f>
        <v>0</v>
      </c>
      <c r="AH485" s="65">
        <f>IF(OR(AC485=6,AC485=7),0,IF(NOT(AF485),IF(AB485&lt;=$AB$1,VLOOKUP(AC485,ouderschapsverlof!$D$15:$K$19,8,FALSE),0),0))</f>
        <v>0</v>
      </c>
    </row>
    <row r="486" spans="1:34" x14ac:dyDescent="0.25">
      <c r="A486" s="64">
        <f t="shared" si="157"/>
        <v>484</v>
      </c>
      <c r="B486" s="65">
        <f t="shared" si="141"/>
        <v>7</v>
      </c>
      <c r="C486" s="66">
        <f t="shared" si="143"/>
        <v>0</v>
      </c>
      <c r="D486" s="66">
        <f t="shared" si="144"/>
        <v>0</v>
      </c>
      <c r="E486" s="65" t="b">
        <f t="shared" si="142"/>
        <v>1</v>
      </c>
      <c r="F486" s="65">
        <f>IF(OR(B486=6,B486=7),0,IF(NOT(E486),0,IF(A486&lt;=$A$1,VLOOKUP(B486,ouderschapsverlof!$D$15:$E$19,2,FALSE),0)))</f>
        <v>0</v>
      </c>
      <c r="G486" s="65">
        <f>IF(OR(B486=6,B486=7),0,IF(NOT(E486),IF(A486&lt;=$A$1,VLOOKUP(B486,ouderschapsverlof!$D$15:$E$19,2,FALSE),0),0))</f>
        <v>0</v>
      </c>
      <c r="L486" s="64">
        <f t="shared" si="158"/>
        <v>484</v>
      </c>
      <c r="M486" s="65">
        <f t="shared" si="145"/>
        <v>7</v>
      </c>
      <c r="N486" s="66">
        <f t="shared" si="146"/>
        <v>0</v>
      </c>
      <c r="O486" s="66">
        <f t="shared" si="147"/>
        <v>0</v>
      </c>
      <c r="P486" s="65" t="b">
        <f t="shared" si="148"/>
        <v>1</v>
      </c>
      <c r="Q486" s="65">
        <f>IF(OR(M486=6,M486=7),0,IF(NOT(P486),0,IF(L486&lt;=$L$1,VLOOKUP(M486,ouderschapsverlof!$D$15:$G$19,4,FALSE),0)))</f>
        <v>0</v>
      </c>
      <c r="R486" s="65">
        <f>IF(OR(M486=6,M486=7),0,IF(NOT(P486),IF(L486&lt;=$L$1,VLOOKUP(M486,ouderschapsverlof!$D$15:$G$19,4,FALSE),0),0))</f>
        <v>0</v>
      </c>
      <c r="T486" s="64">
        <f t="shared" si="159"/>
        <v>484</v>
      </c>
      <c r="U486" s="65">
        <f t="shared" si="149"/>
        <v>7</v>
      </c>
      <c r="V486" s="66">
        <f t="shared" si="150"/>
        <v>0</v>
      </c>
      <c r="W486" s="66">
        <f t="shared" si="151"/>
        <v>0</v>
      </c>
      <c r="X486" s="65" t="b">
        <f t="shared" si="152"/>
        <v>1</v>
      </c>
      <c r="Y486" s="65">
        <f>IF(OR(U486=6,U486=7),0,IF(NOT(X486),0,IF(T486&lt;=$T$1,VLOOKUP(U486,ouderschapsverlof!$D$15:$I$19,6,FALSE),0)))</f>
        <v>0</v>
      </c>
      <c r="Z486" s="65">
        <f>IF(OR(U486=6,U486=7),0,IF(NOT(X486),IF(T486&lt;=$T$1,VLOOKUP(U486,ouderschapsverlof!$D$15:$I$19,6,FALSE),0),0))</f>
        <v>0</v>
      </c>
      <c r="AB486" s="64">
        <f t="shared" si="160"/>
        <v>484</v>
      </c>
      <c r="AC486" s="65">
        <f t="shared" si="153"/>
        <v>7</v>
      </c>
      <c r="AD486" s="66">
        <f t="shared" si="154"/>
        <v>0</v>
      </c>
      <c r="AE486" s="66">
        <f t="shared" si="155"/>
        <v>0</v>
      </c>
      <c r="AF486" s="65" t="b">
        <f t="shared" si="156"/>
        <v>1</v>
      </c>
      <c r="AG486" s="65">
        <f>IF(OR(AC486=6,AC486=7),0,IF(NOT(AF486),0,IF(AB486&lt;=$AB$1,VLOOKUP(AC486,ouderschapsverlof!$D$15:$K$19,8,FALSE),0)))</f>
        <v>0</v>
      </c>
      <c r="AH486" s="65">
        <f>IF(OR(AC486=6,AC486=7),0,IF(NOT(AF486),IF(AB486&lt;=$AB$1,VLOOKUP(AC486,ouderschapsverlof!$D$15:$K$19,8,FALSE),0),0))</f>
        <v>0</v>
      </c>
    </row>
    <row r="487" spans="1:34" x14ac:dyDescent="0.25">
      <c r="A487" s="64">
        <f t="shared" si="157"/>
        <v>485</v>
      </c>
      <c r="B487" s="65">
        <f t="shared" si="141"/>
        <v>1</v>
      </c>
      <c r="C487" s="66">
        <f t="shared" si="143"/>
        <v>0</v>
      </c>
      <c r="D487" s="66">
        <f t="shared" si="144"/>
        <v>0</v>
      </c>
      <c r="E487" s="65" t="b">
        <f t="shared" si="142"/>
        <v>1</v>
      </c>
      <c r="F487" s="65">
        <f>IF(OR(B487=6,B487=7),0,IF(NOT(E487),0,IF(A487&lt;=$A$1,VLOOKUP(B487,ouderschapsverlof!$D$15:$E$19,2,FALSE),0)))</f>
        <v>0</v>
      </c>
      <c r="G487" s="65">
        <f>IF(OR(B487=6,B487=7),0,IF(NOT(E487),IF(A487&lt;=$A$1,VLOOKUP(B487,ouderschapsverlof!$D$15:$E$19,2,FALSE),0),0))</f>
        <v>0</v>
      </c>
      <c r="L487" s="64">
        <f t="shared" si="158"/>
        <v>485</v>
      </c>
      <c r="M487" s="65">
        <f t="shared" si="145"/>
        <v>1</v>
      </c>
      <c r="N487" s="66">
        <f t="shared" si="146"/>
        <v>0</v>
      </c>
      <c r="O487" s="66">
        <f t="shared" si="147"/>
        <v>0</v>
      </c>
      <c r="P487" s="65" t="b">
        <f t="shared" si="148"/>
        <v>1</v>
      </c>
      <c r="Q487" s="65">
        <f>IF(OR(M487=6,M487=7),0,IF(NOT(P487),0,IF(L487&lt;=$L$1,VLOOKUP(M487,ouderschapsverlof!$D$15:$G$19,4,FALSE),0)))</f>
        <v>0</v>
      </c>
      <c r="R487" s="65">
        <f>IF(OR(M487=6,M487=7),0,IF(NOT(P487),IF(L487&lt;=$L$1,VLOOKUP(M487,ouderschapsverlof!$D$15:$G$19,4,FALSE),0),0))</f>
        <v>0</v>
      </c>
      <c r="T487" s="64">
        <f t="shared" si="159"/>
        <v>485</v>
      </c>
      <c r="U487" s="65">
        <f t="shared" si="149"/>
        <v>1</v>
      </c>
      <c r="V487" s="66">
        <f t="shared" si="150"/>
        <v>0</v>
      </c>
      <c r="W487" s="66">
        <f t="shared" si="151"/>
        <v>0</v>
      </c>
      <c r="X487" s="65" t="b">
        <f t="shared" si="152"/>
        <v>1</v>
      </c>
      <c r="Y487" s="65">
        <f>IF(OR(U487=6,U487=7),0,IF(NOT(X487),0,IF(T487&lt;=$T$1,VLOOKUP(U487,ouderschapsverlof!$D$15:$I$19,6,FALSE),0)))</f>
        <v>0</v>
      </c>
      <c r="Z487" s="65">
        <f>IF(OR(U487=6,U487=7),0,IF(NOT(X487),IF(T487&lt;=$T$1,VLOOKUP(U487,ouderschapsverlof!$D$15:$I$19,6,FALSE),0),0))</f>
        <v>0</v>
      </c>
      <c r="AB487" s="64">
        <f t="shared" si="160"/>
        <v>485</v>
      </c>
      <c r="AC487" s="65">
        <f t="shared" si="153"/>
        <v>1</v>
      </c>
      <c r="AD487" s="66">
        <f t="shared" si="154"/>
        <v>0</v>
      </c>
      <c r="AE487" s="66">
        <f t="shared" si="155"/>
        <v>0</v>
      </c>
      <c r="AF487" s="65" t="b">
        <f t="shared" si="156"/>
        <v>1</v>
      </c>
      <c r="AG487" s="65">
        <f>IF(OR(AC487=6,AC487=7),0,IF(NOT(AF487),0,IF(AB487&lt;=$AB$1,VLOOKUP(AC487,ouderschapsverlof!$D$15:$K$19,8,FALSE),0)))</f>
        <v>0</v>
      </c>
      <c r="AH487" s="65">
        <f>IF(OR(AC487=6,AC487=7),0,IF(NOT(AF487),IF(AB487&lt;=$AB$1,VLOOKUP(AC487,ouderschapsverlof!$D$15:$K$19,8,FALSE),0),0))</f>
        <v>0</v>
      </c>
    </row>
    <row r="488" spans="1:34" x14ac:dyDescent="0.25">
      <c r="A488" s="64">
        <f t="shared" si="157"/>
        <v>486</v>
      </c>
      <c r="B488" s="65">
        <f t="shared" si="141"/>
        <v>2</v>
      </c>
      <c r="C488" s="66">
        <f t="shared" si="143"/>
        <v>0</v>
      </c>
      <c r="D488" s="66">
        <f t="shared" si="144"/>
        <v>0</v>
      </c>
      <c r="E488" s="65" t="b">
        <f t="shared" si="142"/>
        <v>1</v>
      </c>
      <c r="F488" s="65">
        <f>IF(OR(B488=6,B488=7),0,IF(NOT(E488),0,IF(A488&lt;=$A$1,VLOOKUP(B488,ouderschapsverlof!$D$15:$E$19,2,FALSE),0)))</f>
        <v>0</v>
      </c>
      <c r="G488" s="65">
        <f>IF(OR(B488=6,B488=7),0,IF(NOT(E488),IF(A488&lt;=$A$1,VLOOKUP(B488,ouderschapsverlof!$D$15:$E$19,2,FALSE),0),0))</f>
        <v>0</v>
      </c>
      <c r="L488" s="64">
        <f t="shared" si="158"/>
        <v>486</v>
      </c>
      <c r="M488" s="65">
        <f t="shared" si="145"/>
        <v>2</v>
      </c>
      <c r="N488" s="66">
        <f t="shared" si="146"/>
        <v>0</v>
      </c>
      <c r="O488" s="66">
        <f t="shared" si="147"/>
        <v>0</v>
      </c>
      <c r="P488" s="65" t="b">
        <f t="shared" si="148"/>
        <v>1</v>
      </c>
      <c r="Q488" s="65">
        <f>IF(OR(M488=6,M488=7),0,IF(NOT(P488),0,IF(L488&lt;=$L$1,VLOOKUP(M488,ouderschapsverlof!$D$15:$G$19,4,FALSE),0)))</f>
        <v>0</v>
      </c>
      <c r="R488" s="65">
        <f>IF(OR(M488=6,M488=7),0,IF(NOT(P488),IF(L488&lt;=$L$1,VLOOKUP(M488,ouderschapsverlof!$D$15:$G$19,4,FALSE),0),0))</f>
        <v>0</v>
      </c>
      <c r="T488" s="64">
        <f t="shared" si="159"/>
        <v>486</v>
      </c>
      <c r="U488" s="65">
        <f t="shared" si="149"/>
        <v>2</v>
      </c>
      <c r="V488" s="66">
        <f t="shared" si="150"/>
        <v>0</v>
      </c>
      <c r="W488" s="66">
        <f t="shared" si="151"/>
        <v>0</v>
      </c>
      <c r="X488" s="65" t="b">
        <f t="shared" si="152"/>
        <v>1</v>
      </c>
      <c r="Y488" s="65">
        <f>IF(OR(U488=6,U488=7),0,IF(NOT(X488),0,IF(T488&lt;=$T$1,VLOOKUP(U488,ouderschapsverlof!$D$15:$I$19,6,FALSE),0)))</f>
        <v>0</v>
      </c>
      <c r="Z488" s="65">
        <f>IF(OR(U488=6,U488=7),0,IF(NOT(X488),IF(T488&lt;=$T$1,VLOOKUP(U488,ouderschapsverlof!$D$15:$I$19,6,FALSE),0),0))</f>
        <v>0</v>
      </c>
      <c r="AB488" s="64">
        <f t="shared" si="160"/>
        <v>486</v>
      </c>
      <c r="AC488" s="65">
        <f t="shared" si="153"/>
        <v>2</v>
      </c>
      <c r="AD488" s="66">
        <f t="shared" si="154"/>
        <v>0</v>
      </c>
      <c r="AE488" s="66">
        <f t="shared" si="155"/>
        <v>0</v>
      </c>
      <c r="AF488" s="65" t="b">
        <f t="shared" si="156"/>
        <v>1</v>
      </c>
      <c r="AG488" s="65">
        <f>IF(OR(AC488=6,AC488=7),0,IF(NOT(AF488),0,IF(AB488&lt;=$AB$1,VLOOKUP(AC488,ouderschapsverlof!$D$15:$K$19,8,FALSE),0)))</f>
        <v>0</v>
      </c>
      <c r="AH488" s="65">
        <f>IF(OR(AC488=6,AC488=7),0,IF(NOT(AF488),IF(AB488&lt;=$AB$1,VLOOKUP(AC488,ouderschapsverlof!$D$15:$K$19,8,FALSE),0),0))</f>
        <v>0</v>
      </c>
    </row>
    <row r="489" spans="1:34" x14ac:dyDescent="0.25">
      <c r="A489" s="64">
        <f t="shared" si="157"/>
        <v>487</v>
      </c>
      <c r="B489" s="65">
        <f t="shared" si="141"/>
        <v>3</v>
      </c>
      <c r="C489" s="66">
        <f t="shared" si="143"/>
        <v>0</v>
      </c>
      <c r="D489" s="66">
        <f t="shared" si="144"/>
        <v>0</v>
      </c>
      <c r="E489" s="65" t="b">
        <f t="shared" si="142"/>
        <v>1</v>
      </c>
      <c r="F489" s="65">
        <f>IF(OR(B489=6,B489=7),0,IF(NOT(E489),0,IF(A489&lt;=$A$1,VLOOKUP(B489,ouderschapsverlof!$D$15:$E$19,2,FALSE),0)))</f>
        <v>0</v>
      </c>
      <c r="G489" s="65">
        <f>IF(OR(B489=6,B489=7),0,IF(NOT(E489),IF(A489&lt;=$A$1,VLOOKUP(B489,ouderschapsverlof!$D$15:$E$19,2,FALSE),0),0))</f>
        <v>0</v>
      </c>
      <c r="L489" s="64">
        <f t="shared" si="158"/>
        <v>487</v>
      </c>
      <c r="M489" s="65">
        <f t="shared" si="145"/>
        <v>3</v>
      </c>
      <c r="N489" s="66">
        <f t="shared" si="146"/>
        <v>0</v>
      </c>
      <c r="O489" s="66">
        <f t="shared" si="147"/>
        <v>0</v>
      </c>
      <c r="P489" s="65" t="b">
        <f t="shared" si="148"/>
        <v>1</v>
      </c>
      <c r="Q489" s="65">
        <f>IF(OR(M489=6,M489=7),0,IF(NOT(P489),0,IF(L489&lt;=$L$1,VLOOKUP(M489,ouderschapsverlof!$D$15:$G$19,4,FALSE),0)))</f>
        <v>0</v>
      </c>
      <c r="R489" s="65">
        <f>IF(OR(M489=6,M489=7),0,IF(NOT(P489),IF(L489&lt;=$L$1,VLOOKUP(M489,ouderschapsverlof!$D$15:$G$19,4,FALSE),0),0))</f>
        <v>0</v>
      </c>
      <c r="T489" s="64">
        <f t="shared" si="159"/>
        <v>487</v>
      </c>
      <c r="U489" s="65">
        <f t="shared" si="149"/>
        <v>3</v>
      </c>
      <c r="V489" s="66">
        <f t="shared" si="150"/>
        <v>0</v>
      </c>
      <c r="W489" s="66">
        <f t="shared" si="151"/>
        <v>0</v>
      </c>
      <c r="X489" s="65" t="b">
        <f t="shared" si="152"/>
        <v>1</v>
      </c>
      <c r="Y489" s="65">
        <f>IF(OR(U489=6,U489=7),0,IF(NOT(X489),0,IF(T489&lt;=$T$1,VLOOKUP(U489,ouderschapsverlof!$D$15:$I$19,6,FALSE),0)))</f>
        <v>0</v>
      </c>
      <c r="Z489" s="65">
        <f>IF(OR(U489=6,U489=7),0,IF(NOT(X489),IF(T489&lt;=$T$1,VLOOKUP(U489,ouderschapsverlof!$D$15:$I$19,6,FALSE),0),0))</f>
        <v>0</v>
      </c>
      <c r="AB489" s="64">
        <f t="shared" si="160"/>
        <v>487</v>
      </c>
      <c r="AC489" s="65">
        <f t="shared" si="153"/>
        <v>3</v>
      </c>
      <c r="AD489" s="66">
        <f t="shared" si="154"/>
        <v>0</v>
      </c>
      <c r="AE489" s="66">
        <f t="shared" si="155"/>
        <v>0</v>
      </c>
      <c r="AF489" s="65" t="b">
        <f t="shared" si="156"/>
        <v>1</v>
      </c>
      <c r="AG489" s="65">
        <f>IF(OR(AC489=6,AC489=7),0,IF(NOT(AF489),0,IF(AB489&lt;=$AB$1,VLOOKUP(AC489,ouderschapsverlof!$D$15:$K$19,8,FALSE),0)))</f>
        <v>0</v>
      </c>
      <c r="AH489" s="65">
        <f>IF(OR(AC489=6,AC489=7),0,IF(NOT(AF489),IF(AB489&lt;=$AB$1,VLOOKUP(AC489,ouderschapsverlof!$D$15:$K$19,8,FALSE),0),0))</f>
        <v>0</v>
      </c>
    </row>
    <row r="490" spans="1:34" x14ac:dyDescent="0.25">
      <c r="A490" s="64">
        <f t="shared" si="157"/>
        <v>488</v>
      </c>
      <c r="B490" s="65">
        <f t="shared" si="141"/>
        <v>4</v>
      </c>
      <c r="C490" s="66">
        <f t="shared" si="143"/>
        <v>0</v>
      </c>
      <c r="D490" s="66">
        <f t="shared" si="144"/>
        <v>0</v>
      </c>
      <c r="E490" s="65" t="b">
        <f t="shared" si="142"/>
        <v>1</v>
      </c>
      <c r="F490" s="65">
        <f>IF(OR(B490=6,B490=7),0,IF(NOT(E490),0,IF(A490&lt;=$A$1,VLOOKUP(B490,ouderschapsverlof!$D$15:$E$19,2,FALSE),0)))</f>
        <v>0</v>
      </c>
      <c r="G490" s="65">
        <f>IF(OR(B490=6,B490=7),0,IF(NOT(E490),IF(A490&lt;=$A$1,VLOOKUP(B490,ouderschapsverlof!$D$15:$E$19,2,FALSE),0),0))</f>
        <v>0</v>
      </c>
      <c r="L490" s="64">
        <f t="shared" si="158"/>
        <v>488</v>
      </c>
      <c r="M490" s="65">
        <f t="shared" si="145"/>
        <v>4</v>
      </c>
      <c r="N490" s="66">
        <f t="shared" si="146"/>
        <v>0</v>
      </c>
      <c r="O490" s="66">
        <f t="shared" si="147"/>
        <v>0</v>
      </c>
      <c r="P490" s="65" t="b">
        <f t="shared" si="148"/>
        <v>1</v>
      </c>
      <c r="Q490" s="65">
        <f>IF(OR(M490=6,M490=7),0,IF(NOT(P490),0,IF(L490&lt;=$L$1,VLOOKUP(M490,ouderschapsverlof!$D$15:$G$19,4,FALSE),0)))</f>
        <v>0</v>
      </c>
      <c r="R490" s="65">
        <f>IF(OR(M490=6,M490=7),0,IF(NOT(P490),IF(L490&lt;=$L$1,VLOOKUP(M490,ouderschapsverlof!$D$15:$G$19,4,FALSE),0),0))</f>
        <v>0</v>
      </c>
      <c r="T490" s="64">
        <f t="shared" si="159"/>
        <v>488</v>
      </c>
      <c r="U490" s="65">
        <f t="shared" si="149"/>
        <v>4</v>
      </c>
      <c r="V490" s="66">
        <f t="shared" si="150"/>
        <v>0</v>
      </c>
      <c r="W490" s="66">
        <f t="shared" si="151"/>
        <v>0</v>
      </c>
      <c r="X490" s="65" t="b">
        <f t="shared" si="152"/>
        <v>1</v>
      </c>
      <c r="Y490" s="65">
        <f>IF(OR(U490=6,U490=7),0,IF(NOT(X490),0,IF(T490&lt;=$T$1,VLOOKUP(U490,ouderschapsverlof!$D$15:$I$19,6,FALSE),0)))</f>
        <v>0</v>
      </c>
      <c r="Z490" s="65">
        <f>IF(OR(U490=6,U490=7),0,IF(NOT(X490),IF(T490&lt;=$T$1,VLOOKUP(U490,ouderschapsverlof!$D$15:$I$19,6,FALSE),0),0))</f>
        <v>0</v>
      </c>
      <c r="AB490" s="64">
        <f t="shared" si="160"/>
        <v>488</v>
      </c>
      <c r="AC490" s="65">
        <f t="shared" si="153"/>
        <v>4</v>
      </c>
      <c r="AD490" s="66">
        <f t="shared" si="154"/>
        <v>0</v>
      </c>
      <c r="AE490" s="66">
        <f t="shared" si="155"/>
        <v>0</v>
      </c>
      <c r="AF490" s="65" t="b">
        <f t="shared" si="156"/>
        <v>1</v>
      </c>
      <c r="AG490" s="65">
        <f>IF(OR(AC490=6,AC490=7),0,IF(NOT(AF490),0,IF(AB490&lt;=$AB$1,VLOOKUP(AC490,ouderschapsverlof!$D$15:$K$19,8,FALSE),0)))</f>
        <v>0</v>
      </c>
      <c r="AH490" s="65">
        <f>IF(OR(AC490=6,AC490=7),0,IF(NOT(AF490),IF(AB490&lt;=$AB$1,VLOOKUP(AC490,ouderschapsverlof!$D$15:$K$19,8,FALSE),0),0))</f>
        <v>0</v>
      </c>
    </row>
    <row r="491" spans="1:34" x14ac:dyDescent="0.25">
      <c r="A491" s="64">
        <f t="shared" si="157"/>
        <v>489</v>
      </c>
      <c r="B491" s="65">
        <f t="shared" si="141"/>
        <v>5</v>
      </c>
      <c r="C491" s="66">
        <f t="shared" si="143"/>
        <v>0</v>
      </c>
      <c r="D491" s="66">
        <f t="shared" si="144"/>
        <v>0</v>
      </c>
      <c r="E491" s="65" t="b">
        <f t="shared" si="142"/>
        <v>1</v>
      </c>
      <c r="F491" s="65">
        <f>IF(OR(B491=6,B491=7),0,IF(NOT(E491),0,IF(A491&lt;=$A$1,VLOOKUP(B491,ouderschapsverlof!$D$15:$E$19,2,FALSE),0)))</f>
        <v>0</v>
      </c>
      <c r="G491" s="65">
        <f>IF(OR(B491=6,B491=7),0,IF(NOT(E491),IF(A491&lt;=$A$1,VLOOKUP(B491,ouderschapsverlof!$D$15:$E$19,2,FALSE),0),0))</f>
        <v>0</v>
      </c>
      <c r="L491" s="64">
        <f t="shared" si="158"/>
        <v>489</v>
      </c>
      <c r="M491" s="65">
        <f t="shared" si="145"/>
        <v>5</v>
      </c>
      <c r="N491" s="66">
        <f t="shared" si="146"/>
        <v>0</v>
      </c>
      <c r="O491" s="66">
        <f t="shared" si="147"/>
        <v>0</v>
      </c>
      <c r="P491" s="65" t="b">
        <f t="shared" si="148"/>
        <v>1</v>
      </c>
      <c r="Q491" s="65">
        <f>IF(OR(M491=6,M491=7),0,IF(NOT(P491),0,IF(L491&lt;=$L$1,VLOOKUP(M491,ouderschapsverlof!$D$15:$G$19,4,FALSE),0)))</f>
        <v>0</v>
      </c>
      <c r="R491" s="65">
        <f>IF(OR(M491=6,M491=7),0,IF(NOT(P491),IF(L491&lt;=$L$1,VLOOKUP(M491,ouderschapsverlof!$D$15:$G$19,4,FALSE),0),0))</f>
        <v>0</v>
      </c>
      <c r="T491" s="64">
        <f t="shared" si="159"/>
        <v>489</v>
      </c>
      <c r="U491" s="65">
        <f t="shared" si="149"/>
        <v>5</v>
      </c>
      <c r="V491" s="66">
        <f t="shared" si="150"/>
        <v>0</v>
      </c>
      <c r="W491" s="66">
        <f t="shared" si="151"/>
        <v>0</v>
      </c>
      <c r="X491" s="65" t="b">
        <f t="shared" si="152"/>
        <v>1</v>
      </c>
      <c r="Y491" s="65">
        <f>IF(OR(U491=6,U491=7),0,IF(NOT(X491),0,IF(T491&lt;=$T$1,VLOOKUP(U491,ouderschapsverlof!$D$15:$I$19,6,FALSE),0)))</f>
        <v>0</v>
      </c>
      <c r="Z491" s="65">
        <f>IF(OR(U491=6,U491=7),0,IF(NOT(X491),IF(T491&lt;=$T$1,VLOOKUP(U491,ouderschapsverlof!$D$15:$I$19,6,FALSE),0),0))</f>
        <v>0</v>
      </c>
      <c r="AB491" s="64">
        <f t="shared" si="160"/>
        <v>489</v>
      </c>
      <c r="AC491" s="65">
        <f t="shared" si="153"/>
        <v>5</v>
      </c>
      <c r="AD491" s="66">
        <f t="shared" si="154"/>
        <v>0</v>
      </c>
      <c r="AE491" s="66">
        <f t="shared" si="155"/>
        <v>0</v>
      </c>
      <c r="AF491" s="65" t="b">
        <f t="shared" si="156"/>
        <v>1</v>
      </c>
      <c r="AG491" s="65">
        <f>IF(OR(AC491=6,AC491=7),0,IF(NOT(AF491),0,IF(AB491&lt;=$AB$1,VLOOKUP(AC491,ouderschapsverlof!$D$15:$K$19,8,FALSE),0)))</f>
        <v>0</v>
      </c>
      <c r="AH491" s="65">
        <f>IF(OR(AC491=6,AC491=7),0,IF(NOT(AF491),IF(AB491&lt;=$AB$1,VLOOKUP(AC491,ouderschapsverlof!$D$15:$K$19,8,FALSE),0),0))</f>
        <v>0</v>
      </c>
    </row>
    <row r="492" spans="1:34" x14ac:dyDescent="0.25">
      <c r="A492" s="64">
        <f t="shared" si="157"/>
        <v>490</v>
      </c>
      <c r="B492" s="65">
        <f t="shared" si="141"/>
        <v>6</v>
      </c>
      <c r="C492" s="66">
        <f t="shared" si="143"/>
        <v>0</v>
      </c>
      <c r="D492" s="66">
        <f t="shared" si="144"/>
        <v>0</v>
      </c>
      <c r="E492" s="65" t="b">
        <f t="shared" si="142"/>
        <v>1</v>
      </c>
      <c r="F492" s="65">
        <f>IF(OR(B492=6,B492=7),0,IF(NOT(E492),0,IF(A492&lt;=$A$1,VLOOKUP(B492,ouderschapsverlof!$D$15:$E$19,2,FALSE),0)))</f>
        <v>0</v>
      </c>
      <c r="G492" s="65">
        <f>IF(OR(B492=6,B492=7),0,IF(NOT(E492),IF(A492&lt;=$A$1,VLOOKUP(B492,ouderschapsverlof!$D$15:$E$19,2,FALSE),0),0))</f>
        <v>0</v>
      </c>
      <c r="L492" s="64">
        <f t="shared" si="158"/>
        <v>490</v>
      </c>
      <c r="M492" s="65">
        <f t="shared" si="145"/>
        <v>6</v>
      </c>
      <c r="N492" s="66">
        <f t="shared" si="146"/>
        <v>0</v>
      </c>
      <c r="O492" s="66">
        <f t="shared" si="147"/>
        <v>0</v>
      </c>
      <c r="P492" s="65" t="b">
        <f t="shared" si="148"/>
        <v>1</v>
      </c>
      <c r="Q492" s="65">
        <f>IF(OR(M492=6,M492=7),0,IF(NOT(P492),0,IF(L492&lt;=$L$1,VLOOKUP(M492,ouderschapsverlof!$D$15:$G$19,4,FALSE),0)))</f>
        <v>0</v>
      </c>
      <c r="R492" s="65">
        <f>IF(OR(M492=6,M492=7),0,IF(NOT(P492),IF(L492&lt;=$L$1,VLOOKUP(M492,ouderschapsverlof!$D$15:$G$19,4,FALSE),0),0))</f>
        <v>0</v>
      </c>
      <c r="T492" s="64">
        <f t="shared" si="159"/>
        <v>490</v>
      </c>
      <c r="U492" s="65">
        <f t="shared" si="149"/>
        <v>6</v>
      </c>
      <c r="V492" s="66">
        <f t="shared" si="150"/>
        <v>0</v>
      </c>
      <c r="W492" s="66">
        <f t="shared" si="151"/>
        <v>0</v>
      </c>
      <c r="X492" s="65" t="b">
        <f t="shared" si="152"/>
        <v>1</v>
      </c>
      <c r="Y492" s="65">
        <f>IF(OR(U492=6,U492=7),0,IF(NOT(X492),0,IF(T492&lt;=$T$1,VLOOKUP(U492,ouderschapsverlof!$D$15:$I$19,6,FALSE),0)))</f>
        <v>0</v>
      </c>
      <c r="Z492" s="65">
        <f>IF(OR(U492=6,U492=7),0,IF(NOT(X492),IF(T492&lt;=$T$1,VLOOKUP(U492,ouderschapsverlof!$D$15:$I$19,6,FALSE),0),0))</f>
        <v>0</v>
      </c>
      <c r="AB492" s="64">
        <f t="shared" si="160"/>
        <v>490</v>
      </c>
      <c r="AC492" s="65">
        <f t="shared" si="153"/>
        <v>6</v>
      </c>
      <c r="AD492" s="66">
        <f t="shared" si="154"/>
        <v>0</v>
      </c>
      <c r="AE492" s="66">
        <f t="shared" si="155"/>
        <v>0</v>
      </c>
      <c r="AF492" s="65" t="b">
        <f t="shared" si="156"/>
        <v>1</v>
      </c>
      <c r="AG492" s="65">
        <f>IF(OR(AC492=6,AC492=7),0,IF(NOT(AF492),0,IF(AB492&lt;=$AB$1,VLOOKUP(AC492,ouderschapsverlof!$D$15:$K$19,8,FALSE),0)))</f>
        <v>0</v>
      </c>
      <c r="AH492" s="65">
        <f>IF(OR(AC492=6,AC492=7),0,IF(NOT(AF492),IF(AB492&lt;=$AB$1,VLOOKUP(AC492,ouderschapsverlof!$D$15:$K$19,8,FALSE),0),0))</f>
        <v>0</v>
      </c>
    </row>
    <row r="493" spans="1:34" x14ac:dyDescent="0.25">
      <c r="A493" s="64">
        <f t="shared" si="157"/>
        <v>491</v>
      </c>
      <c r="B493" s="65">
        <f t="shared" si="141"/>
        <v>7</v>
      </c>
      <c r="C493" s="66">
        <f t="shared" si="143"/>
        <v>0</v>
      </c>
      <c r="D493" s="66">
        <f t="shared" si="144"/>
        <v>0</v>
      </c>
      <c r="E493" s="65" t="b">
        <f t="shared" si="142"/>
        <v>1</v>
      </c>
      <c r="F493" s="65">
        <f>IF(OR(B493=6,B493=7),0,IF(NOT(E493),0,IF(A493&lt;=$A$1,VLOOKUP(B493,ouderschapsverlof!$D$15:$E$19,2,FALSE),0)))</f>
        <v>0</v>
      </c>
      <c r="G493" s="65">
        <f>IF(OR(B493=6,B493=7),0,IF(NOT(E493),IF(A493&lt;=$A$1,VLOOKUP(B493,ouderschapsverlof!$D$15:$E$19,2,FALSE),0),0))</f>
        <v>0</v>
      </c>
      <c r="L493" s="64">
        <f t="shared" si="158"/>
        <v>491</v>
      </c>
      <c r="M493" s="65">
        <f t="shared" si="145"/>
        <v>7</v>
      </c>
      <c r="N493" s="66">
        <f t="shared" si="146"/>
        <v>0</v>
      </c>
      <c r="O493" s="66">
        <f t="shared" si="147"/>
        <v>0</v>
      </c>
      <c r="P493" s="65" t="b">
        <f t="shared" si="148"/>
        <v>1</v>
      </c>
      <c r="Q493" s="65">
        <f>IF(OR(M493=6,M493=7),0,IF(NOT(P493),0,IF(L493&lt;=$L$1,VLOOKUP(M493,ouderschapsverlof!$D$15:$G$19,4,FALSE),0)))</f>
        <v>0</v>
      </c>
      <c r="R493" s="65">
        <f>IF(OR(M493=6,M493=7),0,IF(NOT(P493),IF(L493&lt;=$L$1,VLOOKUP(M493,ouderschapsverlof!$D$15:$G$19,4,FALSE),0),0))</f>
        <v>0</v>
      </c>
      <c r="T493" s="64">
        <f t="shared" si="159"/>
        <v>491</v>
      </c>
      <c r="U493" s="65">
        <f t="shared" si="149"/>
        <v>7</v>
      </c>
      <c r="V493" s="66">
        <f t="shared" si="150"/>
        <v>0</v>
      </c>
      <c r="W493" s="66">
        <f t="shared" si="151"/>
        <v>0</v>
      </c>
      <c r="X493" s="65" t="b">
        <f t="shared" si="152"/>
        <v>1</v>
      </c>
      <c r="Y493" s="65">
        <f>IF(OR(U493=6,U493=7),0,IF(NOT(X493),0,IF(T493&lt;=$T$1,VLOOKUP(U493,ouderschapsverlof!$D$15:$I$19,6,FALSE),0)))</f>
        <v>0</v>
      </c>
      <c r="Z493" s="65">
        <f>IF(OR(U493=6,U493=7),0,IF(NOT(X493),IF(T493&lt;=$T$1,VLOOKUP(U493,ouderschapsverlof!$D$15:$I$19,6,FALSE),0),0))</f>
        <v>0</v>
      </c>
      <c r="AB493" s="64">
        <f t="shared" si="160"/>
        <v>491</v>
      </c>
      <c r="AC493" s="65">
        <f t="shared" si="153"/>
        <v>7</v>
      </c>
      <c r="AD493" s="66">
        <f t="shared" si="154"/>
        <v>0</v>
      </c>
      <c r="AE493" s="66">
        <f t="shared" si="155"/>
        <v>0</v>
      </c>
      <c r="AF493" s="65" t="b">
        <f t="shared" si="156"/>
        <v>1</v>
      </c>
      <c r="AG493" s="65">
        <f>IF(OR(AC493=6,AC493=7),0,IF(NOT(AF493),0,IF(AB493&lt;=$AB$1,VLOOKUP(AC493,ouderschapsverlof!$D$15:$K$19,8,FALSE),0)))</f>
        <v>0</v>
      </c>
      <c r="AH493" s="65">
        <f>IF(OR(AC493=6,AC493=7),0,IF(NOT(AF493),IF(AB493&lt;=$AB$1,VLOOKUP(AC493,ouderschapsverlof!$D$15:$K$19,8,FALSE),0),0))</f>
        <v>0</v>
      </c>
    </row>
    <row r="494" spans="1:34" x14ac:dyDescent="0.25">
      <c r="A494" s="64">
        <f t="shared" si="157"/>
        <v>492</v>
      </c>
      <c r="B494" s="65">
        <f t="shared" si="141"/>
        <v>1</v>
      </c>
      <c r="C494" s="66">
        <f t="shared" si="143"/>
        <v>0</v>
      </c>
      <c r="D494" s="66">
        <f t="shared" si="144"/>
        <v>0</v>
      </c>
      <c r="E494" s="65" t="b">
        <f t="shared" si="142"/>
        <v>1</v>
      </c>
      <c r="F494" s="65">
        <f>IF(OR(B494=6,B494=7),0,IF(NOT(E494),0,IF(A494&lt;=$A$1,VLOOKUP(B494,ouderschapsverlof!$D$15:$E$19,2,FALSE),0)))</f>
        <v>0</v>
      </c>
      <c r="G494" s="65">
        <f>IF(OR(B494=6,B494=7),0,IF(NOT(E494),IF(A494&lt;=$A$1,VLOOKUP(B494,ouderschapsverlof!$D$15:$E$19,2,FALSE),0),0))</f>
        <v>0</v>
      </c>
      <c r="L494" s="64">
        <f t="shared" si="158"/>
        <v>492</v>
      </c>
      <c r="M494" s="65">
        <f t="shared" si="145"/>
        <v>1</v>
      </c>
      <c r="N494" s="66">
        <f t="shared" si="146"/>
        <v>0</v>
      </c>
      <c r="O494" s="66">
        <f t="shared" si="147"/>
        <v>0</v>
      </c>
      <c r="P494" s="65" t="b">
        <f t="shared" si="148"/>
        <v>1</v>
      </c>
      <c r="Q494" s="65">
        <f>IF(OR(M494=6,M494=7),0,IF(NOT(P494),0,IF(L494&lt;=$L$1,VLOOKUP(M494,ouderschapsverlof!$D$15:$G$19,4,FALSE),0)))</f>
        <v>0</v>
      </c>
      <c r="R494" s="65">
        <f>IF(OR(M494=6,M494=7),0,IF(NOT(P494),IF(L494&lt;=$L$1,VLOOKUP(M494,ouderschapsverlof!$D$15:$G$19,4,FALSE),0),0))</f>
        <v>0</v>
      </c>
      <c r="T494" s="64">
        <f t="shared" si="159"/>
        <v>492</v>
      </c>
      <c r="U494" s="65">
        <f t="shared" si="149"/>
        <v>1</v>
      </c>
      <c r="V494" s="66">
        <f t="shared" si="150"/>
        <v>0</v>
      </c>
      <c r="W494" s="66">
        <f t="shared" si="151"/>
        <v>0</v>
      </c>
      <c r="X494" s="65" t="b">
        <f t="shared" si="152"/>
        <v>1</v>
      </c>
      <c r="Y494" s="65">
        <f>IF(OR(U494=6,U494=7),0,IF(NOT(X494),0,IF(T494&lt;=$T$1,VLOOKUP(U494,ouderschapsverlof!$D$15:$I$19,6,FALSE),0)))</f>
        <v>0</v>
      </c>
      <c r="Z494" s="65">
        <f>IF(OR(U494=6,U494=7),0,IF(NOT(X494),IF(T494&lt;=$T$1,VLOOKUP(U494,ouderschapsverlof!$D$15:$I$19,6,FALSE),0),0))</f>
        <v>0</v>
      </c>
      <c r="AB494" s="64">
        <f t="shared" si="160"/>
        <v>492</v>
      </c>
      <c r="AC494" s="65">
        <f t="shared" si="153"/>
        <v>1</v>
      </c>
      <c r="AD494" s="66">
        <f t="shared" si="154"/>
        <v>0</v>
      </c>
      <c r="AE494" s="66">
        <f t="shared" si="155"/>
        <v>0</v>
      </c>
      <c r="AF494" s="65" t="b">
        <f t="shared" si="156"/>
        <v>1</v>
      </c>
      <c r="AG494" s="65">
        <f>IF(OR(AC494=6,AC494=7),0,IF(NOT(AF494),0,IF(AB494&lt;=$AB$1,VLOOKUP(AC494,ouderschapsverlof!$D$15:$K$19,8,FALSE),0)))</f>
        <v>0</v>
      </c>
      <c r="AH494" s="65">
        <f>IF(OR(AC494=6,AC494=7),0,IF(NOT(AF494),IF(AB494&lt;=$AB$1,VLOOKUP(AC494,ouderschapsverlof!$D$15:$K$19,8,FALSE),0),0))</f>
        <v>0</v>
      </c>
    </row>
    <row r="495" spans="1:34" x14ac:dyDescent="0.25">
      <c r="A495" s="64">
        <f t="shared" si="157"/>
        <v>493</v>
      </c>
      <c r="B495" s="65">
        <f t="shared" si="141"/>
        <v>2</v>
      </c>
      <c r="C495" s="66">
        <f t="shared" si="143"/>
        <v>0</v>
      </c>
      <c r="D495" s="66">
        <f t="shared" si="144"/>
        <v>0</v>
      </c>
      <c r="E495" s="65" t="b">
        <f t="shared" si="142"/>
        <v>1</v>
      </c>
      <c r="F495" s="65">
        <f>IF(OR(B495=6,B495=7),0,IF(NOT(E495),0,IF(A495&lt;=$A$1,VLOOKUP(B495,ouderschapsverlof!$D$15:$E$19,2,FALSE),0)))</f>
        <v>0</v>
      </c>
      <c r="G495" s="65">
        <f>IF(OR(B495=6,B495=7),0,IF(NOT(E495),IF(A495&lt;=$A$1,VLOOKUP(B495,ouderschapsverlof!$D$15:$E$19,2,FALSE),0),0))</f>
        <v>0</v>
      </c>
      <c r="L495" s="64">
        <f t="shared" si="158"/>
        <v>493</v>
      </c>
      <c r="M495" s="65">
        <f t="shared" si="145"/>
        <v>2</v>
      </c>
      <c r="N495" s="66">
        <f t="shared" si="146"/>
        <v>0</v>
      </c>
      <c r="O495" s="66">
        <f t="shared" si="147"/>
        <v>0</v>
      </c>
      <c r="P495" s="65" t="b">
        <f t="shared" si="148"/>
        <v>1</v>
      </c>
      <c r="Q495" s="65">
        <f>IF(OR(M495=6,M495=7),0,IF(NOT(P495),0,IF(L495&lt;=$L$1,VLOOKUP(M495,ouderschapsverlof!$D$15:$G$19,4,FALSE),0)))</f>
        <v>0</v>
      </c>
      <c r="R495" s="65">
        <f>IF(OR(M495=6,M495=7),0,IF(NOT(P495),IF(L495&lt;=$L$1,VLOOKUP(M495,ouderschapsverlof!$D$15:$G$19,4,FALSE),0),0))</f>
        <v>0</v>
      </c>
      <c r="T495" s="64">
        <f t="shared" si="159"/>
        <v>493</v>
      </c>
      <c r="U495" s="65">
        <f t="shared" si="149"/>
        <v>2</v>
      </c>
      <c r="V495" s="66">
        <f t="shared" si="150"/>
        <v>0</v>
      </c>
      <c r="W495" s="66">
        <f t="shared" si="151"/>
        <v>0</v>
      </c>
      <c r="X495" s="65" t="b">
        <f t="shared" si="152"/>
        <v>1</v>
      </c>
      <c r="Y495" s="65">
        <f>IF(OR(U495=6,U495=7),0,IF(NOT(X495),0,IF(T495&lt;=$T$1,VLOOKUP(U495,ouderschapsverlof!$D$15:$I$19,6,FALSE),0)))</f>
        <v>0</v>
      </c>
      <c r="Z495" s="65">
        <f>IF(OR(U495=6,U495=7),0,IF(NOT(X495),IF(T495&lt;=$T$1,VLOOKUP(U495,ouderschapsverlof!$D$15:$I$19,6,FALSE),0),0))</f>
        <v>0</v>
      </c>
      <c r="AB495" s="64">
        <f t="shared" si="160"/>
        <v>493</v>
      </c>
      <c r="AC495" s="65">
        <f t="shared" si="153"/>
        <v>2</v>
      </c>
      <c r="AD495" s="66">
        <f t="shared" si="154"/>
        <v>0</v>
      </c>
      <c r="AE495" s="66">
        <f t="shared" si="155"/>
        <v>0</v>
      </c>
      <c r="AF495" s="65" t="b">
        <f t="shared" si="156"/>
        <v>1</v>
      </c>
      <c r="AG495" s="65">
        <f>IF(OR(AC495=6,AC495=7),0,IF(NOT(AF495),0,IF(AB495&lt;=$AB$1,VLOOKUP(AC495,ouderschapsverlof!$D$15:$K$19,8,FALSE),0)))</f>
        <v>0</v>
      </c>
      <c r="AH495" s="65">
        <f>IF(OR(AC495=6,AC495=7),0,IF(NOT(AF495),IF(AB495&lt;=$AB$1,VLOOKUP(AC495,ouderschapsverlof!$D$15:$K$19,8,FALSE),0),0))</f>
        <v>0</v>
      </c>
    </row>
    <row r="496" spans="1:34" x14ac:dyDescent="0.25">
      <c r="A496" s="64">
        <f t="shared" si="157"/>
        <v>494</v>
      </c>
      <c r="B496" s="65">
        <f t="shared" si="141"/>
        <v>3</v>
      </c>
      <c r="C496" s="66">
        <f t="shared" si="143"/>
        <v>0</v>
      </c>
      <c r="D496" s="66">
        <f t="shared" si="144"/>
        <v>0</v>
      </c>
      <c r="E496" s="65" t="b">
        <f t="shared" si="142"/>
        <v>1</v>
      </c>
      <c r="F496" s="65">
        <f>IF(OR(B496=6,B496=7),0,IF(NOT(E496),0,IF(A496&lt;=$A$1,VLOOKUP(B496,ouderschapsverlof!$D$15:$E$19,2,FALSE),0)))</f>
        <v>0</v>
      </c>
      <c r="G496" s="65">
        <f>IF(OR(B496=6,B496=7),0,IF(NOT(E496),IF(A496&lt;=$A$1,VLOOKUP(B496,ouderschapsverlof!$D$15:$E$19,2,FALSE),0),0))</f>
        <v>0</v>
      </c>
      <c r="L496" s="64">
        <f t="shared" si="158"/>
        <v>494</v>
      </c>
      <c r="M496" s="65">
        <f t="shared" si="145"/>
        <v>3</v>
      </c>
      <c r="N496" s="66">
        <f t="shared" si="146"/>
        <v>0</v>
      </c>
      <c r="O496" s="66">
        <f t="shared" si="147"/>
        <v>0</v>
      </c>
      <c r="P496" s="65" t="b">
        <f t="shared" si="148"/>
        <v>1</v>
      </c>
      <c r="Q496" s="65">
        <f>IF(OR(M496=6,M496=7),0,IF(NOT(P496),0,IF(L496&lt;=$L$1,VLOOKUP(M496,ouderschapsverlof!$D$15:$G$19,4,FALSE),0)))</f>
        <v>0</v>
      </c>
      <c r="R496" s="65">
        <f>IF(OR(M496=6,M496=7),0,IF(NOT(P496),IF(L496&lt;=$L$1,VLOOKUP(M496,ouderschapsverlof!$D$15:$G$19,4,FALSE),0),0))</f>
        <v>0</v>
      </c>
      <c r="T496" s="64">
        <f t="shared" si="159"/>
        <v>494</v>
      </c>
      <c r="U496" s="65">
        <f t="shared" si="149"/>
        <v>3</v>
      </c>
      <c r="V496" s="66">
        <f t="shared" si="150"/>
        <v>0</v>
      </c>
      <c r="W496" s="66">
        <f t="shared" si="151"/>
        <v>0</v>
      </c>
      <c r="X496" s="65" t="b">
        <f t="shared" si="152"/>
        <v>1</v>
      </c>
      <c r="Y496" s="65">
        <f>IF(OR(U496=6,U496=7),0,IF(NOT(X496),0,IF(T496&lt;=$T$1,VLOOKUP(U496,ouderschapsverlof!$D$15:$I$19,6,FALSE),0)))</f>
        <v>0</v>
      </c>
      <c r="Z496" s="65">
        <f>IF(OR(U496=6,U496=7),0,IF(NOT(X496),IF(T496&lt;=$T$1,VLOOKUP(U496,ouderschapsverlof!$D$15:$I$19,6,FALSE),0),0))</f>
        <v>0</v>
      </c>
      <c r="AB496" s="64">
        <f t="shared" si="160"/>
        <v>494</v>
      </c>
      <c r="AC496" s="65">
        <f t="shared" si="153"/>
        <v>3</v>
      </c>
      <c r="AD496" s="66">
        <f t="shared" si="154"/>
        <v>0</v>
      </c>
      <c r="AE496" s="66">
        <f t="shared" si="155"/>
        <v>0</v>
      </c>
      <c r="AF496" s="65" t="b">
        <f t="shared" si="156"/>
        <v>1</v>
      </c>
      <c r="AG496" s="65">
        <f>IF(OR(AC496=6,AC496=7),0,IF(NOT(AF496),0,IF(AB496&lt;=$AB$1,VLOOKUP(AC496,ouderschapsverlof!$D$15:$K$19,8,FALSE),0)))</f>
        <v>0</v>
      </c>
      <c r="AH496" s="65">
        <f>IF(OR(AC496=6,AC496=7),0,IF(NOT(AF496),IF(AB496&lt;=$AB$1,VLOOKUP(AC496,ouderschapsverlof!$D$15:$K$19,8,FALSE),0),0))</f>
        <v>0</v>
      </c>
    </row>
    <row r="497" spans="1:34" x14ac:dyDescent="0.25">
      <c r="A497" s="64">
        <f t="shared" si="157"/>
        <v>495</v>
      </c>
      <c r="B497" s="65">
        <f t="shared" si="141"/>
        <v>4</v>
      </c>
      <c r="C497" s="66">
        <f t="shared" si="143"/>
        <v>0</v>
      </c>
      <c r="D497" s="66">
        <f t="shared" si="144"/>
        <v>0</v>
      </c>
      <c r="E497" s="65" t="b">
        <f t="shared" si="142"/>
        <v>1</v>
      </c>
      <c r="F497" s="65">
        <f>IF(OR(B497=6,B497=7),0,IF(NOT(E497),0,IF(A497&lt;=$A$1,VLOOKUP(B497,ouderschapsverlof!$D$15:$E$19,2,FALSE),0)))</f>
        <v>0</v>
      </c>
      <c r="G497" s="65">
        <f>IF(OR(B497=6,B497=7),0,IF(NOT(E497),IF(A497&lt;=$A$1,VLOOKUP(B497,ouderschapsverlof!$D$15:$E$19,2,FALSE),0),0))</f>
        <v>0</v>
      </c>
      <c r="L497" s="64">
        <f t="shared" si="158"/>
        <v>495</v>
      </c>
      <c r="M497" s="65">
        <f t="shared" si="145"/>
        <v>4</v>
      </c>
      <c r="N497" s="66">
        <f t="shared" si="146"/>
        <v>0</v>
      </c>
      <c r="O497" s="66">
        <f t="shared" si="147"/>
        <v>0</v>
      </c>
      <c r="P497" s="65" t="b">
        <f t="shared" si="148"/>
        <v>1</v>
      </c>
      <c r="Q497" s="65">
        <f>IF(OR(M497=6,M497=7),0,IF(NOT(P497),0,IF(L497&lt;=$L$1,VLOOKUP(M497,ouderschapsverlof!$D$15:$G$19,4,FALSE),0)))</f>
        <v>0</v>
      </c>
      <c r="R497" s="65">
        <f>IF(OR(M497=6,M497=7),0,IF(NOT(P497),IF(L497&lt;=$L$1,VLOOKUP(M497,ouderschapsverlof!$D$15:$G$19,4,FALSE),0),0))</f>
        <v>0</v>
      </c>
      <c r="T497" s="64">
        <f t="shared" si="159"/>
        <v>495</v>
      </c>
      <c r="U497" s="65">
        <f t="shared" si="149"/>
        <v>4</v>
      </c>
      <c r="V497" s="66">
        <f t="shared" si="150"/>
        <v>0</v>
      </c>
      <c r="W497" s="66">
        <f t="shared" si="151"/>
        <v>0</v>
      </c>
      <c r="X497" s="65" t="b">
        <f t="shared" si="152"/>
        <v>1</v>
      </c>
      <c r="Y497" s="65">
        <f>IF(OR(U497=6,U497=7),0,IF(NOT(X497),0,IF(T497&lt;=$T$1,VLOOKUP(U497,ouderschapsverlof!$D$15:$I$19,6,FALSE),0)))</f>
        <v>0</v>
      </c>
      <c r="Z497" s="65">
        <f>IF(OR(U497=6,U497=7),0,IF(NOT(X497),IF(T497&lt;=$T$1,VLOOKUP(U497,ouderschapsverlof!$D$15:$I$19,6,FALSE),0),0))</f>
        <v>0</v>
      </c>
      <c r="AB497" s="64">
        <f t="shared" si="160"/>
        <v>495</v>
      </c>
      <c r="AC497" s="65">
        <f t="shared" si="153"/>
        <v>4</v>
      </c>
      <c r="AD497" s="66">
        <f t="shared" si="154"/>
        <v>0</v>
      </c>
      <c r="AE497" s="66">
        <f t="shared" si="155"/>
        <v>0</v>
      </c>
      <c r="AF497" s="65" t="b">
        <f t="shared" si="156"/>
        <v>1</v>
      </c>
      <c r="AG497" s="65">
        <f>IF(OR(AC497=6,AC497=7),0,IF(NOT(AF497),0,IF(AB497&lt;=$AB$1,VLOOKUP(AC497,ouderschapsverlof!$D$15:$K$19,8,FALSE),0)))</f>
        <v>0</v>
      </c>
      <c r="AH497" s="65">
        <f>IF(OR(AC497=6,AC497=7),0,IF(NOT(AF497),IF(AB497&lt;=$AB$1,VLOOKUP(AC497,ouderschapsverlof!$D$15:$K$19,8,FALSE),0),0))</f>
        <v>0</v>
      </c>
    </row>
    <row r="498" spans="1:34" x14ac:dyDescent="0.25">
      <c r="A498" s="64">
        <f t="shared" si="157"/>
        <v>496</v>
      </c>
      <c r="B498" s="65">
        <f t="shared" ref="B498:B561" si="161">WEEKDAY(A498,2)</f>
        <v>5</v>
      </c>
      <c r="C498" s="66">
        <f t="shared" si="143"/>
        <v>0</v>
      </c>
      <c r="D498" s="66">
        <f t="shared" si="144"/>
        <v>0</v>
      </c>
      <c r="E498" s="65" t="b">
        <f t="shared" ref="E498:E561" si="162">IF(AND(A498&gt;=C498,A498&lt;=D498),FALSE,TRUE)</f>
        <v>1</v>
      </c>
      <c r="F498" s="65">
        <f>IF(OR(B498=6,B498=7),0,IF(NOT(E498),0,IF(A498&lt;=$A$1,VLOOKUP(B498,ouderschapsverlof!$D$15:$E$19,2,FALSE),0)))</f>
        <v>0</v>
      </c>
      <c r="G498" s="65">
        <f>IF(OR(B498=6,B498=7),0,IF(NOT(E498),IF(A498&lt;=$A$1,VLOOKUP(B498,ouderschapsverlof!$D$15:$E$19,2,FALSE),0),0))</f>
        <v>0</v>
      </c>
      <c r="L498" s="64">
        <f t="shared" si="158"/>
        <v>496</v>
      </c>
      <c r="M498" s="65">
        <f t="shared" si="145"/>
        <v>5</v>
      </c>
      <c r="N498" s="66">
        <f t="shared" si="146"/>
        <v>0</v>
      </c>
      <c r="O498" s="66">
        <f t="shared" si="147"/>
        <v>0</v>
      </c>
      <c r="P498" s="65" t="b">
        <f t="shared" si="148"/>
        <v>1</v>
      </c>
      <c r="Q498" s="65">
        <f>IF(OR(M498=6,M498=7),0,IF(NOT(P498),0,IF(L498&lt;=$L$1,VLOOKUP(M498,ouderschapsverlof!$D$15:$G$19,4,FALSE),0)))</f>
        <v>0</v>
      </c>
      <c r="R498" s="65">
        <f>IF(OR(M498=6,M498=7),0,IF(NOT(P498),IF(L498&lt;=$L$1,VLOOKUP(M498,ouderschapsverlof!$D$15:$G$19,4,FALSE),0),0))</f>
        <v>0</v>
      </c>
      <c r="T498" s="64">
        <f t="shared" si="159"/>
        <v>496</v>
      </c>
      <c r="U498" s="65">
        <f t="shared" si="149"/>
        <v>5</v>
      </c>
      <c r="V498" s="66">
        <f t="shared" si="150"/>
        <v>0</v>
      </c>
      <c r="W498" s="66">
        <f t="shared" si="151"/>
        <v>0</v>
      </c>
      <c r="X498" s="65" t="b">
        <f t="shared" si="152"/>
        <v>1</v>
      </c>
      <c r="Y498" s="65">
        <f>IF(OR(U498=6,U498=7),0,IF(NOT(X498),0,IF(T498&lt;=$T$1,VLOOKUP(U498,ouderschapsverlof!$D$15:$I$19,6,FALSE),0)))</f>
        <v>0</v>
      </c>
      <c r="Z498" s="65">
        <f>IF(OR(U498=6,U498=7),0,IF(NOT(X498),IF(T498&lt;=$T$1,VLOOKUP(U498,ouderschapsverlof!$D$15:$I$19,6,FALSE),0),0))</f>
        <v>0</v>
      </c>
      <c r="AB498" s="64">
        <f t="shared" si="160"/>
        <v>496</v>
      </c>
      <c r="AC498" s="65">
        <f t="shared" si="153"/>
        <v>5</v>
      </c>
      <c r="AD498" s="66">
        <f t="shared" si="154"/>
        <v>0</v>
      </c>
      <c r="AE498" s="66">
        <f t="shared" si="155"/>
        <v>0</v>
      </c>
      <c r="AF498" s="65" t="b">
        <f t="shared" si="156"/>
        <v>1</v>
      </c>
      <c r="AG498" s="65">
        <f>IF(OR(AC498=6,AC498=7),0,IF(NOT(AF498),0,IF(AB498&lt;=$AB$1,VLOOKUP(AC498,ouderschapsverlof!$D$15:$K$19,8,FALSE),0)))</f>
        <v>0</v>
      </c>
      <c r="AH498" s="65">
        <f>IF(OR(AC498=6,AC498=7),0,IF(NOT(AF498),IF(AB498&lt;=$AB$1,VLOOKUP(AC498,ouderschapsverlof!$D$15:$K$19,8,FALSE),0),0))</f>
        <v>0</v>
      </c>
    </row>
    <row r="499" spans="1:34" x14ac:dyDescent="0.25">
      <c r="A499" s="64">
        <f t="shared" si="157"/>
        <v>497</v>
      </c>
      <c r="B499" s="65">
        <f t="shared" si="161"/>
        <v>6</v>
      </c>
      <c r="C499" s="66">
        <f t="shared" si="143"/>
        <v>0</v>
      </c>
      <c r="D499" s="66">
        <f t="shared" si="144"/>
        <v>0</v>
      </c>
      <c r="E499" s="65" t="b">
        <f t="shared" si="162"/>
        <v>1</v>
      </c>
      <c r="F499" s="65">
        <f>IF(OR(B499=6,B499=7),0,IF(NOT(E499),0,IF(A499&lt;=$A$1,VLOOKUP(B499,ouderschapsverlof!$D$15:$E$19,2,FALSE),0)))</f>
        <v>0</v>
      </c>
      <c r="G499" s="65">
        <f>IF(OR(B499=6,B499=7),0,IF(NOT(E499),IF(A499&lt;=$A$1,VLOOKUP(B499,ouderschapsverlof!$D$15:$E$19,2,FALSE),0),0))</f>
        <v>0</v>
      </c>
      <c r="L499" s="64">
        <f t="shared" si="158"/>
        <v>497</v>
      </c>
      <c r="M499" s="65">
        <f t="shared" si="145"/>
        <v>6</v>
      </c>
      <c r="N499" s="66">
        <f t="shared" si="146"/>
        <v>0</v>
      </c>
      <c r="O499" s="66">
        <f t="shared" si="147"/>
        <v>0</v>
      </c>
      <c r="P499" s="65" t="b">
        <f t="shared" si="148"/>
        <v>1</v>
      </c>
      <c r="Q499" s="65">
        <f>IF(OR(M499=6,M499=7),0,IF(NOT(P499),0,IF(L499&lt;=$L$1,VLOOKUP(M499,ouderschapsverlof!$D$15:$G$19,4,FALSE),0)))</f>
        <v>0</v>
      </c>
      <c r="R499" s="65">
        <f>IF(OR(M499=6,M499=7),0,IF(NOT(P499),IF(L499&lt;=$L$1,VLOOKUP(M499,ouderschapsverlof!$D$15:$G$19,4,FALSE),0),0))</f>
        <v>0</v>
      </c>
      <c r="T499" s="64">
        <f t="shared" si="159"/>
        <v>497</v>
      </c>
      <c r="U499" s="65">
        <f t="shared" si="149"/>
        <v>6</v>
      </c>
      <c r="V499" s="66">
        <f t="shared" si="150"/>
        <v>0</v>
      </c>
      <c r="W499" s="66">
        <f t="shared" si="151"/>
        <v>0</v>
      </c>
      <c r="X499" s="65" t="b">
        <f t="shared" si="152"/>
        <v>1</v>
      </c>
      <c r="Y499" s="65">
        <f>IF(OR(U499=6,U499=7),0,IF(NOT(X499),0,IF(T499&lt;=$T$1,VLOOKUP(U499,ouderschapsverlof!$D$15:$I$19,6,FALSE),0)))</f>
        <v>0</v>
      </c>
      <c r="Z499" s="65">
        <f>IF(OR(U499=6,U499=7),0,IF(NOT(X499),IF(T499&lt;=$T$1,VLOOKUP(U499,ouderschapsverlof!$D$15:$I$19,6,FALSE),0),0))</f>
        <v>0</v>
      </c>
      <c r="AB499" s="64">
        <f t="shared" si="160"/>
        <v>497</v>
      </c>
      <c r="AC499" s="65">
        <f t="shared" si="153"/>
        <v>6</v>
      </c>
      <c r="AD499" s="66">
        <f t="shared" si="154"/>
        <v>0</v>
      </c>
      <c r="AE499" s="66">
        <f t="shared" si="155"/>
        <v>0</v>
      </c>
      <c r="AF499" s="65" t="b">
        <f t="shared" si="156"/>
        <v>1</v>
      </c>
      <c r="AG499" s="65">
        <f>IF(OR(AC499=6,AC499=7),0,IF(NOT(AF499),0,IF(AB499&lt;=$AB$1,VLOOKUP(AC499,ouderschapsverlof!$D$15:$K$19,8,FALSE),0)))</f>
        <v>0</v>
      </c>
      <c r="AH499" s="65">
        <f>IF(OR(AC499=6,AC499=7),0,IF(NOT(AF499),IF(AB499&lt;=$AB$1,VLOOKUP(AC499,ouderschapsverlof!$D$15:$K$19,8,FALSE),0),0))</f>
        <v>0</v>
      </c>
    </row>
    <row r="500" spans="1:34" x14ac:dyDescent="0.25">
      <c r="A500" s="64">
        <f t="shared" si="157"/>
        <v>498</v>
      </c>
      <c r="B500" s="65">
        <f t="shared" si="161"/>
        <v>7</v>
      </c>
      <c r="C500" s="66">
        <f t="shared" si="143"/>
        <v>0</v>
      </c>
      <c r="D500" s="66">
        <f t="shared" si="144"/>
        <v>0</v>
      </c>
      <c r="E500" s="65" t="b">
        <f t="shared" si="162"/>
        <v>1</v>
      </c>
      <c r="F500" s="65">
        <f>IF(OR(B500=6,B500=7),0,IF(NOT(E500),0,IF(A500&lt;=$A$1,VLOOKUP(B500,ouderschapsverlof!$D$15:$E$19,2,FALSE),0)))</f>
        <v>0</v>
      </c>
      <c r="G500" s="65">
        <f>IF(OR(B500=6,B500=7),0,IF(NOT(E500),IF(A500&lt;=$A$1,VLOOKUP(B500,ouderschapsverlof!$D$15:$E$19,2,FALSE),0),0))</f>
        <v>0</v>
      </c>
      <c r="L500" s="64">
        <f t="shared" si="158"/>
        <v>498</v>
      </c>
      <c r="M500" s="65">
        <f t="shared" si="145"/>
        <v>7</v>
      </c>
      <c r="N500" s="66">
        <f t="shared" si="146"/>
        <v>0</v>
      </c>
      <c r="O500" s="66">
        <f t="shared" si="147"/>
        <v>0</v>
      </c>
      <c r="P500" s="65" t="b">
        <f t="shared" si="148"/>
        <v>1</v>
      </c>
      <c r="Q500" s="65">
        <f>IF(OR(M500=6,M500=7),0,IF(NOT(P500),0,IF(L500&lt;=$L$1,VLOOKUP(M500,ouderschapsverlof!$D$15:$G$19,4,FALSE),0)))</f>
        <v>0</v>
      </c>
      <c r="R500" s="65">
        <f>IF(OR(M500=6,M500=7),0,IF(NOT(P500),IF(L500&lt;=$L$1,VLOOKUP(M500,ouderschapsverlof!$D$15:$G$19,4,FALSE),0),0))</f>
        <v>0</v>
      </c>
      <c r="T500" s="64">
        <f t="shared" si="159"/>
        <v>498</v>
      </c>
      <c r="U500" s="65">
        <f t="shared" si="149"/>
        <v>7</v>
      </c>
      <c r="V500" s="66">
        <f t="shared" si="150"/>
        <v>0</v>
      </c>
      <c r="W500" s="66">
        <f t="shared" si="151"/>
        <v>0</v>
      </c>
      <c r="X500" s="65" t="b">
        <f t="shared" si="152"/>
        <v>1</v>
      </c>
      <c r="Y500" s="65">
        <f>IF(OR(U500=6,U500=7),0,IF(NOT(X500),0,IF(T500&lt;=$T$1,VLOOKUP(U500,ouderschapsverlof!$D$15:$I$19,6,FALSE),0)))</f>
        <v>0</v>
      </c>
      <c r="Z500" s="65">
        <f>IF(OR(U500=6,U500=7),0,IF(NOT(X500),IF(T500&lt;=$T$1,VLOOKUP(U500,ouderschapsverlof!$D$15:$I$19,6,FALSE),0),0))</f>
        <v>0</v>
      </c>
      <c r="AB500" s="64">
        <f t="shared" si="160"/>
        <v>498</v>
      </c>
      <c r="AC500" s="65">
        <f t="shared" si="153"/>
        <v>7</v>
      </c>
      <c r="AD500" s="66">
        <f t="shared" si="154"/>
        <v>0</v>
      </c>
      <c r="AE500" s="66">
        <f t="shared" si="155"/>
        <v>0</v>
      </c>
      <c r="AF500" s="65" t="b">
        <f t="shared" si="156"/>
        <v>1</v>
      </c>
      <c r="AG500" s="65">
        <f>IF(OR(AC500=6,AC500=7),0,IF(NOT(AF500),0,IF(AB500&lt;=$AB$1,VLOOKUP(AC500,ouderschapsverlof!$D$15:$K$19,8,FALSE),0)))</f>
        <v>0</v>
      </c>
      <c r="AH500" s="65">
        <f>IF(OR(AC500=6,AC500=7),0,IF(NOT(AF500),IF(AB500&lt;=$AB$1,VLOOKUP(AC500,ouderschapsverlof!$D$15:$K$19,8,FALSE),0),0))</f>
        <v>0</v>
      </c>
    </row>
    <row r="501" spans="1:34" x14ac:dyDescent="0.25">
      <c r="A501" s="64">
        <f t="shared" si="157"/>
        <v>499</v>
      </c>
      <c r="B501" s="65">
        <f t="shared" si="161"/>
        <v>1</v>
      </c>
      <c r="C501" s="66">
        <f t="shared" si="143"/>
        <v>0</v>
      </c>
      <c r="D501" s="66">
        <f t="shared" si="144"/>
        <v>0</v>
      </c>
      <c r="E501" s="65" t="b">
        <f t="shared" si="162"/>
        <v>1</v>
      </c>
      <c r="F501" s="65">
        <f>IF(OR(B501=6,B501=7),0,IF(NOT(E501),0,IF(A501&lt;=$A$1,VLOOKUP(B501,ouderschapsverlof!$D$15:$E$19,2,FALSE),0)))</f>
        <v>0</v>
      </c>
      <c r="G501" s="65">
        <f>IF(OR(B501=6,B501=7),0,IF(NOT(E501),IF(A501&lt;=$A$1,VLOOKUP(B501,ouderschapsverlof!$D$15:$E$19,2,FALSE),0),0))</f>
        <v>0</v>
      </c>
      <c r="L501" s="64">
        <f t="shared" si="158"/>
        <v>499</v>
      </c>
      <c r="M501" s="65">
        <f t="shared" si="145"/>
        <v>1</v>
      </c>
      <c r="N501" s="66">
        <f t="shared" si="146"/>
        <v>0</v>
      </c>
      <c r="O501" s="66">
        <f t="shared" si="147"/>
        <v>0</v>
      </c>
      <c r="P501" s="65" t="b">
        <f t="shared" si="148"/>
        <v>1</v>
      </c>
      <c r="Q501" s="65">
        <f>IF(OR(M501=6,M501=7),0,IF(NOT(P501),0,IF(L501&lt;=$L$1,VLOOKUP(M501,ouderschapsverlof!$D$15:$G$19,4,FALSE),0)))</f>
        <v>0</v>
      </c>
      <c r="R501" s="65">
        <f>IF(OR(M501=6,M501=7),0,IF(NOT(P501),IF(L501&lt;=$L$1,VLOOKUP(M501,ouderschapsverlof!$D$15:$G$19,4,FALSE),0),0))</f>
        <v>0</v>
      </c>
      <c r="T501" s="64">
        <f t="shared" si="159"/>
        <v>499</v>
      </c>
      <c r="U501" s="65">
        <f t="shared" si="149"/>
        <v>1</v>
      </c>
      <c r="V501" s="66">
        <f t="shared" si="150"/>
        <v>0</v>
      </c>
      <c r="W501" s="66">
        <f t="shared" si="151"/>
        <v>0</v>
      </c>
      <c r="X501" s="65" t="b">
        <f t="shared" si="152"/>
        <v>1</v>
      </c>
      <c r="Y501" s="65">
        <f>IF(OR(U501=6,U501=7),0,IF(NOT(X501),0,IF(T501&lt;=$T$1,VLOOKUP(U501,ouderschapsverlof!$D$15:$I$19,6,FALSE),0)))</f>
        <v>0</v>
      </c>
      <c r="Z501" s="65">
        <f>IF(OR(U501=6,U501=7),0,IF(NOT(X501),IF(T501&lt;=$T$1,VLOOKUP(U501,ouderschapsverlof!$D$15:$I$19,6,FALSE),0),0))</f>
        <v>0</v>
      </c>
      <c r="AB501" s="64">
        <f t="shared" si="160"/>
        <v>499</v>
      </c>
      <c r="AC501" s="65">
        <f t="shared" si="153"/>
        <v>1</v>
      </c>
      <c r="AD501" s="66">
        <f t="shared" si="154"/>
        <v>0</v>
      </c>
      <c r="AE501" s="66">
        <f t="shared" si="155"/>
        <v>0</v>
      </c>
      <c r="AF501" s="65" t="b">
        <f t="shared" si="156"/>
        <v>1</v>
      </c>
      <c r="AG501" s="65">
        <f>IF(OR(AC501=6,AC501=7),0,IF(NOT(AF501),0,IF(AB501&lt;=$AB$1,VLOOKUP(AC501,ouderschapsverlof!$D$15:$K$19,8,FALSE),0)))</f>
        <v>0</v>
      </c>
      <c r="AH501" s="65">
        <f>IF(OR(AC501=6,AC501=7),0,IF(NOT(AF501),IF(AB501&lt;=$AB$1,VLOOKUP(AC501,ouderschapsverlof!$D$15:$K$19,8,FALSE),0),0))</f>
        <v>0</v>
      </c>
    </row>
    <row r="502" spans="1:34" x14ac:dyDescent="0.25">
      <c r="A502" s="64">
        <f t="shared" si="157"/>
        <v>500</v>
      </c>
      <c r="B502" s="65">
        <f t="shared" si="161"/>
        <v>2</v>
      </c>
      <c r="C502" s="66">
        <f t="shared" si="143"/>
        <v>0</v>
      </c>
      <c r="D502" s="66">
        <f t="shared" si="144"/>
        <v>0</v>
      </c>
      <c r="E502" s="65" t="b">
        <f t="shared" si="162"/>
        <v>1</v>
      </c>
      <c r="F502" s="65">
        <f>IF(OR(B502=6,B502=7),0,IF(NOT(E502),0,IF(A502&lt;=$A$1,VLOOKUP(B502,ouderschapsverlof!$D$15:$E$19,2,FALSE),0)))</f>
        <v>0</v>
      </c>
      <c r="G502" s="65">
        <f>IF(OR(B502=6,B502=7),0,IF(NOT(E502),IF(A502&lt;=$A$1,VLOOKUP(B502,ouderschapsverlof!$D$15:$E$19,2,FALSE),0),0))</f>
        <v>0</v>
      </c>
      <c r="L502" s="64">
        <f t="shared" si="158"/>
        <v>500</v>
      </c>
      <c r="M502" s="65">
        <f t="shared" si="145"/>
        <v>2</v>
      </c>
      <c r="N502" s="66">
        <f t="shared" si="146"/>
        <v>0</v>
      </c>
      <c r="O502" s="66">
        <f t="shared" si="147"/>
        <v>0</v>
      </c>
      <c r="P502" s="65" t="b">
        <f t="shared" si="148"/>
        <v>1</v>
      </c>
      <c r="Q502" s="65">
        <f>IF(OR(M502=6,M502=7),0,IF(NOT(P502),0,IF(L502&lt;=$L$1,VLOOKUP(M502,ouderschapsverlof!$D$15:$G$19,4,FALSE),0)))</f>
        <v>0</v>
      </c>
      <c r="R502" s="65">
        <f>IF(OR(M502=6,M502=7),0,IF(NOT(P502),IF(L502&lt;=$L$1,VLOOKUP(M502,ouderschapsverlof!$D$15:$G$19,4,FALSE),0),0))</f>
        <v>0</v>
      </c>
      <c r="T502" s="64">
        <f t="shared" si="159"/>
        <v>500</v>
      </c>
      <c r="U502" s="65">
        <f t="shared" si="149"/>
        <v>2</v>
      </c>
      <c r="V502" s="66">
        <f t="shared" si="150"/>
        <v>0</v>
      </c>
      <c r="W502" s="66">
        <f t="shared" si="151"/>
        <v>0</v>
      </c>
      <c r="X502" s="65" t="b">
        <f t="shared" si="152"/>
        <v>1</v>
      </c>
      <c r="Y502" s="65">
        <f>IF(OR(U502=6,U502=7),0,IF(NOT(X502),0,IF(T502&lt;=$T$1,VLOOKUP(U502,ouderschapsverlof!$D$15:$I$19,6,FALSE),0)))</f>
        <v>0</v>
      </c>
      <c r="Z502" s="65">
        <f>IF(OR(U502=6,U502=7),0,IF(NOT(X502),IF(T502&lt;=$T$1,VLOOKUP(U502,ouderschapsverlof!$D$15:$I$19,6,FALSE),0),0))</f>
        <v>0</v>
      </c>
      <c r="AB502" s="64">
        <f t="shared" si="160"/>
        <v>500</v>
      </c>
      <c r="AC502" s="65">
        <f t="shared" si="153"/>
        <v>2</v>
      </c>
      <c r="AD502" s="66">
        <f t="shared" si="154"/>
        <v>0</v>
      </c>
      <c r="AE502" s="66">
        <f t="shared" si="155"/>
        <v>0</v>
      </c>
      <c r="AF502" s="65" t="b">
        <f t="shared" si="156"/>
        <v>1</v>
      </c>
      <c r="AG502" s="65">
        <f>IF(OR(AC502=6,AC502=7),0,IF(NOT(AF502),0,IF(AB502&lt;=$AB$1,VLOOKUP(AC502,ouderschapsverlof!$D$15:$K$19,8,FALSE),0)))</f>
        <v>0</v>
      </c>
      <c r="AH502" s="65">
        <f>IF(OR(AC502=6,AC502=7),0,IF(NOT(AF502),IF(AB502&lt;=$AB$1,VLOOKUP(AC502,ouderschapsverlof!$D$15:$K$19,8,FALSE),0),0))</f>
        <v>0</v>
      </c>
    </row>
    <row r="503" spans="1:34" x14ac:dyDescent="0.25">
      <c r="A503" s="64">
        <f t="shared" si="157"/>
        <v>501</v>
      </c>
      <c r="B503" s="65">
        <f t="shared" si="161"/>
        <v>3</v>
      </c>
      <c r="C503" s="66">
        <f t="shared" si="143"/>
        <v>0</v>
      </c>
      <c r="D503" s="66">
        <f t="shared" si="144"/>
        <v>0</v>
      </c>
      <c r="E503" s="65" t="b">
        <f t="shared" si="162"/>
        <v>1</v>
      </c>
      <c r="F503" s="65">
        <f>IF(OR(B503=6,B503=7),0,IF(NOT(E503),0,IF(A503&lt;=$A$1,VLOOKUP(B503,ouderschapsverlof!$D$15:$E$19,2,FALSE),0)))</f>
        <v>0</v>
      </c>
      <c r="G503" s="65">
        <f>IF(OR(B503=6,B503=7),0,IF(NOT(E503),IF(A503&lt;=$A$1,VLOOKUP(B503,ouderschapsverlof!$D$15:$E$19,2,FALSE),0),0))</f>
        <v>0</v>
      </c>
      <c r="L503" s="64">
        <f t="shared" si="158"/>
        <v>501</v>
      </c>
      <c r="M503" s="65">
        <f t="shared" si="145"/>
        <v>3</v>
      </c>
      <c r="N503" s="66">
        <f t="shared" si="146"/>
        <v>0</v>
      </c>
      <c r="O503" s="66">
        <f t="shared" si="147"/>
        <v>0</v>
      </c>
      <c r="P503" s="65" t="b">
        <f t="shared" si="148"/>
        <v>1</v>
      </c>
      <c r="Q503" s="65">
        <f>IF(OR(M503=6,M503=7),0,IF(NOT(P503),0,IF(L503&lt;=$L$1,VLOOKUP(M503,ouderschapsverlof!$D$15:$G$19,4,FALSE),0)))</f>
        <v>0</v>
      </c>
      <c r="R503" s="65">
        <f>IF(OR(M503=6,M503=7),0,IF(NOT(P503),IF(L503&lt;=$L$1,VLOOKUP(M503,ouderschapsverlof!$D$15:$G$19,4,FALSE),0),0))</f>
        <v>0</v>
      </c>
      <c r="T503" s="64">
        <f t="shared" si="159"/>
        <v>501</v>
      </c>
      <c r="U503" s="65">
        <f t="shared" si="149"/>
        <v>3</v>
      </c>
      <c r="V503" s="66">
        <f t="shared" si="150"/>
        <v>0</v>
      </c>
      <c r="W503" s="66">
        <f t="shared" si="151"/>
        <v>0</v>
      </c>
      <c r="X503" s="65" t="b">
        <f t="shared" si="152"/>
        <v>1</v>
      </c>
      <c r="Y503" s="65">
        <f>IF(OR(U503=6,U503=7),0,IF(NOT(X503),0,IF(T503&lt;=$T$1,VLOOKUP(U503,ouderschapsverlof!$D$15:$I$19,6,FALSE),0)))</f>
        <v>0</v>
      </c>
      <c r="Z503" s="65">
        <f>IF(OR(U503=6,U503=7),0,IF(NOT(X503),IF(T503&lt;=$T$1,VLOOKUP(U503,ouderschapsverlof!$D$15:$I$19,6,FALSE),0),0))</f>
        <v>0</v>
      </c>
      <c r="AB503" s="64">
        <f t="shared" si="160"/>
        <v>501</v>
      </c>
      <c r="AC503" s="65">
        <f t="shared" si="153"/>
        <v>3</v>
      </c>
      <c r="AD503" s="66">
        <f t="shared" si="154"/>
        <v>0</v>
      </c>
      <c r="AE503" s="66">
        <f t="shared" si="155"/>
        <v>0</v>
      </c>
      <c r="AF503" s="65" t="b">
        <f t="shared" si="156"/>
        <v>1</v>
      </c>
      <c r="AG503" s="65">
        <f>IF(OR(AC503=6,AC503=7),0,IF(NOT(AF503),0,IF(AB503&lt;=$AB$1,VLOOKUP(AC503,ouderschapsverlof!$D$15:$K$19,8,FALSE),0)))</f>
        <v>0</v>
      </c>
      <c r="AH503" s="65">
        <f>IF(OR(AC503=6,AC503=7),0,IF(NOT(AF503),IF(AB503&lt;=$AB$1,VLOOKUP(AC503,ouderschapsverlof!$D$15:$K$19,8,FALSE),0),0))</f>
        <v>0</v>
      </c>
    </row>
    <row r="504" spans="1:34" x14ac:dyDescent="0.25">
      <c r="A504" s="64">
        <f t="shared" si="157"/>
        <v>502</v>
      </c>
      <c r="B504" s="65">
        <f t="shared" si="161"/>
        <v>4</v>
      </c>
      <c r="C504" s="66">
        <f t="shared" si="143"/>
        <v>0</v>
      </c>
      <c r="D504" s="66">
        <f t="shared" si="144"/>
        <v>0</v>
      </c>
      <c r="E504" s="65" t="b">
        <f t="shared" si="162"/>
        <v>1</v>
      </c>
      <c r="F504" s="65">
        <f>IF(OR(B504=6,B504=7),0,IF(NOT(E504),0,IF(A504&lt;=$A$1,VLOOKUP(B504,ouderschapsverlof!$D$15:$E$19,2,FALSE),0)))</f>
        <v>0</v>
      </c>
      <c r="G504" s="65">
        <f>IF(OR(B504=6,B504=7),0,IF(NOT(E504),IF(A504&lt;=$A$1,VLOOKUP(B504,ouderschapsverlof!$D$15:$E$19,2,FALSE),0),0))</f>
        <v>0</v>
      </c>
      <c r="L504" s="64">
        <f t="shared" si="158"/>
        <v>502</v>
      </c>
      <c r="M504" s="65">
        <f t="shared" si="145"/>
        <v>4</v>
      </c>
      <c r="N504" s="66">
        <f t="shared" si="146"/>
        <v>0</v>
      </c>
      <c r="O504" s="66">
        <f t="shared" si="147"/>
        <v>0</v>
      </c>
      <c r="P504" s="65" t="b">
        <f t="shared" si="148"/>
        <v>1</v>
      </c>
      <c r="Q504" s="65">
        <f>IF(OR(M504=6,M504=7),0,IF(NOT(P504),0,IF(L504&lt;=$L$1,VLOOKUP(M504,ouderschapsverlof!$D$15:$G$19,4,FALSE),0)))</f>
        <v>0</v>
      </c>
      <c r="R504" s="65">
        <f>IF(OR(M504=6,M504=7),0,IF(NOT(P504),IF(L504&lt;=$L$1,VLOOKUP(M504,ouderschapsverlof!$D$15:$G$19,4,FALSE),0),0))</f>
        <v>0</v>
      </c>
      <c r="T504" s="64">
        <f t="shared" si="159"/>
        <v>502</v>
      </c>
      <c r="U504" s="65">
        <f t="shared" si="149"/>
        <v>4</v>
      </c>
      <c r="V504" s="66">
        <f t="shared" si="150"/>
        <v>0</v>
      </c>
      <c r="W504" s="66">
        <f t="shared" si="151"/>
        <v>0</v>
      </c>
      <c r="X504" s="65" t="b">
        <f t="shared" si="152"/>
        <v>1</v>
      </c>
      <c r="Y504" s="65">
        <f>IF(OR(U504=6,U504=7),0,IF(NOT(X504),0,IF(T504&lt;=$T$1,VLOOKUP(U504,ouderschapsverlof!$D$15:$I$19,6,FALSE),0)))</f>
        <v>0</v>
      </c>
      <c r="Z504" s="65">
        <f>IF(OR(U504=6,U504=7),0,IF(NOT(X504),IF(T504&lt;=$T$1,VLOOKUP(U504,ouderschapsverlof!$D$15:$I$19,6,FALSE),0),0))</f>
        <v>0</v>
      </c>
      <c r="AB504" s="64">
        <f t="shared" si="160"/>
        <v>502</v>
      </c>
      <c r="AC504" s="65">
        <f t="shared" si="153"/>
        <v>4</v>
      </c>
      <c r="AD504" s="66">
        <f t="shared" si="154"/>
        <v>0</v>
      </c>
      <c r="AE504" s="66">
        <f t="shared" si="155"/>
        <v>0</v>
      </c>
      <c r="AF504" s="65" t="b">
        <f t="shared" si="156"/>
        <v>1</v>
      </c>
      <c r="AG504" s="65">
        <f>IF(OR(AC504=6,AC504=7),0,IF(NOT(AF504),0,IF(AB504&lt;=$AB$1,VLOOKUP(AC504,ouderschapsverlof!$D$15:$K$19,8,FALSE),0)))</f>
        <v>0</v>
      </c>
      <c r="AH504" s="65">
        <f>IF(OR(AC504=6,AC504=7),0,IF(NOT(AF504),IF(AB504&lt;=$AB$1,VLOOKUP(AC504,ouderschapsverlof!$D$15:$K$19,8,FALSE),0),0))</f>
        <v>0</v>
      </c>
    </row>
    <row r="505" spans="1:34" x14ac:dyDescent="0.25">
      <c r="A505" s="64">
        <f t="shared" si="157"/>
        <v>503</v>
      </c>
      <c r="B505" s="65">
        <f t="shared" si="161"/>
        <v>5</v>
      </c>
      <c r="C505" s="66">
        <f t="shared" si="143"/>
        <v>0</v>
      </c>
      <c r="D505" s="66">
        <f t="shared" si="144"/>
        <v>0</v>
      </c>
      <c r="E505" s="65" t="b">
        <f t="shared" si="162"/>
        <v>1</v>
      </c>
      <c r="F505" s="65">
        <f>IF(OR(B505=6,B505=7),0,IF(NOT(E505),0,IF(A505&lt;=$A$1,VLOOKUP(B505,ouderschapsverlof!$D$15:$E$19,2,FALSE),0)))</f>
        <v>0</v>
      </c>
      <c r="G505" s="65">
        <f>IF(OR(B505=6,B505=7),0,IF(NOT(E505),IF(A505&lt;=$A$1,VLOOKUP(B505,ouderschapsverlof!$D$15:$E$19,2,FALSE),0),0))</f>
        <v>0</v>
      </c>
      <c r="L505" s="64">
        <f t="shared" si="158"/>
        <v>503</v>
      </c>
      <c r="M505" s="65">
        <f t="shared" si="145"/>
        <v>5</v>
      </c>
      <c r="N505" s="66">
        <f t="shared" si="146"/>
        <v>0</v>
      </c>
      <c r="O505" s="66">
        <f t="shared" si="147"/>
        <v>0</v>
      </c>
      <c r="P505" s="65" t="b">
        <f t="shared" si="148"/>
        <v>1</v>
      </c>
      <c r="Q505" s="65">
        <f>IF(OR(M505=6,M505=7),0,IF(NOT(P505),0,IF(L505&lt;=$L$1,VLOOKUP(M505,ouderschapsverlof!$D$15:$G$19,4,FALSE),0)))</f>
        <v>0</v>
      </c>
      <c r="R505" s="65">
        <f>IF(OR(M505=6,M505=7),0,IF(NOT(P505),IF(L505&lt;=$L$1,VLOOKUP(M505,ouderschapsverlof!$D$15:$G$19,4,FALSE),0),0))</f>
        <v>0</v>
      </c>
      <c r="T505" s="64">
        <f t="shared" si="159"/>
        <v>503</v>
      </c>
      <c r="U505" s="65">
        <f t="shared" si="149"/>
        <v>5</v>
      </c>
      <c r="V505" s="66">
        <f t="shared" si="150"/>
        <v>0</v>
      </c>
      <c r="W505" s="66">
        <f t="shared" si="151"/>
        <v>0</v>
      </c>
      <c r="X505" s="65" t="b">
        <f t="shared" si="152"/>
        <v>1</v>
      </c>
      <c r="Y505" s="65">
        <f>IF(OR(U505=6,U505=7),0,IF(NOT(X505),0,IF(T505&lt;=$T$1,VLOOKUP(U505,ouderschapsverlof!$D$15:$I$19,6,FALSE),0)))</f>
        <v>0</v>
      </c>
      <c r="Z505" s="65">
        <f>IF(OR(U505=6,U505=7),0,IF(NOT(X505),IF(T505&lt;=$T$1,VLOOKUP(U505,ouderschapsverlof!$D$15:$I$19,6,FALSE),0),0))</f>
        <v>0</v>
      </c>
      <c r="AB505" s="64">
        <f t="shared" si="160"/>
        <v>503</v>
      </c>
      <c r="AC505" s="65">
        <f t="shared" si="153"/>
        <v>5</v>
      </c>
      <c r="AD505" s="66">
        <f t="shared" si="154"/>
        <v>0</v>
      </c>
      <c r="AE505" s="66">
        <f t="shared" si="155"/>
        <v>0</v>
      </c>
      <c r="AF505" s="65" t="b">
        <f t="shared" si="156"/>
        <v>1</v>
      </c>
      <c r="AG505" s="65">
        <f>IF(OR(AC505=6,AC505=7),0,IF(NOT(AF505),0,IF(AB505&lt;=$AB$1,VLOOKUP(AC505,ouderschapsverlof!$D$15:$K$19,8,FALSE),0)))</f>
        <v>0</v>
      </c>
      <c r="AH505" s="65">
        <f>IF(OR(AC505=6,AC505=7),0,IF(NOT(AF505),IF(AB505&lt;=$AB$1,VLOOKUP(AC505,ouderschapsverlof!$D$15:$K$19,8,FALSE),0),0))</f>
        <v>0</v>
      </c>
    </row>
    <row r="506" spans="1:34" x14ac:dyDescent="0.25">
      <c r="A506" s="64">
        <f t="shared" si="157"/>
        <v>504</v>
      </c>
      <c r="B506" s="65">
        <f t="shared" si="161"/>
        <v>6</v>
      </c>
      <c r="C506" s="66">
        <f t="shared" si="143"/>
        <v>0</v>
      </c>
      <c r="D506" s="66">
        <f t="shared" si="144"/>
        <v>0</v>
      </c>
      <c r="E506" s="65" t="b">
        <f t="shared" si="162"/>
        <v>1</v>
      </c>
      <c r="F506" s="65">
        <f>IF(OR(B506=6,B506=7),0,IF(NOT(E506),0,IF(A506&lt;=$A$1,VLOOKUP(B506,ouderschapsverlof!$D$15:$E$19,2,FALSE),0)))</f>
        <v>0</v>
      </c>
      <c r="G506" s="65">
        <f>IF(OR(B506=6,B506=7),0,IF(NOT(E506),IF(A506&lt;=$A$1,VLOOKUP(B506,ouderschapsverlof!$D$15:$E$19,2,FALSE),0),0))</f>
        <v>0</v>
      </c>
      <c r="L506" s="64">
        <f t="shared" si="158"/>
        <v>504</v>
      </c>
      <c r="M506" s="65">
        <f t="shared" si="145"/>
        <v>6</v>
      </c>
      <c r="N506" s="66">
        <f t="shared" si="146"/>
        <v>0</v>
      </c>
      <c r="O506" s="66">
        <f t="shared" si="147"/>
        <v>0</v>
      </c>
      <c r="P506" s="65" t="b">
        <f t="shared" si="148"/>
        <v>1</v>
      </c>
      <c r="Q506" s="65">
        <f>IF(OR(M506=6,M506=7),0,IF(NOT(P506),0,IF(L506&lt;=$L$1,VLOOKUP(M506,ouderschapsverlof!$D$15:$G$19,4,FALSE),0)))</f>
        <v>0</v>
      </c>
      <c r="R506" s="65">
        <f>IF(OR(M506=6,M506=7),0,IF(NOT(P506),IF(L506&lt;=$L$1,VLOOKUP(M506,ouderschapsverlof!$D$15:$G$19,4,FALSE),0),0))</f>
        <v>0</v>
      </c>
      <c r="T506" s="64">
        <f t="shared" si="159"/>
        <v>504</v>
      </c>
      <c r="U506" s="65">
        <f t="shared" si="149"/>
        <v>6</v>
      </c>
      <c r="V506" s="66">
        <f t="shared" si="150"/>
        <v>0</v>
      </c>
      <c r="W506" s="66">
        <f t="shared" si="151"/>
        <v>0</v>
      </c>
      <c r="X506" s="65" t="b">
        <f t="shared" si="152"/>
        <v>1</v>
      </c>
      <c r="Y506" s="65">
        <f>IF(OR(U506=6,U506=7),0,IF(NOT(X506),0,IF(T506&lt;=$T$1,VLOOKUP(U506,ouderschapsverlof!$D$15:$I$19,6,FALSE),0)))</f>
        <v>0</v>
      </c>
      <c r="Z506" s="65">
        <f>IF(OR(U506=6,U506=7),0,IF(NOT(X506),IF(T506&lt;=$T$1,VLOOKUP(U506,ouderschapsverlof!$D$15:$I$19,6,FALSE),0),0))</f>
        <v>0</v>
      </c>
      <c r="AB506" s="64">
        <f t="shared" si="160"/>
        <v>504</v>
      </c>
      <c r="AC506" s="65">
        <f t="shared" si="153"/>
        <v>6</v>
      </c>
      <c r="AD506" s="66">
        <f t="shared" si="154"/>
        <v>0</v>
      </c>
      <c r="AE506" s="66">
        <f t="shared" si="155"/>
        <v>0</v>
      </c>
      <c r="AF506" s="65" t="b">
        <f t="shared" si="156"/>
        <v>1</v>
      </c>
      <c r="AG506" s="65">
        <f>IF(OR(AC506=6,AC506=7),0,IF(NOT(AF506),0,IF(AB506&lt;=$AB$1,VLOOKUP(AC506,ouderschapsverlof!$D$15:$K$19,8,FALSE),0)))</f>
        <v>0</v>
      </c>
      <c r="AH506" s="65">
        <f>IF(OR(AC506=6,AC506=7),0,IF(NOT(AF506),IF(AB506&lt;=$AB$1,VLOOKUP(AC506,ouderschapsverlof!$D$15:$K$19,8,FALSE),0),0))</f>
        <v>0</v>
      </c>
    </row>
    <row r="507" spans="1:34" x14ac:dyDescent="0.25">
      <c r="A507" s="64">
        <f t="shared" si="157"/>
        <v>505</v>
      </c>
      <c r="B507" s="65">
        <f t="shared" si="161"/>
        <v>7</v>
      </c>
      <c r="C507" s="66">
        <f t="shared" si="143"/>
        <v>0</v>
      </c>
      <c r="D507" s="66">
        <f t="shared" si="144"/>
        <v>0</v>
      </c>
      <c r="E507" s="65" t="b">
        <f t="shared" si="162"/>
        <v>1</v>
      </c>
      <c r="F507" s="65">
        <f>IF(OR(B507=6,B507=7),0,IF(NOT(E507),0,IF(A507&lt;=$A$1,VLOOKUP(B507,ouderschapsverlof!$D$15:$E$19,2,FALSE),0)))</f>
        <v>0</v>
      </c>
      <c r="G507" s="65">
        <f>IF(OR(B507=6,B507=7),0,IF(NOT(E507),IF(A507&lt;=$A$1,VLOOKUP(B507,ouderschapsverlof!$D$15:$E$19,2,FALSE),0),0))</f>
        <v>0</v>
      </c>
      <c r="L507" s="64">
        <f t="shared" si="158"/>
        <v>505</v>
      </c>
      <c r="M507" s="65">
        <f t="shared" si="145"/>
        <v>7</v>
      </c>
      <c r="N507" s="66">
        <f t="shared" si="146"/>
        <v>0</v>
      </c>
      <c r="O507" s="66">
        <f t="shared" si="147"/>
        <v>0</v>
      </c>
      <c r="P507" s="65" t="b">
        <f t="shared" si="148"/>
        <v>1</v>
      </c>
      <c r="Q507" s="65">
        <f>IF(OR(M507=6,M507=7),0,IF(NOT(P507),0,IF(L507&lt;=$L$1,VLOOKUP(M507,ouderschapsverlof!$D$15:$G$19,4,FALSE),0)))</f>
        <v>0</v>
      </c>
      <c r="R507" s="65">
        <f>IF(OR(M507=6,M507=7),0,IF(NOT(P507),IF(L507&lt;=$L$1,VLOOKUP(M507,ouderschapsverlof!$D$15:$G$19,4,FALSE),0),0))</f>
        <v>0</v>
      </c>
      <c r="T507" s="64">
        <f t="shared" si="159"/>
        <v>505</v>
      </c>
      <c r="U507" s="65">
        <f t="shared" si="149"/>
        <v>7</v>
      </c>
      <c r="V507" s="66">
        <f t="shared" si="150"/>
        <v>0</v>
      </c>
      <c r="W507" s="66">
        <f t="shared" si="151"/>
        <v>0</v>
      </c>
      <c r="X507" s="65" t="b">
        <f t="shared" si="152"/>
        <v>1</v>
      </c>
      <c r="Y507" s="65">
        <f>IF(OR(U507=6,U507=7),0,IF(NOT(X507),0,IF(T507&lt;=$T$1,VLOOKUP(U507,ouderschapsverlof!$D$15:$I$19,6,FALSE),0)))</f>
        <v>0</v>
      </c>
      <c r="Z507" s="65">
        <f>IF(OR(U507=6,U507=7),0,IF(NOT(X507),IF(T507&lt;=$T$1,VLOOKUP(U507,ouderschapsverlof!$D$15:$I$19,6,FALSE),0),0))</f>
        <v>0</v>
      </c>
      <c r="AB507" s="64">
        <f t="shared" si="160"/>
        <v>505</v>
      </c>
      <c r="AC507" s="65">
        <f t="shared" si="153"/>
        <v>7</v>
      </c>
      <c r="AD507" s="66">
        <f t="shared" si="154"/>
        <v>0</v>
      </c>
      <c r="AE507" s="66">
        <f t="shared" si="155"/>
        <v>0</v>
      </c>
      <c r="AF507" s="65" t="b">
        <f t="shared" si="156"/>
        <v>1</v>
      </c>
      <c r="AG507" s="65">
        <f>IF(OR(AC507=6,AC507=7),0,IF(NOT(AF507),0,IF(AB507&lt;=$AB$1,VLOOKUP(AC507,ouderschapsverlof!$D$15:$K$19,8,FALSE),0)))</f>
        <v>0</v>
      </c>
      <c r="AH507" s="65">
        <f>IF(OR(AC507=6,AC507=7),0,IF(NOT(AF507),IF(AB507&lt;=$AB$1,VLOOKUP(AC507,ouderschapsverlof!$D$15:$K$19,8,FALSE),0),0))</f>
        <v>0</v>
      </c>
    </row>
    <row r="508" spans="1:34" x14ac:dyDescent="0.25">
      <c r="A508" s="64">
        <f t="shared" si="157"/>
        <v>506</v>
      </c>
      <c r="B508" s="65">
        <f t="shared" si="161"/>
        <v>1</v>
      </c>
      <c r="C508" s="66">
        <f t="shared" si="143"/>
        <v>0</v>
      </c>
      <c r="D508" s="66">
        <f t="shared" si="144"/>
        <v>0</v>
      </c>
      <c r="E508" s="65" t="b">
        <f t="shared" si="162"/>
        <v>1</v>
      </c>
      <c r="F508" s="65">
        <f>IF(OR(B508=6,B508=7),0,IF(NOT(E508),0,IF(A508&lt;=$A$1,VLOOKUP(B508,ouderschapsverlof!$D$15:$E$19,2,FALSE),0)))</f>
        <v>0</v>
      </c>
      <c r="G508" s="65">
        <f>IF(OR(B508=6,B508=7),0,IF(NOT(E508),IF(A508&lt;=$A$1,VLOOKUP(B508,ouderschapsverlof!$D$15:$E$19,2,FALSE),0),0))</f>
        <v>0</v>
      </c>
      <c r="L508" s="64">
        <f t="shared" si="158"/>
        <v>506</v>
      </c>
      <c r="M508" s="65">
        <f t="shared" si="145"/>
        <v>1</v>
      </c>
      <c r="N508" s="66">
        <f t="shared" si="146"/>
        <v>0</v>
      </c>
      <c r="O508" s="66">
        <f t="shared" si="147"/>
        <v>0</v>
      </c>
      <c r="P508" s="65" t="b">
        <f t="shared" si="148"/>
        <v>1</v>
      </c>
      <c r="Q508" s="65">
        <f>IF(OR(M508=6,M508=7),0,IF(NOT(P508),0,IF(L508&lt;=$L$1,VLOOKUP(M508,ouderschapsverlof!$D$15:$G$19,4,FALSE),0)))</f>
        <v>0</v>
      </c>
      <c r="R508" s="65">
        <f>IF(OR(M508=6,M508=7),0,IF(NOT(P508),IF(L508&lt;=$L$1,VLOOKUP(M508,ouderschapsverlof!$D$15:$G$19,4,FALSE),0),0))</f>
        <v>0</v>
      </c>
      <c r="T508" s="64">
        <f t="shared" si="159"/>
        <v>506</v>
      </c>
      <c r="U508" s="65">
        <f t="shared" si="149"/>
        <v>1</v>
      </c>
      <c r="V508" s="66">
        <f t="shared" si="150"/>
        <v>0</v>
      </c>
      <c r="W508" s="66">
        <f t="shared" si="151"/>
        <v>0</v>
      </c>
      <c r="X508" s="65" t="b">
        <f t="shared" si="152"/>
        <v>1</v>
      </c>
      <c r="Y508" s="65">
        <f>IF(OR(U508=6,U508=7),0,IF(NOT(X508),0,IF(T508&lt;=$T$1,VLOOKUP(U508,ouderschapsverlof!$D$15:$I$19,6,FALSE),0)))</f>
        <v>0</v>
      </c>
      <c r="Z508" s="65">
        <f>IF(OR(U508=6,U508=7),0,IF(NOT(X508),IF(T508&lt;=$T$1,VLOOKUP(U508,ouderschapsverlof!$D$15:$I$19,6,FALSE),0),0))</f>
        <v>0</v>
      </c>
      <c r="AB508" s="64">
        <f t="shared" si="160"/>
        <v>506</v>
      </c>
      <c r="AC508" s="65">
        <f t="shared" si="153"/>
        <v>1</v>
      </c>
      <c r="AD508" s="66">
        <f t="shared" si="154"/>
        <v>0</v>
      </c>
      <c r="AE508" s="66">
        <f t="shared" si="155"/>
        <v>0</v>
      </c>
      <c r="AF508" s="65" t="b">
        <f t="shared" si="156"/>
        <v>1</v>
      </c>
      <c r="AG508" s="65">
        <f>IF(OR(AC508=6,AC508=7),0,IF(NOT(AF508),0,IF(AB508&lt;=$AB$1,VLOOKUP(AC508,ouderschapsverlof!$D$15:$K$19,8,FALSE),0)))</f>
        <v>0</v>
      </c>
      <c r="AH508" s="65">
        <f>IF(OR(AC508=6,AC508=7),0,IF(NOT(AF508),IF(AB508&lt;=$AB$1,VLOOKUP(AC508,ouderschapsverlof!$D$15:$K$19,8,FALSE),0),0))</f>
        <v>0</v>
      </c>
    </row>
    <row r="509" spans="1:34" x14ac:dyDescent="0.25">
      <c r="A509" s="64">
        <f t="shared" si="157"/>
        <v>507</v>
      </c>
      <c r="B509" s="65">
        <f t="shared" si="161"/>
        <v>2</v>
      </c>
      <c r="C509" s="66">
        <f t="shared" si="143"/>
        <v>0</v>
      </c>
      <c r="D509" s="66">
        <f t="shared" si="144"/>
        <v>0</v>
      </c>
      <c r="E509" s="65" t="b">
        <f t="shared" si="162"/>
        <v>1</v>
      </c>
      <c r="F509" s="65">
        <f>IF(OR(B509=6,B509=7),0,IF(NOT(E509),0,IF(A509&lt;=$A$1,VLOOKUP(B509,ouderschapsverlof!$D$15:$E$19,2,FALSE),0)))</f>
        <v>0</v>
      </c>
      <c r="G509" s="65">
        <f>IF(OR(B509=6,B509=7),0,IF(NOT(E509),IF(A509&lt;=$A$1,VLOOKUP(B509,ouderschapsverlof!$D$15:$E$19,2,FALSE),0),0))</f>
        <v>0</v>
      </c>
      <c r="L509" s="64">
        <f t="shared" si="158"/>
        <v>507</v>
      </c>
      <c r="M509" s="65">
        <f t="shared" si="145"/>
        <v>2</v>
      </c>
      <c r="N509" s="66">
        <f t="shared" si="146"/>
        <v>0</v>
      </c>
      <c r="O509" s="66">
        <f t="shared" si="147"/>
        <v>0</v>
      </c>
      <c r="P509" s="65" t="b">
        <f t="shared" si="148"/>
        <v>1</v>
      </c>
      <c r="Q509" s="65">
        <f>IF(OR(M509=6,M509=7),0,IF(NOT(P509),0,IF(L509&lt;=$L$1,VLOOKUP(M509,ouderschapsverlof!$D$15:$G$19,4,FALSE),0)))</f>
        <v>0</v>
      </c>
      <c r="R509" s="65">
        <f>IF(OR(M509=6,M509=7),0,IF(NOT(P509),IF(L509&lt;=$L$1,VLOOKUP(M509,ouderschapsverlof!$D$15:$G$19,4,FALSE),0),0))</f>
        <v>0</v>
      </c>
      <c r="T509" s="64">
        <f t="shared" si="159"/>
        <v>507</v>
      </c>
      <c r="U509" s="65">
        <f t="shared" si="149"/>
        <v>2</v>
      </c>
      <c r="V509" s="66">
        <f t="shared" si="150"/>
        <v>0</v>
      </c>
      <c r="W509" s="66">
        <f t="shared" si="151"/>
        <v>0</v>
      </c>
      <c r="X509" s="65" t="b">
        <f t="shared" si="152"/>
        <v>1</v>
      </c>
      <c r="Y509" s="65">
        <f>IF(OR(U509=6,U509=7),0,IF(NOT(X509),0,IF(T509&lt;=$T$1,VLOOKUP(U509,ouderschapsverlof!$D$15:$I$19,6,FALSE),0)))</f>
        <v>0</v>
      </c>
      <c r="Z509" s="65">
        <f>IF(OR(U509=6,U509=7),0,IF(NOT(X509),IF(T509&lt;=$T$1,VLOOKUP(U509,ouderschapsverlof!$D$15:$I$19,6,FALSE),0),0))</f>
        <v>0</v>
      </c>
      <c r="AB509" s="64">
        <f t="shared" si="160"/>
        <v>507</v>
      </c>
      <c r="AC509" s="65">
        <f t="shared" si="153"/>
        <v>2</v>
      </c>
      <c r="AD509" s="66">
        <f t="shared" si="154"/>
        <v>0</v>
      </c>
      <c r="AE509" s="66">
        <f t="shared" si="155"/>
        <v>0</v>
      </c>
      <c r="AF509" s="65" t="b">
        <f t="shared" si="156"/>
        <v>1</v>
      </c>
      <c r="AG509" s="65">
        <f>IF(OR(AC509=6,AC509=7),0,IF(NOT(AF509),0,IF(AB509&lt;=$AB$1,VLOOKUP(AC509,ouderschapsverlof!$D$15:$K$19,8,FALSE),0)))</f>
        <v>0</v>
      </c>
      <c r="AH509" s="65">
        <f>IF(OR(AC509=6,AC509=7),0,IF(NOT(AF509),IF(AB509&lt;=$AB$1,VLOOKUP(AC509,ouderschapsverlof!$D$15:$K$19,8,FALSE),0),0))</f>
        <v>0</v>
      </c>
    </row>
    <row r="510" spans="1:34" x14ac:dyDescent="0.25">
      <c r="A510" s="64">
        <f t="shared" si="157"/>
        <v>508</v>
      </c>
      <c r="B510" s="65">
        <f t="shared" si="161"/>
        <v>3</v>
      </c>
      <c r="C510" s="66">
        <f t="shared" si="143"/>
        <v>0</v>
      </c>
      <c r="D510" s="66">
        <f t="shared" si="144"/>
        <v>0</v>
      </c>
      <c r="E510" s="65" t="b">
        <f t="shared" si="162"/>
        <v>1</v>
      </c>
      <c r="F510" s="65">
        <f>IF(OR(B510=6,B510=7),0,IF(NOT(E510),0,IF(A510&lt;=$A$1,VLOOKUP(B510,ouderschapsverlof!$D$15:$E$19,2,FALSE),0)))</f>
        <v>0</v>
      </c>
      <c r="G510" s="65">
        <f>IF(OR(B510=6,B510=7),0,IF(NOT(E510),IF(A510&lt;=$A$1,VLOOKUP(B510,ouderschapsverlof!$D$15:$E$19,2,FALSE),0),0))</f>
        <v>0</v>
      </c>
      <c r="L510" s="64">
        <f t="shared" si="158"/>
        <v>508</v>
      </c>
      <c r="M510" s="65">
        <f t="shared" si="145"/>
        <v>3</v>
      </c>
      <c r="N510" s="66">
        <f t="shared" si="146"/>
        <v>0</v>
      </c>
      <c r="O510" s="66">
        <f t="shared" si="147"/>
        <v>0</v>
      </c>
      <c r="P510" s="65" t="b">
        <f t="shared" si="148"/>
        <v>1</v>
      </c>
      <c r="Q510" s="65">
        <f>IF(OR(M510=6,M510=7),0,IF(NOT(P510),0,IF(L510&lt;=$L$1,VLOOKUP(M510,ouderschapsverlof!$D$15:$G$19,4,FALSE),0)))</f>
        <v>0</v>
      </c>
      <c r="R510" s="65">
        <f>IF(OR(M510=6,M510=7),0,IF(NOT(P510),IF(L510&lt;=$L$1,VLOOKUP(M510,ouderschapsverlof!$D$15:$G$19,4,FALSE),0),0))</f>
        <v>0</v>
      </c>
      <c r="T510" s="64">
        <f t="shared" si="159"/>
        <v>508</v>
      </c>
      <c r="U510" s="65">
        <f t="shared" si="149"/>
        <v>3</v>
      </c>
      <c r="V510" s="66">
        <f t="shared" si="150"/>
        <v>0</v>
      </c>
      <c r="W510" s="66">
        <f t="shared" si="151"/>
        <v>0</v>
      </c>
      <c r="X510" s="65" t="b">
        <f t="shared" si="152"/>
        <v>1</v>
      </c>
      <c r="Y510" s="65">
        <f>IF(OR(U510=6,U510=7),0,IF(NOT(X510),0,IF(T510&lt;=$T$1,VLOOKUP(U510,ouderschapsverlof!$D$15:$I$19,6,FALSE),0)))</f>
        <v>0</v>
      </c>
      <c r="Z510" s="65">
        <f>IF(OR(U510=6,U510=7),0,IF(NOT(X510),IF(T510&lt;=$T$1,VLOOKUP(U510,ouderschapsverlof!$D$15:$I$19,6,FALSE),0),0))</f>
        <v>0</v>
      </c>
      <c r="AB510" s="64">
        <f t="shared" si="160"/>
        <v>508</v>
      </c>
      <c r="AC510" s="65">
        <f t="shared" si="153"/>
        <v>3</v>
      </c>
      <c r="AD510" s="66">
        <f t="shared" si="154"/>
        <v>0</v>
      </c>
      <c r="AE510" s="66">
        <f t="shared" si="155"/>
        <v>0</v>
      </c>
      <c r="AF510" s="65" t="b">
        <f t="shared" si="156"/>
        <v>1</v>
      </c>
      <c r="AG510" s="65">
        <f>IF(OR(AC510=6,AC510=7),0,IF(NOT(AF510),0,IF(AB510&lt;=$AB$1,VLOOKUP(AC510,ouderschapsverlof!$D$15:$K$19,8,FALSE),0)))</f>
        <v>0</v>
      </c>
      <c r="AH510" s="65">
        <f>IF(OR(AC510=6,AC510=7),0,IF(NOT(AF510),IF(AB510&lt;=$AB$1,VLOOKUP(AC510,ouderschapsverlof!$D$15:$K$19,8,FALSE),0),0))</f>
        <v>0</v>
      </c>
    </row>
    <row r="511" spans="1:34" x14ac:dyDescent="0.25">
      <c r="A511" s="64">
        <f t="shared" si="157"/>
        <v>509</v>
      </c>
      <c r="B511" s="65">
        <f t="shared" si="161"/>
        <v>4</v>
      </c>
      <c r="C511" s="66">
        <f t="shared" si="143"/>
        <v>0</v>
      </c>
      <c r="D511" s="66">
        <f t="shared" si="144"/>
        <v>0</v>
      </c>
      <c r="E511" s="65" t="b">
        <f t="shared" si="162"/>
        <v>1</v>
      </c>
      <c r="F511" s="65">
        <f>IF(OR(B511=6,B511=7),0,IF(NOT(E511),0,IF(A511&lt;=$A$1,VLOOKUP(B511,ouderschapsverlof!$D$15:$E$19,2,FALSE),0)))</f>
        <v>0</v>
      </c>
      <c r="G511" s="65">
        <f>IF(OR(B511=6,B511=7),0,IF(NOT(E511),IF(A511&lt;=$A$1,VLOOKUP(B511,ouderschapsverlof!$D$15:$E$19,2,FALSE),0),0))</f>
        <v>0</v>
      </c>
      <c r="L511" s="64">
        <f t="shared" si="158"/>
        <v>509</v>
      </c>
      <c r="M511" s="65">
        <f t="shared" si="145"/>
        <v>4</v>
      </c>
      <c r="N511" s="66">
        <f t="shared" si="146"/>
        <v>0</v>
      </c>
      <c r="O511" s="66">
        <f t="shared" si="147"/>
        <v>0</v>
      </c>
      <c r="P511" s="65" t="b">
        <f t="shared" si="148"/>
        <v>1</v>
      </c>
      <c r="Q511" s="65">
        <f>IF(OR(M511=6,M511=7),0,IF(NOT(P511),0,IF(L511&lt;=$L$1,VLOOKUP(M511,ouderschapsverlof!$D$15:$G$19,4,FALSE),0)))</f>
        <v>0</v>
      </c>
      <c r="R511" s="65">
        <f>IF(OR(M511=6,M511=7),0,IF(NOT(P511),IF(L511&lt;=$L$1,VLOOKUP(M511,ouderschapsverlof!$D$15:$G$19,4,FALSE),0),0))</f>
        <v>0</v>
      </c>
      <c r="T511" s="64">
        <f t="shared" si="159"/>
        <v>509</v>
      </c>
      <c r="U511" s="65">
        <f t="shared" si="149"/>
        <v>4</v>
      </c>
      <c r="V511" s="66">
        <f t="shared" si="150"/>
        <v>0</v>
      </c>
      <c r="W511" s="66">
        <f t="shared" si="151"/>
        <v>0</v>
      </c>
      <c r="X511" s="65" t="b">
        <f t="shared" si="152"/>
        <v>1</v>
      </c>
      <c r="Y511" s="65">
        <f>IF(OR(U511=6,U511=7),0,IF(NOT(X511),0,IF(T511&lt;=$T$1,VLOOKUP(U511,ouderschapsverlof!$D$15:$I$19,6,FALSE),0)))</f>
        <v>0</v>
      </c>
      <c r="Z511" s="65">
        <f>IF(OR(U511=6,U511=7),0,IF(NOT(X511),IF(T511&lt;=$T$1,VLOOKUP(U511,ouderschapsverlof!$D$15:$I$19,6,FALSE),0),0))</f>
        <v>0</v>
      </c>
      <c r="AB511" s="64">
        <f t="shared" si="160"/>
        <v>509</v>
      </c>
      <c r="AC511" s="65">
        <f t="shared" si="153"/>
        <v>4</v>
      </c>
      <c r="AD511" s="66">
        <f t="shared" si="154"/>
        <v>0</v>
      </c>
      <c r="AE511" s="66">
        <f t="shared" si="155"/>
        <v>0</v>
      </c>
      <c r="AF511" s="65" t="b">
        <f t="shared" si="156"/>
        <v>1</v>
      </c>
      <c r="AG511" s="65">
        <f>IF(OR(AC511=6,AC511=7),0,IF(NOT(AF511),0,IF(AB511&lt;=$AB$1,VLOOKUP(AC511,ouderschapsverlof!$D$15:$K$19,8,FALSE),0)))</f>
        <v>0</v>
      </c>
      <c r="AH511" s="65">
        <f>IF(OR(AC511=6,AC511=7),0,IF(NOT(AF511),IF(AB511&lt;=$AB$1,VLOOKUP(AC511,ouderschapsverlof!$D$15:$K$19,8,FALSE),0),0))</f>
        <v>0</v>
      </c>
    </row>
    <row r="512" spans="1:34" x14ac:dyDescent="0.25">
      <c r="A512" s="64">
        <f t="shared" si="157"/>
        <v>510</v>
      </c>
      <c r="B512" s="65">
        <f t="shared" si="161"/>
        <v>5</v>
      </c>
      <c r="C512" s="66">
        <f t="shared" si="143"/>
        <v>0</v>
      </c>
      <c r="D512" s="66">
        <f t="shared" si="144"/>
        <v>0</v>
      </c>
      <c r="E512" s="65" t="b">
        <f t="shared" si="162"/>
        <v>1</v>
      </c>
      <c r="F512" s="65">
        <f>IF(OR(B512=6,B512=7),0,IF(NOT(E512),0,IF(A512&lt;=$A$1,VLOOKUP(B512,ouderschapsverlof!$D$15:$E$19,2,FALSE),0)))</f>
        <v>0</v>
      </c>
      <c r="G512" s="65">
        <f>IF(OR(B512=6,B512=7),0,IF(NOT(E512),IF(A512&lt;=$A$1,VLOOKUP(B512,ouderschapsverlof!$D$15:$E$19,2,FALSE),0),0))</f>
        <v>0</v>
      </c>
      <c r="L512" s="64">
        <f t="shared" si="158"/>
        <v>510</v>
      </c>
      <c r="M512" s="65">
        <f t="shared" si="145"/>
        <v>5</v>
      </c>
      <c r="N512" s="66">
        <f t="shared" si="146"/>
        <v>0</v>
      </c>
      <c r="O512" s="66">
        <f t="shared" si="147"/>
        <v>0</v>
      </c>
      <c r="P512" s="65" t="b">
        <f t="shared" si="148"/>
        <v>1</v>
      </c>
      <c r="Q512" s="65">
        <f>IF(OR(M512=6,M512=7),0,IF(NOT(P512),0,IF(L512&lt;=$L$1,VLOOKUP(M512,ouderschapsverlof!$D$15:$G$19,4,FALSE),0)))</f>
        <v>0</v>
      </c>
      <c r="R512" s="65">
        <f>IF(OR(M512=6,M512=7),0,IF(NOT(P512),IF(L512&lt;=$L$1,VLOOKUP(M512,ouderschapsverlof!$D$15:$G$19,4,FALSE),0),0))</f>
        <v>0</v>
      </c>
      <c r="T512" s="64">
        <f t="shared" si="159"/>
        <v>510</v>
      </c>
      <c r="U512" s="65">
        <f t="shared" si="149"/>
        <v>5</v>
      </c>
      <c r="V512" s="66">
        <f t="shared" si="150"/>
        <v>0</v>
      </c>
      <c r="W512" s="66">
        <f t="shared" si="151"/>
        <v>0</v>
      </c>
      <c r="X512" s="65" t="b">
        <f t="shared" si="152"/>
        <v>1</v>
      </c>
      <c r="Y512" s="65">
        <f>IF(OR(U512=6,U512=7),0,IF(NOT(X512),0,IF(T512&lt;=$T$1,VLOOKUP(U512,ouderschapsverlof!$D$15:$I$19,6,FALSE),0)))</f>
        <v>0</v>
      </c>
      <c r="Z512" s="65">
        <f>IF(OR(U512=6,U512=7),0,IF(NOT(X512),IF(T512&lt;=$T$1,VLOOKUP(U512,ouderschapsverlof!$D$15:$I$19,6,FALSE),0),0))</f>
        <v>0</v>
      </c>
      <c r="AB512" s="64">
        <f t="shared" si="160"/>
        <v>510</v>
      </c>
      <c r="AC512" s="65">
        <f t="shared" si="153"/>
        <v>5</v>
      </c>
      <c r="AD512" s="66">
        <f t="shared" si="154"/>
        <v>0</v>
      </c>
      <c r="AE512" s="66">
        <f t="shared" si="155"/>
        <v>0</v>
      </c>
      <c r="AF512" s="65" t="b">
        <f t="shared" si="156"/>
        <v>1</v>
      </c>
      <c r="AG512" s="65">
        <f>IF(OR(AC512=6,AC512=7),0,IF(NOT(AF512),0,IF(AB512&lt;=$AB$1,VLOOKUP(AC512,ouderschapsverlof!$D$15:$K$19,8,FALSE),0)))</f>
        <v>0</v>
      </c>
      <c r="AH512" s="65">
        <f>IF(OR(AC512=6,AC512=7),0,IF(NOT(AF512),IF(AB512&lt;=$AB$1,VLOOKUP(AC512,ouderschapsverlof!$D$15:$K$19,8,FALSE),0),0))</f>
        <v>0</v>
      </c>
    </row>
    <row r="513" spans="1:34" x14ac:dyDescent="0.25">
      <c r="A513" s="64">
        <f t="shared" si="157"/>
        <v>511</v>
      </c>
      <c r="B513" s="65">
        <f t="shared" si="161"/>
        <v>6</v>
      </c>
      <c r="C513" s="66">
        <f t="shared" si="143"/>
        <v>0</v>
      </c>
      <c r="D513" s="66">
        <f t="shared" si="144"/>
        <v>0</v>
      </c>
      <c r="E513" s="65" t="b">
        <f t="shared" si="162"/>
        <v>1</v>
      </c>
      <c r="F513" s="65">
        <f>IF(OR(B513=6,B513=7),0,IF(NOT(E513),0,IF(A513&lt;=$A$1,VLOOKUP(B513,ouderschapsverlof!$D$15:$E$19,2,FALSE),0)))</f>
        <v>0</v>
      </c>
      <c r="G513" s="65">
        <f>IF(OR(B513=6,B513=7),0,IF(NOT(E513),IF(A513&lt;=$A$1,VLOOKUP(B513,ouderschapsverlof!$D$15:$E$19,2,FALSE),0),0))</f>
        <v>0</v>
      </c>
      <c r="L513" s="64">
        <f t="shared" si="158"/>
        <v>511</v>
      </c>
      <c r="M513" s="65">
        <f t="shared" si="145"/>
        <v>6</v>
      </c>
      <c r="N513" s="66">
        <f t="shared" si="146"/>
        <v>0</v>
      </c>
      <c r="O513" s="66">
        <f t="shared" si="147"/>
        <v>0</v>
      </c>
      <c r="P513" s="65" t="b">
        <f t="shared" si="148"/>
        <v>1</v>
      </c>
      <c r="Q513" s="65">
        <f>IF(OR(M513=6,M513=7),0,IF(NOT(P513),0,IF(L513&lt;=$L$1,VLOOKUP(M513,ouderschapsverlof!$D$15:$G$19,4,FALSE),0)))</f>
        <v>0</v>
      </c>
      <c r="R513" s="65">
        <f>IF(OR(M513=6,M513=7),0,IF(NOT(P513),IF(L513&lt;=$L$1,VLOOKUP(M513,ouderschapsverlof!$D$15:$G$19,4,FALSE),0),0))</f>
        <v>0</v>
      </c>
      <c r="T513" s="64">
        <f t="shared" si="159"/>
        <v>511</v>
      </c>
      <c r="U513" s="65">
        <f t="shared" si="149"/>
        <v>6</v>
      </c>
      <c r="V513" s="66">
        <f t="shared" si="150"/>
        <v>0</v>
      </c>
      <c r="W513" s="66">
        <f t="shared" si="151"/>
        <v>0</v>
      </c>
      <c r="X513" s="65" t="b">
        <f t="shared" si="152"/>
        <v>1</v>
      </c>
      <c r="Y513" s="65">
        <f>IF(OR(U513=6,U513=7),0,IF(NOT(X513),0,IF(T513&lt;=$T$1,VLOOKUP(U513,ouderschapsverlof!$D$15:$I$19,6,FALSE),0)))</f>
        <v>0</v>
      </c>
      <c r="Z513" s="65">
        <f>IF(OR(U513=6,U513=7),0,IF(NOT(X513),IF(T513&lt;=$T$1,VLOOKUP(U513,ouderschapsverlof!$D$15:$I$19,6,FALSE),0),0))</f>
        <v>0</v>
      </c>
      <c r="AB513" s="64">
        <f t="shared" si="160"/>
        <v>511</v>
      </c>
      <c r="AC513" s="65">
        <f t="shared" si="153"/>
        <v>6</v>
      </c>
      <c r="AD513" s="66">
        <f t="shared" si="154"/>
        <v>0</v>
      </c>
      <c r="AE513" s="66">
        <f t="shared" si="155"/>
        <v>0</v>
      </c>
      <c r="AF513" s="65" t="b">
        <f t="shared" si="156"/>
        <v>1</v>
      </c>
      <c r="AG513" s="65">
        <f>IF(OR(AC513=6,AC513=7),0,IF(NOT(AF513),0,IF(AB513&lt;=$AB$1,VLOOKUP(AC513,ouderschapsverlof!$D$15:$K$19,8,FALSE),0)))</f>
        <v>0</v>
      </c>
      <c r="AH513" s="65">
        <f>IF(OR(AC513=6,AC513=7),0,IF(NOT(AF513),IF(AB513&lt;=$AB$1,VLOOKUP(AC513,ouderschapsverlof!$D$15:$K$19,8,FALSE),0),0))</f>
        <v>0</v>
      </c>
    </row>
    <row r="514" spans="1:34" x14ac:dyDescent="0.25">
      <c r="A514" s="64">
        <f t="shared" si="157"/>
        <v>512</v>
      </c>
      <c r="B514" s="65">
        <f t="shared" si="161"/>
        <v>7</v>
      </c>
      <c r="C514" s="66">
        <f t="shared" si="143"/>
        <v>0</v>
      </c>
      <c r="D514" s="66">
        <f t="shared" si="144"/>
        <v>0</v>
      </c>
      <c r="E514" s="65" t="b">
        <f t="shared" si="162"/>
        <v>1</v>
      </c>
      <c r="F514" s="65">
        <f>IF(OR(B514=6,B514=7),0,IF(NOT(E514),0,IF(A514&lt;=$A$1,VLOOKUP(B514,ouderschapsverlof!$D$15:$E$19,2,FALSE),0)))</f>
        <v>0</v>
      </c>
      <c r="G514" s="65">
        <f>IF(OR(B514=6,B514=7),0,IF(NOT(E514),IF(A514&lt;=$A$1,VLOOKUP(B514,ouderschapsverlof!$D$15:$E$19,2,FALSE),0),0))</f>
        <v>0</v>
      </c>
      <c r="L514" s="64">
        <f t="shared" si="158"/>
        <v>512</v>
      </c>
      <c r="M514" s="65">
        <f t="shared" si="145"/>
        <v>7</v>
      </c>
      <c r="N514" s="66">
        <f t="shared" si="146"/>
        <v>0</v>
      </c>
      <c r="O514" s="66">
        <f t="shared" si="147"/>
        <v>0</v>
      </c>
      <c r="P514" s="65" t="b">
        <f t="shared" si="148"/>
        <v>1</v>
      </c>
      <c r="Q514" s="65">
        <f>IF(OR(M514=6,M514=7),0,IF(NOT(P514),0,IF(L514&lt;=$L$1,VLOOKUP(M514,ouderschapsverlof!$D$15:$G$19,4,FALSE),0)))</f>
        <v>0</v>
      </c>
      <c r="R514" s="65">
        <f>IF(OR(M514=6,M514=7),0,IF(NOT(P514),IF(L514&lt;=$L$1,VLOOKUP(M514,ouderschapsverlof!$D$15:$G$19,4,FALSE),0),0))</f>
        <v>0</v>
      </c>
      <c r="T514" s="64">
        <f t="shared" si="159"/>
        <v>512</v>
      </c>
      <c r="U514" s="65">
        <f t="shared" si="149"/>
        <v>7</v>
      </c>
      <c r="V514" s="66">
        <f t="shared" si="150"/>
        <v>0</v>
      </c>
      <c r="W514" s="66">
        <f t="shared" si="151"/>
        <v>0</v>
      </c>
      <c r="X514" s="65" t="b">
        <f t="shared" si="152"/>
        <v>1</v>
      </c>
      <c r="Y514" s="65">
        <f>IF(OR(U514=6,U514=7),0,IF(NOT(X514),0,IF(T514&lt;=$T$1,VLOOKUP(U514,ouderschapsverlof!$D$15:$I$19,6,FALSE),0)))</f>
        <v>0</v>
      </c>
      <c r="Z514" s="65">
        <f>IF(OR(U514=6,U514=7),0,IF(NOT(X514),IF(T514&lt;=$T$1,VLOOKUP(U514,ouderschapsverlof!$D$15:$I$19,6,FALSE),0),0))</f>
        <v>0</v>
      </c>
      <c r="AB514" s="64">
        <f t="shared" si="160"/>
        <v>512</v>
      </c>
      <c r="AC514" s="65">
        <f t="shared" si="153"/>
        <v>7</v>
      </c>
      <c r="AD514" s="66">
        <f t="shared" si="154"/>
        <v>0</v>
      </c>
      <c r="AE514" s="66">
        <f t="shared" si="155"/>
        <v>0</v>
      </c>
      <c r="AF514" s="65" t="b">
        <f t="shared" si="156"/>
        <v>1</v>
      </c>
      <c r="AG514" s="65">
        <f>IF(OR(AC514=6,AC514=7),0,IF(NOT(AF514),0,IF(AB514&lt;=$AB$1,VLOOKUP(AC514,ouderschapsverlof!$D$15:$K$19,8,FALSE),0)))</f>
        <v>0</v>
      </c>
      <c r="AH514" s="65">
        <f>IF(OR(AC514=6,AC514=7),0,IF(NOT(AF514),IF(AB514&lt;=$AB$1,VLOOKUP(AC514,ouderschapsverlof!$D$15:$K$19,8,FALSE),0),0))</f>
        <v>0</v>
      </c>
    </row>
    <row r="515" spans="1:34" x14ac:dyDescent="0.25">
      <c r="A515" s="64">
        <f t="shared" si="157"/>
        <v>513</v>
      </c>
      <c r="B515" s="65">
        <f t="shared" si="161"/>
        <v>1</v>
      </c>
      <c r="C515" s="66">
        <f t="shared" ref="C515:C578" si="163">VLOOKUP(A515,$I$1:$I$25,1)</f>
        <v>0</v>
      </c>
      <c r="D515" s="66">
        <f t="shared" ref="D515:D578" si="164">VLOOKUP(A515,$I$1:$J$25,2)</f>
        <v>0</v>
      </c>
      <c r="E515" s="65" t="b">
        <f t="shared" si="162"/>
        <v>1</v>
      </c>
      <c r="F515" s="65">
        <f>IF(OR(B515=6,B515=7),0,IF(NOT(E515),0,IF(A515&lt;=$A$1,VLOOKUP(B515,ouderschapsverlof!$D$15:$E$19,2,FALSE),0)))</f>
        <v>0</v>
      </c>
      <c r="G515" s="65">
        <f>IF(OR(B515=6,B515=7),0,IF(NOT(E515),IF(A515&lt;=$A$1,VLOOKUP(B515,ouderschapsverlof!$D$15:$E$19,2,FALSE),0),0))</f>
        <v>0</v>
      </c>
      <c r="L515" s="64">
        <f t="shared" si="158"/>
        <v>513</v>
      </c>
      <c r="M515" s="65">
        <f t="shared" ref="M515:M578" si="165">WEEKDAY(L515,2)</f>
        <v>1</v>
      </c>
      <c r="N515" s="66">
        <f t="shared" ref="N515:N578" si="166">VLOOKUP(L515,$I$1:$I$25,1)</f>
        <v>0</v>
      </c>
      <c r="O515" s="66">
        <f t="shared" ref="O515:O578" si="167">VLOOKUP(L515,$I$1:$J$25,2)</f>
        <v>0</v>
      </c>
      <c r="P515" s="65" t="b">
        <f t="shared" ref="P515:P578" si="168">IF(AND(L515&gt;=N515,L515&lt;=O515),FALSE,TRUE)</f>
        <v>1</v>
      </c>
      <c r="Q515" s="65">
        <f>IF(OR(M515=6,M515=7),0,IF(NOT(P515),0,IF(L515&lt;=$L$1,VLOOKUP(M515,ouderschapsverlof!$D$15:$G$19,4,FALSE),0)))</f>
        <v>0</v>
      </c>
      <c r="R515" s="65">
        <f>IF(OR(M515=6,M515=7),0,IF(NOT(P515),IF(L515&lt;=$L$1,VLOOKUP(M515,ouderschapsverlof!$D$15:$G$19,4,FALSE),0),0))</f>
        <v>0</v>
      </c>
      <c r="T515" s="64">
        <f t="shared" si="159"/>
        <v>513</v>
      </c>
      <c r="U515" s="65">
        <f t="shared" ref="U515:U578" si="169">WEEKDAY(T515,2)</f>
        <v>1</v>
      </c>
      <c r="V515" s="66">
        <f t="shared" ref="V515:V578" si="170">VLOOKUP(T515,$I$1:$I$25,1)</f>
        <v>0</v>
      </c>
      <c r="W515" s="66">
        <f t="shared" ref="W515:W578" si="171">VLOOKUP(T515,$I$1:$J$25,2)</f>
        <v>0</v>
      </c>
      <c r="X515" s="65" t="b">
        <f t="shared" ref="X515:X578" si="172">IF(AND(T515&gt;=V515,T515&lt;=W515),FALSE,TRUE)</f>
        <v>1</v>
      </c>
      <c r="Y515" s="65">
        <f>IF(OR(U515=6,U515=7),0,IF(NOT(X515),0,IF(T515&lt;=$T$1,VLOOKUP(U515,ouderschapsverlof!$D$15:$I$19,6,FALSE),0)))</f>
        <v>0</v>
      </c>
      <c r="Z515" s="65">
        <f>IF(OR(U515=6,U515=7),0,IF(NOT(X515),IF(T515&lt;=$T$1,VLOOKUP(U515,ouderschapsverlof!$D$15:$I$19,6,FALSE),0),0))</f>
        <v>0</v>
      </c>
      <c r="AB515" s="64">
        <f t="shared" si="160"/>
        <v>513</v>
      </c>
      <c r="AC515" s="65">
        <f t="shared" ref="AC515:AC578" si="173">WEEKDAY(AB515,2)</f>
        <v>1</v>
      </c>
      <c r="AD515" s="66">
        <f t="shared" ref="AD515:AD578" si="174">VLOOKUP(AB515,$I$1:$I$25,1)</f>
        <v>0</v>
      </c>
      <c r="AE515" s="66">
        <f t="shared" ref="AE515:AE578" si="175">VLOOKUP(AB515,$I$1:$J$25,2)</f>
        <v>0</v>
      </c>
      <c r="AF515" s="65" t="b">
        <f t="shared" ref="AF515:AF578" si="176">IF(AND(AB515&gt;=AD515,AB515&lt;=AE515),FALSE,TRUE)</f>
        <v>1</v>
      </c>
      <c r="AG515" s="65">
        <f>IF(OR(AC515=6,AC515=7),0,IF(NOT(AF515),0,IF(AB515&lt;=$AB$1,VLOOKUP(AC515,ouderschapsverlof!$D$15:$K$19,8,FALSE),0)))</f>
        <v>0</v>
      </c>
      <c r="AH515" s="65">
        <f>IF(OR(AC515=6,AC515=7),0,IF(NOT(AF515),IF(AB515&lt;=$AB$1,VLOOKUP(AC515,ouderschapsverlof!$D$15:$K$19,8,FALSE),0),0))</f>
        <v>0</v>
      </c>
    </row>
    <row r="516" spans="1:34" x14ac:dyDescent="0.25">
      <c r="A516" s="64">
        <f t="shared" ref="A516:A579" si="177">A515+1</f>
        <v>514</v>
      </c>
      <c r="B516" s="65">
        <f t="shared" si="161"/>
        <v>2</v>
      </c>
      <c r="C516" s="66">
        <f t="shared" si="163"/>
        <v>0</v>
      </c>
      <c r="D516" s="66">
        <f t="shared" si="164"/>
        <v>0</v>
      </c>
      <c r="E516" s="65" t="b">
        <f t="shared" si="162"/>
        <v>1</v>
      </c>
      <c r="F516" s="65">
        <f>IF(OR(B516=6,B516=7),0,IF(NOT(E516),0,IF(A516&lt;=$A$1,VLOOKUP(B516,ouderschapsverlof!$D$15:$E$19,2,FALSE),0)))</f>
        <v>0</v>
      </c>
      <c r="G516" s="65">
        <f>IF(OR(B516=6,B516=7),0,IF(NOT(E516),IF(A516&lt;=$A$1,VLOOKUP(B516,ouderschapsverlof!$D$15:$E$19,2,FALSE),0),0))</f>
        <v>0</v>
      </c>
      <c r="L516" s="64">
        <f t="shared" ref="L516:L579" si="178">L515+1</f>
        <v>514</v>
      </c>
      <c r="M516" s="65">
        <f t="shared" si="165"/>
        <v>2</v>
      </c>
      <c r="N516" s="66">
        <f t="shared" si="166"/>
        <v>0</v>
      </c>
      <c r="O516" s="66">
        <f t="shared" si="167"/>
        <v>0</v>
      </c>
      <c r="P516" s="65" t="b">
        <f t="shared" si="168"/>
        <v>1</v>
      </c>
      <c r="Q516" s="65">
        <f>IF(OR(M516=6,M516=7),0,IF(NOT(P516),0,IF(L516&lt;=$L$1,VLOOKUP(M516,ouderschapsverlof!$D$15:$G$19,4,FALSE),0)))</f>
        <v>0</v>
      </c>
      <c r="R516" s="65">
        <f>IF(OR(M516=6,M516=7),0,IF(NOT(P516),IF(L516&lt;=$L$1,VLOOKUP(M516,ouderschapsverlof!$D$15:$G$19,4,FALSE),0),0))</f>
        <v>0</v>
      </c>
      <c r="T516" s="64">
        <f t="shared" ref="T516:T579" si="179">T515+1</f>
        <v>514</v>
      </c>
      <c r="U516" s="65">
        <f t="shared" si="169"/>
        <v>2</v>
      </c>
      <c r="V516" s="66">
        <f t="shared" si="170"/>
        <v>0</v>
      </c>
      <c r="W516" s="66">
        <f t="shared" si="171"/>
        <v>0</v>
      </c>
      <c r="X516" s="65" t="b">
        <f t="shared" si="172"/>
        <v>1</v>
      </c>
      <c r="Y516" s="65">
        <f>IF(OR(U516=6,U516=7),0,IF(NOT(X516),0,IF(T516&lt;=$T$1,VLOOKUP(U516,ouderschapsverlof!$D$15:$I$19,6,FALSE),0)))</f>
        <v>0</v>
      </c>
      <c r="Z516" s="65">
        <f>IF(OR(U516=6,U516=7),0,IF(NOT(X516),IF(T516&lt;=$T$1,VLOOKUP(U516,ouderschapsverlof!$D$15:$I$19,6,FALSE),0),0))</f>
        <v>0</v>
      </c>
      <c r="AB516" s="64">
        <f t="shared" ref="AB516:AB579" si="180">AB515+1</f>
        <v>514</v>
      </c>
      <c r="AC516" s="65">
        <f t="shared" si="173"/>
        <v>2</v>
      </c>
      <c r="AD516" s="66">
        <f t="shared" si="174"/>
        <v>0</v>
      </c>
      <c r="AE516" s="66">
        <f t="shared" si="175"/>
        <v>0</v>
      </c>
      <c r="AF516" s="65" t="b">
        <f t="shared" si="176"/>
        <v>1</v>
      </c>
      <c r="AG516" s="65">
        <f>IF(OR(AC516=6,AC516=7),0,IF(NOT(AF516),0,IF(AB516&lt;=$AB$1,VLOOKUP(AC516,ouderschapsverlof!$D$15:$K$19,8,FALSE),0)))</f>
        <v>0</v>
      </c>
      <c r="AH516" s="65">
        <f>IF(OR(AC516=6,AC516=7),0,IF(NOT(AF516),IF(AB516&lt;=$AB$1,VLOOKUP(AC516,ouderschapsverlof!$D$15:$K$19,8,FALSE),0),0))</f>
        <v>0</v>
      </c>
    </row>
    <row r="517" spans="1:34" x14ac:dyDescent="0.25">
      <c r="A517" s="64">
        <f t="shared" si="177"/>
        <v>515</v>
      </c>
      <c r="B517" s="65">
        <f t="shared" si="161"/>
        <v>3</v>
      </c>
      <c r="C517" s="66">
        <f t="shared" si="163"/>
        <v>0</v>
      </c>
      <c r="D517" s="66">
        <f t="shared" si="164"/>
        <v>0</v>
      </c>
      <c r="E517" s="65" t="b">
        <f t="shared" si="162"/>
        <v>1</v>
      </c>
      <c r="F517" s="65">
        <f>IF(OR(B517=6,B517=7),0,IF(NOT(E517),0,IF(A517&lt;=$A$1,VLOOKUP(B517,ouderschapsverlof!$D$15:$E$19,2,FALSE),0)))</f>
        <v>0</v>
      </c>
      <c r="G517" s="65">
        <f>IF(OR(B517=6,B517=7),0,IF(NOT(E517),IF(A517&lt;=$A$1,VLOOKUP(B517,ouderschapsverlof!$D$15:$E$19,2,FALSE),0),0))</f>
        <v>0</v>
      </c>
      <c r="L517" s="64">
        <f t="shared" si="178"/>
        <v>515</v>
      </c>
      <c r="M517" s="65">
        <f t="shared" si="165"/>
        <v>3</v>
      </c>
      <c r="N517" s="66">
        <f t="shared" si="166"/>
        <v>0</v>
      </c>
      <c r="O517" s="66">
        <f t="shared" si="167"/>
        <v>0</v>
      </c>
      <c r="P517" s="65" t="b">
        <f t="shared" si="168"/>
        <v>1</v>
      </c>
      <c r="Q517" s="65">
        <f>IF(OR(M517=6,M517=7),0,IF(NOT(P517),0,IF(L517&lt;=$L$1,VLOOKUP(M517,ouderschapsverlof!$D$15:$G$19,4,FALSE),0)))</f>
        <v>0</v>
      </c>
      <c r="R517" s="65">
        <f>IF(OR(M517=6,M517=7),0,IF(NOT(P517),IF(L517&lt;=$L$1,VLOOKUP(M517,ouderschapsverlof!$D$15:$G$19,4,FALSE),0),0))</f>
        <v>0</v>
      </c>
      <c r="T517" s="64">
        <f t="shared" si="179"/>
        <v>515</v>
      </c>
      <c r="U517" s="65">
        <f t="shared" si="169"/>
        <v>3</v>
      </c>
      <c r="V517" s="66">
        <f t="shared" si="170"/>
        <v>0</v>
      </c>
      <c r="W517" s="66">
        <f t="shared" si="171"/>
        <v>0</v>
      </c>
      <c r="X517" s="65" t="b">
        <f t="shared" si="172"/>
        <v>1</v>
      </c>
      <c r="Y517" s="65">
        <f>IF(OR(U517=6,U517=7),0,IF(NOT(X517),0,IF(T517&lt;=$T$1,VLOOKUP(U517,ouderschapsverlof!$D$15:$I$19,6,FALSE),0)))</f>
        <v>0</v>
      </c>
      <c r="Z517" s="65">
        <f>IF(OR(U517=6,U517=7),0,IF(NOT(X517),IF(T517&lt;=$T$1,VLOOKUP(U517,ouderschapsverlof!$D$15:$I$19,6,FALSE),0),0))</f>
        <v>0</v>
      </c>
      <c r="AB517" s="64">
        <f t="shared" si="180"/>
        <v>515</v>
      </c>
      <c r="AC517" s="65">
        <f t="shared" si="173"/>
        <v>3</v>
      </c>
      <c r="AD517" s="66">
        <f t="shared" si="174"/>
        <v>0</v>
      </c>
      <c r="AE517" s="66">
        <f t="shared" si="175"/>
        <v>0</v>
      </c>
      <c r="AF517" s="65" t="b">
        <f t="shared" si="176"/>
        <v>1</v>
      </c>
      <c r="AG517" s="65">
        <f>IF(OR(AC517=6,AC517=7),0,IF(NOT(AF517),0,IF(AB517&lt;=$AB$1,VLOOKUP(AC517,ouderschapsverlof!$D$15:$K$19,8,FALSE),0)))</f>
        <v>0</v>
      </c>
      <c r="AH517" s="65">
        <f>IF(OR(AC517=6,AC517=7),0,IF(NOT(AF517),IF(AB517&lt;=$AB$1,VLOOKUP(AC517,ouderschapsverlof!$D$15:$K$19,8,FALSE),0),0))</f>
        <v>0</v>
      </c>
    </row>
    <row r="518" spans="1:34" x14ac:dyDescent="0.25">
      <c r="A518" s="64">
        <f t="shared" si="177"/>
        <v>516</v>
      </c>
      <c r="B518" s="65">
        <f t="shared" si="161"/>
        <v>4</v>
      </c>
      <c r="C518" s="66">
        <f t="shared" si="163"/>
        <v>0</v>
      </c>
      <c r="D518" s="66">
        <f t="shared" si="164"/>
        <v>0</v>
      </c>
      <c r="E518" s="65" t="b">
        <f t="shared" si="162"/>
        <v>1</v>
      </c>
      <c r="F518" s="65">
        <f>IF(OR(B518=6,B518=7),0,IF(NOT(E518),0,IF(A518&lt;=$A$1,VLOOKUP(B518,ouderschapsverlof!$D$15:$E$19,2,FALSE),0)))</f>
        <v>0</v>
      </c>
      <c r="G518" s="65">
        <f>IF(OR(B518=6,B518=7),0,IF(NOT(E518),IF(A518&lt;=$A$1,VLOOKUP(B518,ouderschapsverlof!$D$15:$E$19,2,FALSE),0),0))</f>
        <v>0</v>
      </c>
      <c r="L518" s="64">
        <f t="shared" si="178"/>
        <v>516</v>
      </c>
      <c r="M518" s="65">
        <f t="shared" si="165"/>
        <v>4</v>
      </c>
      <c r="N518" s="66">
        <f t="shared" si="166"/>
        <v>0</v>
      </c>
      <c r="O518" s="66">
        <f t="shared" si="167"/>
        <v>0</v>
      </c>
      <c r="P518" s="65" t="b">
        <f t="shared" si="168"/>
        <v>1</v>
      </c>
      <c r="Q518" s="65">
        <f>IF(OR(M518=6,M518=7),0,IF(NOT(P518),0,IF(L518&lt;=$L$1,VLOOKUP(M518,ouderschapsverlof!$D$15:$G$19,4,FALSE),0)))</f>
        <v>0</v>
      </c>
      <c r="R518" s="65">
        <f>IF(OR(M518=6,M518=7),0,IF(NOT(P518),IF(L518&lt;=$L$1,VLOOKUP(M518,ouderschapsverlof!$D$15:$G$19,4,FALSE),0),0))</f>
        <v>0</v>
      </c>
      <c r="T518" s="64">
        <f t="shared" si="179"/>
        <v>516</v>
      </c>
      <c r="U518" s="65">
        <f t="shared" si="169"/>
        <v>4</v>
      </c>
      <c r="V518" s="66">
        <f t="shared" si="170"/>
        <v>0</v>
      </c>
      <c r="W518" s="66">
        <f t="shared" si="171"/>
        <v>0</v>
      </c>
      <c r="X518" s="65" t="b">
        <f t="shared" si="172"/>
        <v>1</v>
      </c>
      <c r="Y518" s="65">
        <f>IF(OR(U518=6,U518=7),0,IF(NOT(X518),0,IF(T518&lt;=$T$1,VLOOKUP(U518,ouderschapsverlof!$D$15:$I$19,6,FALSE),0)))</f>
        <v>0</v>
      </c>
      <c r="Z518" s="65">
        <f>IF(OR(U518=6,U518=7),0,IF(NOT(X518),IF(T518&lt;=$T$1,VLOOKUP(U518,ouderschapsverlof!$D$15:$I$19,6,FALSE),0),0))</f>
        <v>0</v>
      </c>
      <c r="AB518" s="64">
        <f t="shared" si="180"/>
        <v>516</v>
      </c>
      <c r="AC518" s="65">
        <f t="shared" si="173"/>
        <v>4</v>
      </c>
      <c r="AD518" s="66">
        <f t="shared" si="174"/>
        <v>0</v>
      </c>
      <c r="AE518" s="66">
        <f t="shared" si="175"/>
        <v>0</v>
      </c>
      <c r="AF518" s="65" t="b">
        <f t="shared" si="176"/>
        <v>1</v>
      </c>
      <c r="AG518" s="65">
        <f>IF(OR(AC518=6,AC518=7),0,IF(NOT(AF518),0,IF(AB518&lt;=$AB$1,VLOOKUP(AC518,ouderschapsverlof!$D$15:$K$19,8,FALSE),0)))</f>
        <v>0</v>
      </c>
      <c r="AH518" s="65">
        <f>IF(OR(AC518=6,AC518=7),0,IF(NOT(AF518),IF(AB518&lt;=$AB$1,VLOOKUP(AC518,ouderschapsverlof!$D$15:$K$19,8,FALSE),0),0))</f>
        <v>0</v>
      </c>
    </row>
    <row r="519" spans="1:34" x14ac:dyDescent="0.25">
      <c r="A519" s="64">
        <f t="shared" si="177"/>
        <v>517</v>
      </c>
      <c r="B519" s="65">
        <f t="shared" si="161"/>
        <v>5</v>
      </c>
      <c r="C519" s="66">
        <f t="shared" si="163"/>
        <v>0</v>
      </c>
      <c r="D519" s="66">
        <f t="shared" si="164"/>
        <v>0</v>
      </c>
      <c r="E519" s="65" t="b">
        <f t="shared" si="162"/>
        <v>1</v>
      </c>
      <c r="F519" s="65">
        <f>IF(OR(B519=6,B519=7),0,IF(NOT(E519),0,IF(A519&lt;=$A$1,VLOOKUP(B519,ouderschapsverlof!$D$15:$E$19,2,FALSE),0)))</f>
        <v>0</v>
      </c>
      <c r="G519" s="65">
        <f>IF(OR(B519=6,B519=7),0,IF(NOT(E519),IF(A519&lt;=$A$1,VLOOKUP(B519,ouderschapsverlof!$D$15:$E$19,2,FALSE),0),0))</f>
        <v>0</v>
      </c>
      <c r="L519" s="64">
        <f t="shared" si="178"/>
        <v>517</v>
      </c>
      <c r="M519" s="65">
        <f t="shared" si="165"/>
        <v>5</v>
      </c>
      <c r="N519" s="66">
        <f t="shared" si="166"/>
        <v>0</v>
      </c>
      <c r="O519" s="66">
        <f t="shared" si="167"/>
        <v>0</v>
      </c>
      <c r="P519" s="65" t="b">
        <f t="shared" si="168"/>
        <v>1</v>
      </c>
      <c r="Q519" s="65">
        <f>IF(OR(M519=6,M519=7),0,IF(NOT(P519),0,IF(L519&lt;=$L$1,VLOOKUP(M519,ouderschapsverlof!$D$15:$G$19,4,FALSE),0)))</f>
        <v>0</v>
      </c>
      <c r="R519" s="65">
        <f>IF(OR(M519=6,M519=7),0,IF(NOT(P519),IF(L519&lt;=$L$1,VLOOKUP(M519,ouderschapsverlof!$D$15:$G$19,4,FALSE),0),0))</f>
        <v>0</v>
      </c>
      <c r="T519" s="64">
        <f t="shared" si="179"/>
        <v>517</v>
      </c>
      <c r="U519" s="65">
        <f t="shared" si="169"/>
        <v>5</v>
      </c>
      <c r="V519" s="66">
        <f t="shared" si="170"/>
        <v>0</v>
      </c>
      <c r="W519" s="66">
        <f t="shared" si="171"/>
        <v>0</v>
      </c>
      <c r="X519" s="65" t="b">
        <f t="shared" si="172"/>
        <v>1</v>
      </c>
      <c r="Y519" s="65">
        <f>IF(OR(U519=6,U519=7),0,IF(NOT(X519),0,IF(T519&lt;=$T$1,VLOOKUP(U519,ouderschapsverlof!$D$15:$I$19,6,FALSE),0)))</f>
        <v>0</v>
      </c>
      <c r="Z519" s="65">
        <f>IF(OR(U519=6,U519=7),0,IF(NOT(X519),IF(T519&lt;=$T$1,VLOOKUP(U519,ouderschapsverlof!$D$15:$I$19,6,FALSE),0),0))</f>
        <v>0</v>
      </c>
      <c r="AB519" s="64">
        <f t="shared" si="180"/>
        <v>517</v>
      </c>
      <c r="AC519" s="65">
        <f t="shared" si="173"/>
        <v>5</v>
      </c>
      <c r="AD519" s="66">
        <f t="shared" si="174"/>
        <v>0</v>
      </c>
      <c r="AE519" s="66">
        <f t="shared" si="175"/>
        <v>0</v>
      </c>
      <c r="AF519" s="65" t="b">
        <f t="shared" si="176"/>
        <v>1</v>
      </c>
      <c r="AG519" s="65">
        <f>IF(OR(AC519=6,AC519=7),0,IF(NOT(AF519),0,IF(AB519&lt;=$AB$1,VLOOKUP(AC519,ouderschapsverlof!$D$15:$K$19,8,FALSE),0)))</f>
        <v>0</v>
      </c>
      <c r="AH519" s="65">
        <f>IF(OR(AC519=6,AC519=7),0,IF(NOT(AF519),IF(AB519&lt;=$AB$1,VLOOKUP(AC519,ouderschapsverlof!$D$15:$K$19,8,FALSE),0),0))</f>
        <v>0</v>
      </c>
    </row>
    <row r="520" spans="1:34" x14ac:dyDescent="0.25">
      <c r="A520" s="64">
        <f t="shared" si="177"/>
        <v>518</v>
      </c>
      <c r="B520" s="65">
        <f t="shared" si="161"/>
        <v>6</v>
      </c>
      <c r="C520" s="66">
        <f t="shared" si="163"/>
        <v>0</v>
      </c>
      <c r="D520" s="66">
        <f t="shared" si="164"/>
        <v>0</v>
      </c>
      <c r="E520" s="65" t="b">
        <f t="shared" si="162"/>
        <v>1</v>
      </c>
      <c r="F520" s="65">
        <f>IF(OR(B520=6,B520=7),0,IF(NOT(E520),0,IF(A520&lt;=$A$1,VLOOKUP(B520,ouderschapsverlof!$D$15:$E$19,2,FALSE),0)))</f>
        <v>0</v>
      </c>
      <c r="G520" s="65">
        <f>IF(OR(B520=6,B520=7),0,IF(NOT(E520),IF(A520&lt;=$A$1,VLOOKUP(B520,ouderschapsverlof!$D$15:$E$19,2,FALSE),0),0))</f>
        <v>0</v>
      </c>
      <c r="L520" s="64">
        <f t="shared" si="178"/>
        <v>518</v>
      </c>
      <c r="M520" s="65">
        <f t="shared" si="165"/>
        <v>6</v>
      </c>
      <c r="N520" s="66">
        <f t="shared" si="166"/>
        <v>0</v>
      </c>
      <c r="O520" s="66">
        <f t="shared" si="167"/>
        <v>0</v>
      </c>
      <c r="P520" s="65" t="b">
        <f t="shared" si="168"/>
        <v>1</v>
      </c>
      <c r="Q520" s="65">
        <f>IF(OR(M520=6,M520=7),0,IF(NOT(P520),0,IF(L520&lt;=$L$1,VLOOKUP(M520,ouderschapsverlof!$D$15:$G$19,4,FALSE),0)))</f>
        <v>0</v>
      </c>
      <c r="R520" s="65">
        <f>IF(OR(M520=6,M520=7),0,IF(NOT(P520),IF(L520&lt;=$L$1,VLOOKUP(M520,ouderschapsverlof!$D$15:$G$19,4,FALSE),0),0))</f>
        <v>0</v>
      </c>
      <c r="T520" s="64">
        <f t="shared" si="179"/>
        <v>518</v>
      </c>
      <c r="U520" s="65">
        <f t="shared" si="169"/>
        <v>6</v>
      </c>
      <c r="V520" s="66">
        <f t="shared" si="170"/>
        <v>0</v>
      </c>
      <c r="W520" s="66">
        <f t="shared" si="171"/>
        <v>0</v>
      </c>
      <c r="X520" s="65" t="b">
        <f t="shared" si="172"/>
        <v>1</v>
      </c>
      <c r="Y520" s="65">
        <f>IF(OR(U520=6,U520=7),0,IF(NOT(X520),0,IF(T520&lt;=$T$1,VLOOKUP(U520,ouderschapsverlof!$D$15:$I$19,6,FALSE),0)))</f>
        <v>0</v>
      </c>
      <c r="Z520" s="65">
        <f>IF(OR(U520=6,U520=7),0,IF(NOT(X520),IF(T520&lt;=$T$1,VLOOKUP(U520,ouderschapsverlof!$D$15:$I$19,6,FALSE),0),0))</f>
        <v>0</v>
      </c>
      <c r="AB520" s="64">
        <f t="shared" si="180"/>
        <v>518</v>
      </c>
      <c r="AC520" s="65">
        <f t="shared" si="173"/>
        <v>6</v>
      </c>
      <c r="AD520" s="66">
        <f t="shared" si="174"/>
        <v>0</v>
      </c>
      <c r="AE520" s="66">
        <f t="shared" si="175"/>
        <v>0</v>
      </c>
      <c r="AF520" s="65" t="b">
        <f t="shared" si="176"/>
        <v>1</v>
      </c>
      <c r="AG520" s="65">
        <f>IF(OR(AC520=6,AC520=7),0,IF(NOT(AF520),0,IF(AB520&lt;=$AB$1,VLOOKUP(AC520,ouderschapsverlof!$D$15:$K$19,8,FALSE),0)))</f>
        <v>0</v>
      </c>
      <c r="AH520" s="65">
        <f>IF(OR(AC520=6,AC520=7),0,IF(NOT(AF520),IF(AB520&lt;=$AB$1,VLOOKUP(AC520,ouderschapsverlof!$D$15:$K$19,8,FALSE),0),0))</f>
        <v>0</v>
      </c>
    </row>
    <row r="521" spans="1:34" x14ac:dyDescent="0.25">
      <c r="A521" s="64">
        <f t="shared" si="177"/>
        <v>519</v>
      </c>
      <c r="B521" s="65">
        <f t="shared" si="161"/>
        <v>7</v>
      </c>
      <c r="C521" s="66">
        <f t="shared" si="163"/>
        <v>0</v>
      </c>
      <c r="D521" s="66">
        <f t="shared" si="164"/>
        <v>0</v>
      </c>
      <c r="E521" s="65" t="b">
        <f t="shared" si="162"/>
        <v>1</v>
      </c>
      <c r="F521" s="65">
        <f>IF(OR(B521=6,B521=7),0,IF(NOT(E521),0,IF(A521&lt;=$A$1,VLOOKUP(B521,ouderschapsverlof!$D$15:$E$19,2,FALSE),0)))</f>
        <v>0</v>
      </c>
      <c r="G521" s="65">
        <f>IF(OR(B521=6,B521=7),0,IF(NOT(E521),IF(A521&lt;=$A$1,VLOOKUP(B521,ouderschapsverlof!$D$15:$E$19,2,FALSE),0),0))</f>
        <v>0</v>
      </c>
      <c r="L521" s="64">
        <f t="shared" si="178"/>
        <v>519</v>
      </c>
      <c r="M521" s="65">
        <f t="shared" si="165"/>
        <v>7</v>
      </c>
      <c r="N521" s="66">
        <f t="shared" si="166"/>
        <v>0</v>
      </c>
      <c r="O521" s="66">
        <f t="shared" si="167"/>
        <v>0</v>
      </c>
      <c r="P521" s="65" t="b">
        <f t="shared" si="168"/>
        <v>1</v>
      </c>
      <c r="Q521" s="65">
        <f>IF(OR(M521=6,M521=7),0,IF(NOT(P521),0,IF(L521&lt;=$L$1,VLOOKUP(M521,ouderschapsverlof!$D$15:$G$19,4,FALSE),0)))</f>
        <v>0</v>
      </c>
      <c r="R521" s="65">
        <f>IF(OR(M521=6,M521=7),0,IF(NOT(P521),IF(L521&lt;=$L$1,VLOOKUP(M521,ouderschapsverlof!$D$15:$G$19,4,FALSE),0),0))</f>
        <v>0</v>
      </c>
      <c r="T521" s="64">
        <f t="shared" si="179"/>
        <v>519</v>
      </c>
      <c r="U521" s="65">
        <f t="shared" si="169"/>
        <v>7</v>
      </c>
      <c r="V521" s="66">
        <f t="shared" si="170"/>
        <v>0</v>
      </c>
      <c r="W521" s="66">
        <f t="shared" si="171"/>
        <v>0</v>
      </c>
      <c r="X521" s="65" t="b">
        <f t="shared" si="172"/>
        <v>1</v>
      </c>
      <c r="Y521" s="65">
        <f>IF(OR(U521=6,U521=7),0,IF(NOT(X521),0,IF(T521&lt;=$T$1,VLOOKUP(U521,ouderschapsverlof!$D$15:$I$19,6,FALSE),0)))</f>
        <v>0</v>
      </c>
      <c r="Z521" s="65">
        <f>IF(OR(U521=6,U521=7),0,IF(NOT(X521),IF(T521&lt;=$T$1,VLOOKUP(U521,ouderschapsverlof!$D$15:$I$19,6,FALSE),0),0))</f>
        <v>0</v>
      </c>
      <c r="AB521" s="64">
        <f t="shared" si="180"/>
        <v>519</v>
      </c>
      <c r="AC521" s="65">
        <f t="shared" si="173"/>
        <v>7</v>
      </c>
      <c r="AD521" s="66">
        <f t="shared" si="174"/>
        <v>0</v>
      </c>
      <c r="AE521" s="66">
        <f t="shared" si="175"/>
        <v>0</v>
      </c>
      <c r="AF521" s="65" t="b">
        <f t="shared" si="176"/>
        <v>1</v>
      </c>
      <c r="AG521" s="65">
        <f>IF(OR(AC521=6,AC521=7),0,IF(NOT(AF521),0,IF(AB521&lt;=$AB$1,VLOOKUP(AC521,ouderschapsverlof!$D$15:$K$19,8,FALSE),0)))</f>
        <v>0</v>
      </c>
      <c r="AH521" s="65">
        <f>IF(OR(AC521=6,AC521=7),0,IF(NOT(AF521),IF(AB521&lt;=$AB$1,VLOOKUP(AC521,ouderschapsverlof!$D$15:$K$19,8,FALSE),0),0))</f>
        <v>0</v>
      </c>
    </row>
    <row r="522" spans="1:34" x14ac:dyDescent="0.25">
      <c r="A522" s="64">
        <f t="shared" si="177"/>
        <v>520</v>
      </c>
      <c r="B522" s="65">
        <f t="shared" si="161"/>
        <v>1</v>
      </c>
      <c r="C522" s="66">
        <f t="shared" si="163"/>
        <v>0</v>
      </c>
      <c r="D522" s="66">
        <f t="shared" si="164"/>
        <v>0</v>
      </c>
      <c r="E522" s="65" t="b">
        <f t="shared" si="162"/>
        <v>1</v>
      </c>
      <c r="F522" s="65">
        <f>IF(OR(B522=6,B522=7),0,IF(NOT(E522),0,IF(A522&lt;=$A$1,VLOOKUP(B522,ouderschapsverlof!$D$15:$E$19,2,FALSE),0)))</f>
        <v>0</v>
      </c>
      <c r="G522" s="65">
        <f>IF(OR(B522=6,B522=7),0,IF(NOT(E522),IF(A522&lt;=$A$1,VLOOKUP(B522,ouderschapsverlof!$D$15:$E$19,2,FALSE),0),0))</f>
        <v>0</v>
      </c>
      <c r="L522" s="64">
        <f t="shared" si="178"/>
        <v>520</v>
      </c>
      <c r="M522" s="65">
        <f t="shared" si="165"/>
        <v>1</v>
      </c>
      <c r="N522" s="66">
        <f t="shared" si="166"/>
        <v>0</v>
      </c>
      <c r="O522" s="66">
        <f t="shared" si="167"/>
        <v>0</v>
      </c>
      <c r="P522" s="65" t="b">
        <f t="shared" si="168"/>
        <v>1</v>
      </c>
      <c r="Q522" s="65">
        <f>IF(OR(M522=6,M522=7),0,IF(NOT(P522),0,IF(L522&lt;=$L$1,VLOOKUP(M522,ouderschapsverlof!$D$15:$G$19,4,FALSE),0)))</f>
        <v>0</v>
      </c>
      <c r="R522" s="65">
        <f>IF(OR(M522=6,M522=7),0,IF(NOT(P522),IF(L522&lt;=$L$1,VLOOKUP(M522,ouderschapsverlof!$D$15:$G$19,4,FALSE),0),0))</f>
        <v>0</v>
      </c>
      <c r="T522" s="64">
        <f t="shared" si="179"/>
        <v>520</v>
      </c>
      <c r="U522" s="65">
        <f t="shared" si="169"/>
        <v>1</v>
      </c>
      <c r="V522" s="66">
        <f t="shared" si="170"/>
        <v>0</v>
      </c>
      <c r="W522" s="66">
        <f t="shared" si="171"/>
        <v>0</v>
      </c>
      <c r="X522" s="65" t="b">
        <f t="shared" si="172"/>
        <v>1</v>
      </c>
      <c r="Y522" s="65">
        <f>IF(OR(U522=6,U522=7),0,IF(NOT(X522),0,IF(T522&lt;=$T$1,VLOOKUP(U522,ouderschapsverlof!$D$15:$I$19,6,FALSE),0)))</f>
        <v>0</v>
      </c>
      <c r="Z522" s="65">
        <f>IF(OR(U522=6,U522=7),0,IF(NOT(X522),IF(T522&lt;=$T$1,VLOOKUP(U522,ouderschapsverlof!$D$15:$I$19,6,FALSE),0),0))</f>
        <v>0</v>
      </c>
      <c r="AB522" s="64">
        <f t="shared" si="180"/>
        <v>520</v>
      </c>
      <c r="AC522" s="65">
        <f t="shared" si="173"/>
        <v>1</v>
      </c>
      <c r="AD522" s="66">
        <f t="shared" si="174"/>
        <v>0</v>
      </c>
      <c r="AE522" s="66">
        <f t="shared" si="175"/>
        <v>0</v>
      </c>
      <c r="AF522" s="65" t="b">
        <f t="shared" si="176"/>
        <v>1</v>
      </c>
      <c r="AG522" s="65">
        <f>IF(OR(AC522=6,AC522=7),0,IF(NOT(AF522),0,IF(AB522&lt;=$AB$1,VLOOKUP(AC522,ouderschapsverlof!$D$15:$K$19,8,FALSE),0)))</f>
        <v>0</v>
      </c>
      <c r="AH522" s="65">
        <f>IF(OR(AC522=6,AC522=7),0,IF(NOT(AF522),IF(AB522&lt;=$AB$1,VLOOKUP(AC522,ouderschapsverlof!$D$15:$K$19,8,FALSE),0),0))</f>
        <v>0</v>
      </c>
    </row>
    <row r="523" spans="1:34" x14ac:dyDescent="0.25">
      <c r="A523" s="64">
        <f t="shared" si="177"/>
        <v>521</v>
      </c>
      <c r="B523" s="65">
        <f t="shared" si="161"/>
        <v>2</v>
      </c>
      <c r="C523" s="66">
        <f t="shared" si="163"/>
        <v>0</v>
      </c>
      <c r="D523" s="66">
        <f t="shared" si="164"/>
        <v>0</v>
      </c>
      <c r="E523" s="65" t="b">
        <f t="shared" si="162"/>
        <v>1</v>
      </c>
      <c r="F523" s="65">
        <f>IF(OR(B523=6,B523=7),0,IF(NOT(E523),0,IF(A523&lt;=$A$1,VLOOKUP(B523,ouderschapsverlof!$D$15:$E$19,2,FALSE),0)))</f>
        <v>0</v>
      </c>
      <c r="G523" s="65">
        <f>IF(OR(B523=6,B523=7),0,IF(NOT(E523),IF(A523&lt;=$A$1,VLOOKUP(B523,ouderschapsverlof!$D$15:$E$19,2,FALSE),0),0))</f>
        <v>0</v>
      </c>
      <c r="L523" s="64">
        <f t="shared" si="178"/>
        <v>521</v>
      </c>
      <c r="M523" s="65">
        <f t="shared" si="165"/>
        <v>2</v>
      </c>
      <c r="N523" s="66">
        <f t="shared" si="166"/>
        <v>0</v>
      </c>
      <c r="O523" s="66">
        <f t="shared" si="167"/>
        <v>0</v>
      </c>
      <c r="P523" s="65" t="b">
        <f t="shared" si="168"/>
        <v>1</v>
      </c>
      <c r="Q523" s="65">
        <f>IF(OR(M523=6,M523=7),0,IF(NOT(P523),0,IF(L523&lt;=$L$1,VLOOKUP(M523,ouderschapsverlof!$D$15:$G$19,4,FALSE),0)))</f>
        <v>0</v>
      </c>
      <c r="R523" s="65">
        <f>IF(OR(M523=6,M523=7),0,IF(NOT(P523),IF(L523&lt;=$L$1,VLOOKUP(M523,ouderschapsverlof!$D$15:$G$19,4,FALSE),0),0))</f>
        <v>0</v>
      </c>
      <c r="T523" s="64">
        <f t="shared" si="179"/>
        <v>521</v>
      </c>
      <c r="U523" s="65">
        <f t="shared" si="169"/>
        <v>2</v>
      </c>
      <c r="V523" s="66">
        <f t="shared" si="170"/>
        <v>0</v>
      </c>
      <c r="W523" s="66">
        <f t="shared" si="171"/>
        <v>0</v>
      </c>
      <c r="X523" s="65" t="b">
        <f t="shared" si="172"/>
        <v>1</v>
      </c>
      <c r="Y523" s="65">
        <f>IF(OR(U523=6,U523=7),0,IF(NOT(X523),0,IF(T523&lt;=$T$1,VLOOKUP(U523,ouderschapsverlof!$D$15:$I$19,6,FALSE),0)))</f>
        <v>0</v>
      </c>
      <c r="Z523" s="65">
        <f>IF(OR(U523=6,U523=7),0,IF(NOT(X523),IF(T523&lt;=$T$1,VLOOKUP(U523,ouderschapsverlof!$D$15:$I$19,6,FALSE),0),0))</f>
        <v>0</v>
      </c>
      <c r="AB523" s="64">
        <f t="shared" si="180"/>
        <v>521</v>
      </c>
      <c r="AC523" s="65">
        <f t="shared" si="173"/>
        <v>2</v>
      </c>
      <c r="AD523" s="66">
        <f t="shared" si="174"/>
        <v>0</v>
      </c>
      <c r="AE523" s="66">
        <f t="shared" si="175"/>
        <v>0</v>
      </c>
      <c r="AF523" s="65" t="b">
        <f t="shared" si="176"/>
        <v>1</v>
      </c>
      <c r="AG523" s="65">
        <f>IF(OR(AC523=6,AC523=7),0,IF(NOT(AF523),0,IF(AB523&lt;=$AB$1,VLOOKUP(AC523,ouderschapsverlof!$D$15:$K$19,8,FALSE),0)))</f>
        <v>0</v>
      </c>
      <c r="AH523" s="65">
        <f>IF(OR(AC523=6,AC523=7),0,IF(NOT(AF523),IF(AB523&lt;=$AB$1,VLOOKUP(AC523,ouderschapsverlof!$D$15:$K$19,8,FALSE),0),0))</f>
        <v>0</v>
      </c>
    </row>
    <row r="524" spans="1:34" x14ac:dyDescent="0.25">
      <c r="A524" s="64">
        <f t="shared" si="177"/>
        <v>522</v>
      </c>
      <c r="B524" s="65">
        <f t="shared" si="161"/>
        <v>3</v>
      </c>
      <c r="C524" s="66">
        <f t="shared" si="163"/>
        <v>0</v>
      </c>
      <c r="D524" s="66">
        <f t="shared" si="164"/>
        <v>0</v>
      </c>
      <c r="E524" s="65" t="b">
        <f t="shared" si="162"/>
        <v>1</v>
      </c>
      <c r="F524" s="65">
        <f>IF(OR(B524=6,B524=7),0,IF(NOT(E524),0,IF(A524&lt;=$A$1,VLOOKUP(B524,ouderschapsverlof!$D$15:$E$19,2,FALSE),0)))</f>
        <v>0</v>
      </c>
      <c r="G524" s="65">
        <f>IF(OR(B524=6,B524=7),0,IF(NOT(E524),IF(A524&lt;=$A$1,VLOOKUP(B524,ouderschapsverlof!$D$15:$E$19,2,FALSE),0),0))</f>
        <v>0</v>
      </c>
      <c r="L524" s="64">
        <f t="shared" si="178"/>
        <v>522</v>
      </c>
      <c r="M524" s="65">
        <f t="shared" si="165"/>
        <v>3</v>
      </c>
      <c r="N524" s="66">
        <f t="shared" si="166"/>
        <v>0</v>
      </c>
      <c r="O524" s="66">
        <f t="shared" si="167"/>
        <v>0</v>
      </c>
      <c r="P524" s="65" t="b">
        <f t="shared" si="168"/>
        <v>1</v>
      </c>
      <c r="Q524" s="65">
        <f>IF(OR(M524=6,M524=7),0,IF(NOT(P524),0,IF(L524&lt;=$L$1,VLOOKUP(M524,ouderschapsverlof!$D$15:$G$19,4,FALSE),0)))</f>
        <v>0</v>
      </c>
      <c r="R524" s="65">
        <f>IF(OR(M524=6,M524=7),0,IF(NOT(P524),IF(L524&lt;=$L$1,VLOOKUP(M524,ouderschapsverlof!$D$15:$G$19,4,FALSE),0),0))</f>
        <v>0</v>
      </c>
      <c r="T524" s="64">
        <f t="shared" si="179"/>
        <v>522</v>
      </c>
      <c r="U524" s="65">
        <f t="shared" si="169"/>
        <v>3</v>
      </c>
      <c r="V524" s="66">
        <f t="shared" si="170"/>
        <v>0</v>
      </c>
      <c r="W524" s="66">
        <f t="shared" si="171"/>
        <v>0</v>
      </c>
      <c r="X524" s="65" t="b">
        <f t="shared" si="172"/>
        <v>1</v>
      </c>
      <c r="Y524" s="65">
        <f>IF(OR(U524=6,U524=7),0,IF(NOT(X524),0,IF(T524&lt;=$T$1,VLOOKUP(U524,ouderschapsverlof!$D$15:$I$19,6,FALSE),0)))</f>
        <v>0</v>
      </c>
      <c r="Z524" s="65">
        <f>IF(OR(U524=6,U524=7),0,IF(NOT(X524),IF(T524&lt;=$T$1,VLOOKUP(U524,ouderschapsverlof!$D$15:$I$19,6,FALSE),0),0))</f>
        <v>0</v>
      </c>
      <c r="AB524" s="64">
        <f t="shared" si="180"/>
        <v>522</v>
      </c>
      <c r="AC524" s="65">
        <f t="shared" si="173"/>
        <v>3</v>
      </c>
      <c r="AD524" s="66">
        <f t="shared" si="174"/>
        <v>0</v>
      </c>
      <c r="AE524" s="66">
        <f t="shared" si="175"/>
        <v>0</v>
      </c>
      <c r="AF524" s="65" t="b">
        <f t="shared" si="176"/>
        <v>1</v>
      </c>
      <c r="AG524" s="65">
        <f>IF(OR(AC524=6,AC524=7),0,IF(NOT(AF524),0,IF(AB524&lt;=$AB$1,VLOOKUP(AC524,ouderschapsverlof!$D$15:$K$19,8,FALSE),0)))</f>
        <v>0</v>
      </c>
      <c r="AH524" s="65">
        <f>IF(OR(AC524=6,AC524=7),0,IF(NOT(AF524),IF(AB524&lt;=$AB$1,VLOOKUP(AC524,ouderschapsverlof!$D$15:$K$19,8,FALSE),0),0))</f>
        <v>0</v>
      </c>
    </row>
    <row r="525" spans="1:34" x14ac:dyDescent="0.25">
      <c r="A525" s="64">
        <f t="shared" si="177"/>
        <v>523</v>
      </c>
      <c r="B525" s="65">
        <f t="shared" si="161"/>
        <v>4</v>
      </c>
      <c r="C525" s="66">
        <f t="shared" si="163"/>
        <v>0</v>
      </c>
      <c r="D525" s="66">
        <f t="shared" si="164"/>
        <v>0</v>
      </c>
      <c r="E525" s="65" t="b">
        <f t="shared" si="162"/>
        <v>1</v>
      </c>
      <c r="F525" s="65">
        <f>IF(OR(B525=6,B525=7),0,IF(NOT(E525),0,IF(A525&lt;=$A$1,VLOOKUP(B525,ouderschapsverlof!$D$15:$E$19,2,FALSE),0)))</f>
        <v>0</v>
      </c>
      <c r="G525" s="65">
        <f>IF(OR(B525=6,B525=7),0,IF(NOT(E525),IF(A525&lt;=$A$1,VLOOKUP(B525,ouderschapsverlof!$D$15:$E$19,2,FALSE),0),0))</f>
        <v>0</v>
      </c>
      <c r="L525" s="64">
        <f t="shared" si="178"/>
        <v>523</v>
      </c>
      <c r="M525" s="65">
        <f t="shared" si="165"/>
        <v>4</v>
      </c>
      <c r="N525" s="66">
        <f t="shared" si="166"/>
        <v>0</v>
      </c>
      <c r="O525" s="66">
        <f t="shared" si="167"/>
        <v>0</v>
      </c>
      <c r="P525" s="65" t="b">
        <f t="shared" si="168"/>
        <v>1</v>
      </c>
      <c r="Q525" s="65">
        <f>IF(OR(M525=6,M525=7),0,IF(NOT(P525),0,IF(L525&lt;=$L$1,VLOOKUP(M525,ouderschapsverlof!$D$15:$G$19,4,FALSE),0)))</f>
        <v>0</v>
      </c>
      <c r="R525" s="65">
        <f>IF(OR(M525=6,M525=7),0,IF(NOT(P525),IF(L525&lt;=$L$1,VLOOKUP(M525,ouderschapsverlof!$D$15:$G$19,4,FALSE),0),0))</f>
        <v>0</v>
      </c>
      <c r="T525" s="64">
        <f t="shared" si="179"/>
        <v>523</v>
      </c>
      <c r="U525" s="65">
        <f t="shared" si="169"/>
        <v>4</v>
      </c>
      <c r="V525" s="66">
        <f t="shared" si="170"/>
        <v>0</v>
      </c>
      <c r="W525" s="66">
        <f t="shared" si="171"/>
        <v>0</v>
      </c>
      <c r="X525" s="65" t="b">
        <f t="shared" si="172"/>
        <v>1</v>
      </c>
      <c r="Y525" s="65">
        <f>IF(OR(U525=6,U525=7),0,IF(NOT(X525),0,IF(T525&lt;=$T$1,VLOOKUP(U525,ouderschapsverlof!$D$15:$I$19,6,FALSE),0)))</f>
        <v>0</v>
      </c>
      <c r="Z525" s="65">
        <f>IF(OR(U525=6,U525=7),0,IF(NOT(X525),IF(T525&lt;=$T$1,VLOOKUP(U525,ouderschapsverlof!$D$15:$I$19,6,FALSE),0),0))</f>
        <v>0</v>
      </c>
      <c r="AB525" s="64">
        <f t="shared" si="180"/>
        <v>523</v>
      </c>
      <c r="AC525" s="65">
        <f t="shared" si="173"/>
        <v>4</v>
      </c>
      <c r="AD525" s="66">
        <f t="shared" si="174"/>
        <v>0</v>
      </c>
      <c r="AE525" s="66">
        <f t="shared" si="175"/>
        <v>0</v>
      </c>
      <c r="AF525" s="65" t="b">
        <f t="shared" si="176"/>
        <v>1</v>
      </c>
      <c r="AG525" s="65">
        <f>IF(OR(AC525=6,AC525=7),0,IF(NOT(AF525),0,IF(AB525&lt;=$AB$1,VLOOKUP(AC525,ouderschapsverlof!$D$15:$K$19,8,FALSE),0)))</f>
        <v>0</v>
      </c>
      <c r="AH525" s="65">
        <f>IF(OR(AC525=6,AC525=7),0,IF(NOT(AF525),IF(AB525&lt;=$AB$1,VLOOKUP(AC525,ouderschapsverlof!$D$15:$K$19,8,FALSE),0),0))</f>
        <v>0</v>
      </c>
    </row>
    <row r="526" spans="1:34" x14ac:dyDescent="0.25">
      <c r="A526" s="64">
        <f t="shared" si="177"/>
        <v>524</v>
      </c>
      <c r="B526" s="65">
        <f t="shared" si="161"/>
        <v>5</v>
      </c>
      <c r="C526" s="66">
        <f t="shared" si="163"/>
        <v>0</v>
      </c>
      <c r="D526" s="66">
        <f t="shared" si="164"/>
        <v>0</v>
      </c>
      <c r="E526" s="65" t="b">
        <f t="shared" si="162"/>
        <v>1</v>
      </c>
      <c r="F526" s="65">
        <f>IF(OR(B526=6,B526=7),0,IF(NOT(E526),0,IF(A526&lt;=$A$1,VLOOKUP(B526,ouderschapsverlof!$D$15:$E$19,2,FALSE),0)))</f>
        <v>0</v>
      </c>
      <c r="G526" s="65">
        <f>IF(OR(B526=6,B526=7),0,IF(NOT(E526),IF(A526&lt;=$A$1,VLOOKUP(B526,ouderschapsverlof!$D$15:$E$19,2,FALSE),0),0))</f>
        <v>0</v>
      </c>
      <c r="L526" s="64">
        <f t="shared" si="178"/>
        <v>524</v>
      </c>
      <c r="M526" s="65">
        <f t="shared" si="165"/>
        <v>5</v>
      </c>
      <c r="N526" s="66">
        <f t="shared" si="166"/>
        <v>0</v>
      </c>
      <c r="O526" s="66">
        <f t="shared" si="167"/>
        <v>0</v>
      </c>
      <c r="P526" s="65" t="b">
        <f t="shared" si="168"/>
        <v>1</v>
      </c>
      <c r="Q526" s="65">
        <f>IF(OR(M526=6,M526=7),0,IF(NOT(P526),0,IF(L526&lt;=$L$1,VLOOKUP(M526,ouderschapsverlof!$D$15:$G$19,4,FALSE),0)))</f>
        <v>0</v>
      </c>
      <c r="R526" s="65">
        <f>IF(OR(M526=6,M526=7),0,IF(NOT(P526),IF(L526&lt;=$L$1,VLOOKUP(M526,ouderschapsverlof!$D$15:$G$19,4,FALSE),0),0))</f>
        <v>0</v>
      </c>
      <c r="T526" s="64">
        <f t="shared" si="179"/>
        <v>524</v>
      </c>
      <c r="U526" s="65">
        <f t="shared" si="169"/>
        <v>5</v>
      </c>
      <c r="V526" s="66">
        <f t="shared" si="170"/>
        <v>0</v>
      </c>
      <c r="W526" s="66">
        <f t="shared" si="171"/>
        <v>0</v>
      </c>
      <c r="X526" s="65" t="b">
        <f t="shared" si="172"/>
        <v>1</v>
      </c>
      <c r="Y526" s="65">
        <f>IF(OR(U526=6,U526=7),0,IF(NOT(X526),0,IF(T526&lt;=$T$1,VLOOKUP(U526,ouderschapsverlof!$D$15:$I$19,6,FALSE),0)))</f>
        <v>0</v>
      </c>
      <c r="Z526" s="65">
        <f>IF(OR(U526=6,U526=7),0,IF(NOT(X526),IF(T526&lt;=$T$1,VLOOKUP(U526,ouderschapsverlof!$D$15:$I$19,6,FALSE),0),0))</f>
        <v>0</v>
      </c>
      <c r="AB526" s="64">
        <f t="shared" si="180"/>
        <v>524</v>
      </c>
      <c r="AC526" s="65">
        <f t="shared" si="173"/>
        <v>5</v>
      </c>
      <c r="AD526" s="66">
        <f t="shared" si="174"/>
        <v>0</v>
      </c>
      <c r="AE526" s="66">
        <f t="shared" si="175"/>
        <v>0</v>
      </c>
      <c r="AF526" s="65" t="b">
        <f t="shared" si="176"/>
        <v>1</v>
      </c>
      <c r="AG526" s="65">
        <f>IF(OR(AC526=6,AC526=7),0,IF(NOT(AF526),0,IF(AB526&lt;=$AB$1,VLOOKUP(AC526,ouderschapsverlof!$D$15:$K$19,8,FALSE),0)))</f>
        <v>0</v>
      </c>
      <c r="AH526" s="65">
        <f>IF(OR(AC526=6,AC526=7),0,IF(NOT(AF526),IF(AB526&lt;=$AB$1,VLOOKUP(AC526,ouderschapsverlof!$D$15:$K$19,8,FALSE),0),0))</f>
        <v>0</v>
      </c>
    </row>
    <row r="527" spans="1:34" x14ac:dyDescent="0.25">
      <c r="A527" s="64">
        <f t="shared" si="177"/>
        <v>525</v>
      </c>
      <c r="B527" s="65">
        <f t="shared" si="161"/>
        <v>6</v>
      </c>
      <c r="C527" s="66">
        <f t="shared" si="163"/>
        <v>0</v>
      </c>
      <c r="D527" s="66">
        <f t="shared" si="164"/>
        <v>0</v>
      </c>
      <c r="E527" s="65" t="b">
        <f t="shared" si="162"/>
        <v>1</v>
      </c>
      <c r="F527" s="65">
        <f>IF(OR(B527=6,B527=7),0,IF(NOT(E527),0,IF(A527&lt;=$A$1,VLOOKUP(B527,ouderschapsverlof!$D$15:$E$19,2,FALSE),0)))</f>
        <v>0</v>
      </c>
      <c r="G527" s="65">
        <f>IF(OR(B527=6,B527=7),0,IF(NOT(E527),IF(A527&lt;=$A$1,VLOOKUP(B527,ouderschapsverlof!$D$15:$E$19,2,FALSE),0),0))</f>
        <v>0</v>
      </c>
      <c r="L527" s="64">
        <f t="shared" si="178"/>
        <v>525</v>
      </c>
      <c r="M527" s="65">
        <f t="shared" si="165"/>
        <v>6</v>
      </c>
      <c r="N527" s="66">
        <f t="shared" si="166"/>
        <v>0</v>
      </c>
      <c r="O527" s="66">
        <f t="shared" si="167"/>
        <v>0</v>
      </c>
      <c r="P527" s="65" t="b">
        <f t="shared" si="168"/>
        <v>1</v>
      </c>
      <c r="Q527" s="65">
        <f>IF(OR(M527=6,M527=7),0,IF(NOT(P527),0,IF(L527&lt;=$L$1,VLOOKUP(M527,ouderschapsverlof!$D$15:$G$19,4,FALSE),0)))</f>
        <v>0</v>
      </c>
      <c r="R527" s="65">
        <f>IF(OR(M527=6,M527=7),0,IF(NOT(P527),IF(L527&lt;=$L$1,VLOOKUP(M527,ouderschapsverlof!$D$15:$G$19,4,FALSE),0),0))</f>
        <v>0</v>
      </c>
      <c r="T527" s="64">
        <f t="shared" si="179"/>
        <v>525</v>
      </c>
      <c r="U527" s="65">
        <f t="shared" si="169"/>
        <v>6</v>
      </c>
      <c r="V527" s="66">
        <f t="shared" si="170"/>
        <v>0</v>
      </c>
      <c r="W527" s="66">
        <f t="shared" si="171"/>
        <v>0</v>
      </c>
      <c r="X527" s="65" t="b">
        <f t="shared" si="172"/>
        <v>1</v>
      </c>
      <c r="Y527" s="65">
        <f>IF(OR(U527=6,U527=7),0,IF(NOT(X527),0,IF(T527&lt;=$T$1,VLOOKUP(U527,ouderschapsverlof!$D$15:$I$19,6,FALSE),0)))</f>
        <v>0</v>
      </c>
      <c r="Z527" s="65">
        <f>IF(OR(U527=6,U527=7),0,IF(NOT(X527),IF(T527&lt;=$T$1,VLOOKUP(U527,ouderschapsverlof!$D$15:$I$19,6,FALSE),0),0))</f>
        <v>0</v>
      </c>
      <c r="AB527" s="64">
        <f t="shared" si="180"/>
        <v>525</v>
      </c>
      <c r="AC527" s="65">
        <f t="shared" si="173"/>
        <v>6</v>
      </c>
      <c r="AD527" s="66">
        <f t="shared" si="174"/>
        <v>0</v>
      </c>
      <c r="AE527" s="66">
        <f t="shared" si="175"/>
        <v>0</v>
      </c>
      <c r="AF527" s="65" t="b">
        <f t="shared" si="176"/>
        <v>1</v>
      </c>
      <c r="AG527" s="65">
        <f>IF(OR(AC527=6,AC527=7),0,IF(NOT(AF527),0,IF(AB527&lt;=$AB$1,VLOOKUP(AC527,ouderschapsverlof!$D$15:$K$19,8,FALSE),0)))</f>
        <v>0</v>
      </c>
      <c r="AH527" s="65">
        <f>IF(OR(AC527=6,AC527=7),0,IF(NOT(AF527),IF(AB527&lt;=$AB$1,VLOOKUP(AC527,ouderschapsverlof!$D$15:$K$19,8,FALSE),0),0))</f>
        <v>0</v>
      </c>
    </row>
    <row r="528" spans="1:34" x14ac:dyDescent="0.25">
      <c r="A528" s="64">
        <f t="shared" si="177"/>
        <v>526</v>
      </c>
      <c r="B528" s="65">
        <f t="shared" si="161"/>
        <v>7</v>
      </c>
      <c r="C528" s="66">
        <f t="shared" si="163"/>
        <v>0</v>
      </c>
      <c r="D528" s="66">
        <f t="shared" si="164"/>
        <v>0</v>
      </c>
      <c r="E528" s="65" t="b">
        <f t="shared" si="162"/>
        <v>1</v>
      </c>
      <c r="F528" s="65">
        <f>IF(OR(B528=6,B528=7),0,IF(NOT(E528),0,IF(A528&lt;=$A$1,VLOOKUP(B528,ouderschapsverlof!$D$15:$E$19,2,FALSE),0)))</f>
        <v>0</v>
      </c>
      <c r="G528" s="65">
        <f>IF(OR(B528=6,B528=7),0,IF(NOT(E528),IF(A528&lt;=$A$1,VLOOKUP(B528,ouderschapsverlof!$D$15:$E$19,2,FALSE),0),0))</f>
        <v>0</v>
      </c>
      <c r="L528" s="64">
        <f t="shared" si="178"/>
        <v>526</v>
      </c>
      <c r="M528" s="65">
        <f t="shared" si="165"/>
        <v>7</v>
      </c>
      <c r="N528" s="66">
        <f t="shared" si="166"/>
        <v>0</v>
      </c>
      <c r="O528" s="66">
        <f t="shared" si="167"/>
        <v>0</v>
      </c>
      <c r="P528" s="65" t="b">
        <f t="shared" si="168"/>
        <v>1</v>
      </c>
      <c r="Q528" s="65">
        <f>IF(OR(M528=6,M528=7),0,IF(NOT(P528),0,IF(L528&lt;=$L$1,VLOOKUP(M528,ouderschapsverlof!$D$15:$G$19,4,FALSE),0)))</f>
        <v>0</v>
      </c>
      <c r="R528" s="65">
        <f>IF(OR(M528=6,M528=7),0,IF(NOT(P528),IF(L528&lt;=$L$1,VLOOKUP(M528,ouderschapsverlof!$D$15:$G$19,4,FALSE),0),0))</f>
        <v>0</v>
      </c>
      <c r="T528" s="64">
        <f t="shared" si="179"/>
        <v>526</v>
      </c>
      <c r="U528" s="65">
        <f t="shared" si="169"/>
        <v>7</v>
      </c>
      <c r="V528" s="66">
        <f t="shared" si="170"/>
        <v>0</v>
      </c>
      <c r="W528" s="66">
        <f t="shared" si="171"/>
        <v>0</v>
      </c>
      <c r="X528" s="65" t="b">
        <f t="shared" si="172"/>
        <v>1</v>
      </c>
      <c r="Y528" s="65">
        <f>IF(OR(U528=6,U528=7),0,IF(NOT(X528),0,IF(T528&lt;=$T$1,VLOOKUP(U528,ouderschapsverlof!$D$15:$I$19,6,FALSE),0)))</f>
        <v>0</v>
      </c>
      <c r="Z528" s="65">
        <f>IF(OR(U528=6,U528=7),0,IF(NOT(X528),IF(T528&lt;=$T$1,VLOOKUP(U528,ouderschapsverlof!$D$15:$I$19,6,FALSE),0),0))</f>
        <v>0</v>
      </c>
      <c r="AB528" s="64">
        <f t="shared" si="180"/>
        <v>526</v>
      </c>
      <c r="AC528" s="65">
        <f t="shared" si="173"/>
        <v>7</v>
      </c>
      <c r="AD528" s="66">
        <f t="shared" si="174"/>
        <v>0</v>
      </c>
      <c r="AE528" s="66">
        <f t="shared" si="175"/>
        <v>0</v>
      </c>
      <c r="AF528" s="65" t="b">
        <f t="shared" si="176"/>
        <v>1</v>
      </c>
      <c r="AG528" s="65">
        <f>IF(OR(AC528=6,AC528=7),0,IF(NOT(AF528),0,IF(AB528&lt;=$AB$1,VLOOKUP(AC528,ouderschapsverlof!$D$15:$K$19,8,FALSE),0)))</f>
        <v>0</v>
      </c>
      <c r="AH528" s="65">
        <f>IF(OR(AC528=6,AC528=7),0,IF(NOT(AF528),IF(AB528&lt;=$AB$1,VLOOKUP(AC528,ouderschapsverlof!$D$15:$K$19,8,FALSE),0),0))</f>
        <v>0</v>
      </c>
    </row>
    <row r="529" spans="1:34" x14ac:dyDescent="0.25">
      <c r="A529" s="64">
        <f t="shared" si="177"/>
        <v>527</v>
      </c>
      <c r="B529" s="65">
        <f t="shared" si="161"/>
        <v>1</v>
      </c>
      <c r="C529" s="66">
        <f t="shared" si="163"/>
        <v>0</v>
      </c>
      <c r="D529" s="66">
        <f t="shared" si="164"/>
        <v>0</v>
      </c>
      <c r="E529" s="65" t="b">
        <f t="shared" si="162"/>
        <v>1</v>
      </c>
      <c r="F529" s="65">
        <f>IF(OR(B529=6,B529=7),0,IF(NOT(E529),0,IF(A529&lt;=$A$1,VLOOKUP(B529,ouderschapsverlof!$D$15:$E$19,2,FALSE),0)))</f>
        <v>0</v>
      </c>
      <c r="G529" s="65">
        <f>IF(OR(B529=6,B529=7),0,IF(NOT(E529),IF(A529&lt;=$A$1,VLOOKUP(B529,ouderschapsverlof!$D$15:$E$19,2,FALSE),0),0))</f>
        <v>0</v>
      </c>
      <c r="L529" s="64">
        <f t="shared" si="178"/>
        <v>527</v>
      </c>
      <c r="M529" s="65">
        <f t="shared" si="165"/>
        <v>1</v>
      </c>
      <c r="N529" s="66">
        <f t="shared" si="166"/>
        <v>0</v>
      </c>
      <c r="O529" s="66">
        <f t="shared" si="167"/>
        <v>0</v>
      </c>
      <c r="P529" s="65" t="b">
        <f t="shared" si="168"/>
        <v>1</v>
      </c>
      <c r="Q529" s="65">
        <f>IF(OR(M529=6,M529=7),0,IF(NOT(P529),0,IF(L529&lt;=$L$1,VLOOKUP(M529,ouderschapsverlof!$D$15:$G$19,4,FALSE),0)))</f>
        <v>0</v>
      </c>
      <c r="R529" s="65">
        <f>IF(OR(M529=6,M529=7),0,IF(NOT(P529),IF(L529&lt;=$L$1,VLOOKUP(M529,ouderschapsverlof!$D$15:$G$19,4,FALSE),0),0))</f>
        <v>0</v>
      </c>
      <c r="T529" s="64">
        <f t="shared" si="179"/>
        <v>527</v>
      </c>
      <c r="U529" s="65">
        <f t="shared" si="169"/>
        <v>1</v>
      </c>
      <c r="V529" s="66">
        <f t="shared" si="170"/>
        <v>0</v>
      </c>
      <c r="W529" s="66">
        <f t="shared" si="171"/>
        <v>0</v>
      </c>
      <c r="X529" s="65" t="b">
        <f t="shared" si="172"/>
        <v>1</v>
      </c>
      <c r="Y529" s="65">
        <f>IF(OR(U529=6,U529=7),0,IF(NOT(X529),0,IF(T529&lt;=$T$1,VLOOKUP(U529,ouderschapsverlof!$D$15:$I$19,6,FALSE),0)))</f>
        <v>0</v>
      </c>
      <c r="Z529" s="65">
        <f>IF(OR(U529=6,U529=7),0,IF(NOT(X529),IF(T529&lt;=$T$1,VLOOKUP(U529,ouderschapsverlof!$D$15:$I$19,6,FALSE),0),0))</f>
        <v>0</v>
      </c>
      <c r="AB529" s="64">
        <f t="shared" si="180"/>
        <v>527</v>
      </c>
      <c r="AC529" s="65">
        <f t="shared" si="173"/>
        <v>1</v>
      </c>
      <c r="AD529" s="66">
        <f t="shared" si="174"/>
        <v>0</v>
      </c>
      <c r="AE529" s="66">
        <f t="shared" si="175"/>
        <v>0</v>
      </c>
      <c r="AF529" s="65" t="b">
        <f t="shared" si="176"/>
        <v>1</v>
      </c>
      <c r="AG529" s="65">
        <f>IF(OR(AC529=6,AC529=7),0,IF(NOT(AF529),0,IF(AB529&lt;=$AB$1,VLOOKUP(AC529,ouderschapsverlof!$D$15:$K$19,8,FALSE),0)))</f>
        <v>0</v>
      </c>
      <c r="AH529" s="65">
        <f>IF(OR(AC529=6,AC529=7),0,IF(NOT(AF529),IF(AB529&lt;=$AB$1,VLOOKUP(AC529,ouderschapsverlof!$D$15:$K$19,8,FALSE),0),0))</f>
        <v>0</v>
      </c>
    </row>
    <row r="530" spans="1:34" x14ac:dyDescent="0.25">
      <c r="A530" s="64">
        <f t="shared" si="177"/>
        <v>528</v>
      </c>
      <c r="B530" s="65">
        <f t="shared" si="161"/>
        <v>2</v>
      </c>
      <c r="C530" s="66">
        <f t="shared" si="163"/>
        <v>0</v>
      </c>
      <c r="D530" s="66">
        <f t="shared" si="164"/>
        <v>0</v>
      </c>
      <c r="E530" s="65" t="b">
        <f t="shared" si="162"/>
        <v>1</v>
      </c>
      <c r="F530" s="65">
        <f>IF(OR(B530=6,B530=7),0,IF(NOT(E530),0,IF(A530&lt;=$A$1,VLOOKUP(B530,ouderschapsverlof!$D$15:$E$19,2,FALSE),0)))</f>
        <v>0</v>
      </c>
      <c r="G530" s="65">
        <f>IF(OR(B530=6,B530=7),0,IF(NOT(E530),IF(A530&lt;=$A$1,VLOOKUP(B530,ouderschapsverlof!$D$15:$E$19,2,FALSE),0),0))</f>
        <v>0</v>
      </c>
      <c r="L530" s="64">
        <f t="shared" si="178"/>
        <v>528</v>
      </c>
      <c r="M530" s="65">
        <f t="shared" si="165"/>
        <v>2</v>
      </c>
      <c r="N530" s="66">
        <f t="shared" si="166"/>
        <v>0</v>
      </c>
      <c r="O530" s="66">
        <f t="shared" si="167"/>
        <v>0</v>
      </c>
      <c r="P530" s="65" t="b">
        <f t="shared" si="168"/>
        <v>1</v>
      </c>
      <c r="Q530" s="65">
        <f>IF(OR(M530=6,M530=7),0,IF(NOT(P530),0,IF(L530&lt;=$L$1,VLOOKUP(M530,ouderschapsverlof!$D$15:$G$19,4,FALSE),0)))</f>
        <v>0</v>
      </c>
      <c r="R530" s="65">
        <f>IF(OR(M530=6,M530=7),0,IF(NOT(P530),IF(L530&lt;=$L$1,VLOOKUP(M530,ouderschapsverlof!$D$15:$G$19,4,FALSE),0),0))</f>
        <v>0</v>
      </c>
      <c r="T530" s="64">
        <f t="shared" si="179"/>
        <v>528</v>
      </c>
      <c r="U530" s="65">
        <f t="shared" si="169"/>
        <v>2</v>
      </c>
      <c r="V530" s="66">
        <f t="shared" si="170"/>
        <v>0</v>
      </c>
      <c r="W530" s="66">
        <f t="shared" si="171"/>
        <v>0</v>
      </c>
      <c r="X530" s="65" t="b">
        <f t="shared" si="172"/>
        <v>1</v>
      </c>
      <c r="Y530" s="65">
        <f>IF(OR(U530=6,U530=7),0,IF(NOT(X530),0,IF(T530&lt;=$T$1,VLOOKUP(U530,ouderschapsverlof!$D$15:$I$19,6,FALSE),0)))</f>
        <v>0</v>
      </c>
      <c r="Z530" s="65">
        <f>IF(OR(U530=6,U530=7),0,IF(NOT(X530),IF(T530&lt;=$T$1,VLOOKUP(U530,ouderschapsverlof!$D$15:$I$19,6,FALSE),0),0))</f>
        <v>0</v>
      </c>
      <c r="AB530" s="64">
        <f t="shared" si="180"/>
        <v>528</v>
      </c>
      <c r="AC530" s="65">
        <f t="shared" si="173"/>
        <v>2</v>
      </c>
      <c r="AD530" s="66">
        <f t="shared" si="174"/>
        <v>0</v>
      </c>
      <c r="AE530" s="66">
        <f t="shared" si="175"/>
        <v>0</v>
      </c>
      <c r="AF530" s="65" t="b">
        <f t="shared" si="176"/>
        <v>1</v>
      </c>
      <c r="AG530" s="65">
        <f>IF(OR(AC530=6,AC530=7),0,IF(NOT(AF530),0,IF(AB530&lt;=$AB$1,VLOOKUP(AC530,ouderschapsverlof!$D$15:$K$19,8,FALSE),0)))</f>
        <v>0</v>
      </c>
      <c r="AH530" s="65">
        <f>IF(OR(AC530=6,AC530=7),0,IF(NOT(AF530),IF(AB530&lt;=$AB$1,VLOOKUP(AC530,ouderschapsverlof!$D$15:$K$19,8,FALSE),0),0))</f>
        <v>0</v>
      </c>
    </row>
    <row r="531" spans="1:34" x14ac:dyDescent="0.25">
      <c r="A531" s="64">
        <f t="shared" si="177"/>
        <v>529</v>
      </c>
      <c r="B531" s="65">
        <f t="shared" si="161"/>
        <v>3</v>
      </c>
      <c r="C531" s="66">
        <f t="shared" si="163"/>
        <v>0</v>
      </c>
      <c r="D531" s="66">
        <f t="shared" si="164"/>
        <v>0</v>
      </c>
      <c r="E531" s="65" t="b">
        <f t="shared" si="162"/>
        <v>1</v>
      </c>
      <c r="F531" s="65">
        <f>IF(OR(B531=6,B531=7),0,IF(NOT(E531),0,IF(A531&lt;=$A$1,VLOOKUP(B531,ouderschapsverlof!$D$15:$E$19,2,FALSE),0)))</f>
        <v>0</v>
      </c>
      <c r="G531" s="65">
        <f>IF(OR(B531=6,B531=7),0,IF(NOT(E531),IF(A531&lt;=$A$1,VLOOKUP(B531,ouderschapsverlof!$D$15:$E$19,2,FALSE),0),0))</f>
        <v>0</v>
      </c>
      <c r="L531" s="64">
        <f t="shared" si="178"/>
        <v>529</v>
      </c>
      <c r="M531" s="65">
        <f t="shared" si="165"/>
        <v>3</v>
      </c>
      <c r="N531" s="66">
        <f t="shared" si="166"/>
        <v>0</v>
      </c>
      <c r="O531" s="66">
        <f t="shared" si="167"/>
        <v>0</v>
      </c>
      <c r="P531" s="65" t="b">
        <f t="shared" si="168"/>
        <v>1</v>
      </c>
      <c r="Q531" s="65">
        <f>IF(OR(M531=6,M531=7),0,IF(NOT(P531),0,IF(L531&lt;=$L$1,VLOOKUP(M531,ouderschapsverlof!$D$15:$G$19,4,FALSE),0)))</f>
        <v>0</v>
      </c>
      <c r="R531" s="65">
        <f>IF(OR(M531=6,M531=7),0,IF(NOT(P531),IF(L531&lt;=$L$1,VLOOKUP(M531,ouderschapsverlof!$D$15:$G$19,4,FALSE),0),0))</f>
        <v>0</v>
      </c>
      <c r="T531" s="64">
        <f t="shared" si="179"/>
        <v>529</v>
      </c>
      <c r="U531" s="65">
        <f t="shared" si="169"/>
        <v>3</v>
      </c>
      <c r="V531" s="66">
        <f t="shared" si="170"/>
        <v>0</v>
      </c>
      <c r="W531" s="66">
        <f t="shared" si="171"/>
        <v>0</v>
      </c>
      <c r="X531" s="65" t="b">
        <f t="shared" si="172"/>
        <v>1</v>
      </c>
      <c r="Y531" s="65">
        <f>IF(OR(U531=6,U531=7),0,IF(NOT(X531),0,IF(T531&lt;=$T$1,VLOOKUP(U531,ouderschapsverlof!$D$15:$I$19,6,FALSE),0)))</f>
        <v>0</v>
      </c>
      <c r="Z531" s="65">
        <f>IF(OR(U531=6,U531=7),0,IF(NOT(X531),IF(T531&lt;=$T$1,VLOOKUP(U531,ouderschapsverlof!$D$15:$I$19,6,FALSE),0),0))</f>
        <v>0</v>
      </c>
      <c r="AB531" s="64">
        <f t="shared" si="180"/>
        <v>529</v>
      </c>
      <c r="AC531" s="65">
        <f t="shared" si="173"/>
        <v>3</v>
      </c>
      <c r="AD531" s="66">
        <f t="shared" si="174"/>
        <v>0</v>
      </c>
      <c r="AE531" s="66">
        <f t="shared" si="175"/>
        <v>0</v>
      </c>
      <c r="AF531" s="65" t="b">
        <f t="shared" si="176"/>
        <v>1</v>
      </c>
      <c r="AG531" s="65">
        <f>IF(OR(AC531=6,AC531=7),0,IF(NOT(AF531),0,IF(AB531&lt;=$AB$1,VLOOKUP(AC531,ouderschapsverlof!$D$15:$K$19,8,FALSE),0)))</f>
        <v>0</v>
      </c>
      <c r="AH531" s="65">
        <f>IF(OR(AC531=6,AC531=7),0,IF(NOT(AF531),IF(AB531&lt;=$AB$1,VLOOKUP(AC531,ouderschapsverlof!$D$15:$K$19,8,FALSE),0),0))</f>
        <v>0</v>
      </c>
    </row>
    <row r="532" spans="1:34" x14ac:dyDescent="0.25">
      <c r="A532" s="64">
        <f t="shared" si="177"/>
        <v>530</v>
      </c>
      <c r="B532" s="65">
        <f t="shared" si="161"/>
        <v>4</v>
      </c>
      <c r="C532" s="66">
        <f t="shared" si="163"/>
        <v>0</v>
      </c>
      <c r="D532" s="66">
        <f t="shared" si="164"/>
        <v>0</v>
      </c>
      <c r="E532" s="65" t="b">
        <f t="shared" si="162"/>
        <v>1</v>
      </c>
      <c r="F532" s="65">
        <f>IF(OR(B532=6,B532=7),0,IF(NOT(E532),0,IF(A532&lt;=$A$1,VLOOKUP(B532,ouderschapsverlof!$D$15:$E$19,2,FALSE),0)))</f>
        <v>0</v>
      </c>
      <c r="G532" s="65">
        <f>IF(OR(B532=6,B532=7),0,IF(NOT(E532),IF(A532&lt;=$A$1,VLOOKUP(B532,ouderschapsverlof!$D$15:$E$19,2,FALSE),0),0))</f>
        <v>0</v>
      </c>
      <c r="L532" s="64">
        <f t="shared" si="178"/>
        <v>530</v>
      </c>
      <c r="M532" s="65">
        <f t="shared" si="165"/>
        <v>4</v>
      </c>
      <c r="N532" s="66">
        <f t="shared" si="166"/>
        <v>0</v>
      </c>
      <c r="O532" s="66">
        <f t="shared" si="167"/>
        <v>0</v>
      </c>
      <c r="P532" s="65" t="b">
        <f t="shared" si="168"/>
        <v>1</v>
      </c>
      <c r="Q532" s="65">
        <f>IF(OR(M532=6,M532=7),0,IF(NOT(P532),0,IF(L532&lt;=$L$1,VLOOKUP(M532,ouderschapsverlof!$D$15:$G$19,4,FALSE),0)))</f>
        <v>0</v>
      </c>
      <c r="R532" s="65">
        <f>IF(OR(M532=6,M532=7),0,IF(NOT(P532),IF(L532&lt;=$L$1,VLOOKUP(M532,ouderschapsverlof!$D$15:$G$19,4,FALSE),0),0))</f>
        <v>0</v>
      </c>
      <c r="T532" s="64">
        <f t="shared" si="179"/>
        <v>530</v>
      </c>
      <c r="U532" s="65">
        <f t="shared" si="169"/>
        <v>4</v>
      </c>
      <c r="V532" s="66">
        <f t="shared" si="170"/>
        <v>0</v>
      </c>
      <c r="W532" s="66">
        <f t="shared" si="171"/>
        <v>0</v>
      </c>
      <c r="X532" s="65" t="b">
        <f t="shared" si="172"/>
        <v>1</v>
      </c>
      <c r="Y532" s="65">
        <f>IF(OR(U532=6,U532=7),0,IF(NOT(X532),0,IF(T532&lt;=$T$1,VLOOKUP(U532,ouderschapsverlof!$D$15:$I$19,6,FALSE),0)))</f>
        <v>0</v>
      </c>
      <c r="Z532" s="65">
        <f>IF(OR(U532=6,U532=7),0,IF(NOT(X532),IF(T532&lt;=$T$1,VLOOKUP(U532,ouderschapsverlof!$D$15:$I$19,6,FALSE),0),0))</f>
        <v>0</v>
      </c>
      <c r="AB532" s="64">
        <f t="shared" si="180"/>
        <v>530</v>
      </c>
      <c r="AC532" s="65">
        <f t="shared" si="173"/>
        <v>4</v>
      </c>
      <c r="AD532" s="66">
        <f t="shared" si="174"/>
        <v>0</v>
      </c>
      <c r="AE532" s="66">
        <f t="shared" si="175"/>
        <v>0</v>
      </c>
      <c r="AF532" s="65" t="b">
        <f t="shared" si="176"/>
        <v>1</v>
      </c>
      <c r="AG532" s="65">
        <f>IF(OR(AC532=6,AC532=7),0,IF(NOT(AF532),0,IF(AB532&lt;=$AB$1,VLOOKUP(AC532,ouderschapsverlof!$D$15:$K$19,8,FALSE),0)))</f>
        <v>0</v>
      </c>
      <c r="AH532" s="65">
        <f>IF(OR(AC532=6,AC532=7),0,IF(NOT(AF532),IF(AB532&lt;=$AB$1,VLOOKUP(AC532,ouderschapsverlof!$D$15:$K$19,8,FALSE),0),0))</f>
        <v>0</v>
      </c>
    </row>
    <row r="533" spans="1:34" x14ac:dyDescent="0.25">
      <c r="A533" s="64">
        <f t="shared" si="177"/>
        <v>531</v>
      </c>
      <c r="B533" s="65">
        <f t="shared" si="161"/>
        <v>5</v>
      </c>
      <c r="C533" s="66">
        <f t="shared" si="163"/>
        <v>0</v>
      </c>
      <c r="D533" s="66">
        <f t="shared" si="164"/>
        <v>0</v>
      </c>
      <c r="E533" s="65" t="b">
        <f t="shared" si="162"/>
        <v>1</v>
      </c>
      <c r="F533" s="65">
        <f>IF(OR(B533=6,B533=7),0,IF(NOT(E533),0,IF(A533&lt;=$A$1,VLOOKUP(B533,ouderschapsverlof!$D$15:$E$19,2,FALSE),0)))</f>
        <v>0</v>
      </c>
      <c r="G533" s="65">
        <f>IF(OR(B533=6,B533=7),0,IF(NOT(E533),IF(A533&lt;=$A$1,VLOOKUP(B533,ouderschapsverlof!$D$15:$E$19,2,FALSE),0),0))</f>
        <v>0</v>
      </c>
      <c r="L533" s="64">
        <f t="shared" si="178"/>
        <v>531</v>
      </c>
      <c r="M533" s="65">
        <f t="shared" si="165"/>
        <v>5</v>
      </c>
      <c r="N533" s="66">
        <f t="shared" si="166"/>
        <v>0</v>
      </c>
      <c r="O533" s="66">
        <f t="shared" si="167"/>
        <v>0</v>
      </c>
      <c r="P533" s="65" t="b">
        <f t="shared" si="168"/>
        <v>1</v>
      </c>
      <c r="Q533" s="65">
        <f>IF(OR(M533=6,M533=7),0,IF(NOT(P533),0,IF(L533&lt;=$L$1,VLOOKUP(M533,ouderschapsverlof!$D$15:$G$19,4,FALSE),0)))</f>
        <v>0</v>
      </c>
      <c r="R533" s="65">
        <f>IF(OR(M533=6,M533=7),0,IF(NOT(P533),IF(L533&lt;=$L$1,VLOOKUP(M533,ouderschapsverlof!$D$15:$G$19,4,FALSE),0),0))</f>
        <v>0</v>
      </c>
      <c r="T533" s="64">
        <f t="shared" si="179"/>
        <v>531</v>
      </c>
      <c r="U533" s="65">
        <f t="shared" si="169"/>
        <v>5</v>
      </c>
      <c r="V533" s="66">
        <f t="shared" si="170"/>
        <v>0</v>
      </c>
      <c r="W533" s="66">
        <f t="shared" si="171"/>
        <v>0</v>
      </c>
      <c r="X533" s="65" t="b">
        <f t="shared" si="172"/>
        <v>1</v>
      </c>
      <c r="Y533" s="65">
        <f>IF(OR(U533=6,U533=7),0,IF(NOT(X533),0,IF(T533&lt;=$T$1,VLOOKUP(U533,ouderschapsverlof!$D$15:$I$19,6,FALSE),0)))</f>
        <v>0</v>
      </c>
      <c r="Z533" s="65">
        <f>IF(OR(U533=6,U533=7),0,IF(NOT(X533),IF(T533&lt;=$T$1,VLOOKUP(U533,ouderschapsverlof!$D$15:$I$19,6,FALSE),0),0))</f>
        <v>0</v>
      </c>
      <c r="AB533" s="64">
        <f t="shared" si="180"/>
        <v>531</v>
      </c>
      <c r="AC533" s="65">
        <f t="shared" si="173"/>
        <v>5</v>
      </c>
      <c r="AD533" s="66">
        <f t="shared" si="174"/>
        <v>0</v>
      </c>
      <c r="AE533" s="66">
        <f t="shared" si="175"/>
        <v>0</v>
      </c>
      <c r="AF533" s="65" t="b">
        <f t="shared" si="176"/>
        <v>1</v>
      </c>
      <c r="AG533" s="65">
        <f>IF(OR(AC533=6,AC533=7),0,IF(NOT(AF533),0,IF(AB533&lt;=$AB$1,VLOOKUP(AC533,ouderschapsverlof!$D$15:$K$19,8,FALSE),0)))</f>
        <v>0</v>
      </c>
      <c r="AH533" s="65">
        <f>IF(OR(AC533=6,AC533=7),0,IF(NOT(AF533),IF(AB533&lt;=$AB$1,VLOOKUP(AC533,ouderschapsverlof!$D$15:$K$19,8,FALSE),0),0))</f>
        <v>0</v>
      </c>
    </row>
    <row r="534" spans="1:34" x14ac:dyDescent="0.25">
      <c r="A534" s="64">
        <f t="shared" si="177"/>
        <v>532</v>
      </c>
      <c r="B534" s="65">
        <f t="shared" si="161"/>
        <v>6</v>
      </c>
      <c r="C534" s="66">
        <f t="shared" si="163"/>
        <v>0</v>
      </c>
      <c r="D534" s="66">
        <f t="shared" si="164"/>
        <v>0</v>
      </c>
      <c r="E534" s="65" t="b">
        <f t="shared" si="162"/>
        <v>1</v>
      </c>
      <c r="F534" s="65">
        <f>IF(OR(B534=6,B534=7),0,IF(NOT(E534),0,IF(A534&lt;=$A$1,VLOOKUP(B534,ouderschapsverlof!$D$15:$E$19,2,FALSE),0)))</f>
        <v>0</v>
      </c>
      <c r="G534" s="65">
        <f>IF(OR(B534=6,B534=7),0,IF(NOT(E534),IF(A534&lt;=$A$1,VLOOKUP(B534,ouderschapsverlof!$D$15:$E$19,2,FALSE),0),0))</f>
        <v>0</v>
      </c>
      <c r="L534" s="64">
        <f t="shared" si="178"/>
        <v>532</v>
      </c>
      <c r="M534" s="65">
        <f t="shared" si="165"/>
        <v>6</v>
      </c>
      <c r="N534" s="66">
        <f t="shared" si="166"/>
        <v>0</v>
      </c>
      <c r="O534" s="66">
        <f t="shared" si="167"/>
        <v>0</v>
      </c>
      <c r="P534" s="65" t="b">
        <f t="shared" si="168"/>
        <v>1</v>
      </c>
      <c r="Q534" s="65">
        <f>IF(OR(M534=6,M534=7),0,IF(NOT(P534),0,IF(L534&lt;=$L$1,VLOOKUP(M534,ouderschapsverlof!$D$15:$G$19,4,FALSE),0)))</f>
        <v>0</v>
      </c>
      <c r="R534" s="65">
        <f>IF(OR(M534=6,M534=7),0,IF(NOT(P534),IF(L534&lt;=$L$1,VLOOKUP(M534,ouderschapsverlof!$D$15:$G$19,4,FALSE),0),0))</f>
        <v>0</v>
      </c>
      <c r="T534" s="64">
        <f t="shared" si="179"/>
        <v>532</v>
      </c>
      <c r="U534" s="65">
        <f t="shared" si="169"/>
        <v>6</v>
      </c>
      <c r="V534" s="66">
        <f t="shared" si="170"/>
        <v>0</v>
      </c>
      <c r="W534" s="66">
        <f t="shared" si="171"/>
        <v>0</v>
      </c>
      <c r="X534" s="65" t="b">
        <f t="shared" si="172"/>
        <v>1</v>
      </c>
      <c r="Y534" s="65">
        <f>IF(OR(U534=6,U534=7),0,IF(NOT(X534),0,IF(T534&lt;=$T$1,VLOOKUP(U534,ouderschapsverlof!$D$15:$I$19,6,FALSE),0)))</f>
        <v>0</v>
      </c>
      <c r="Z534" s="65">
        <f>IF(OR(U534=6,U534=7),0,IF(NOT(X534),IF(T534&lt;=$T$1,VLOOKUP(U534,ouderschapsverlof!$D$15:$I$19,6,FALSE),0),0))</f>
        <v>0</v>
      </c>
      <c r="AB534" s="64">
        <f t="shared" si="180"/>
        <v>532</v>
      </c>
      <c r="AC534" s="65">
        <f t="shared" si="173"/>
        <v>6</v>
      </c>
      <c r="AD534" s="66">
        <f t="shared" si="174"/>
        <v>0</v>
      </c>
      <c r="AE534" s="66">
        <f t="shared" si="175"/>
        <v>0</v>
      </c>
      <c r="AF534" s="65" t="b">
        <f t="shared" si="176"/>
        <v>1</v>
      </c>
      <c r="AG534" s="65">
        <f>IF(OR(AC534=6,AC534=7),0,IF(NOT(AF534),0,IF(AB534&lt;=$AB$1,VLOOKUP(AC534,ouderschapsverlof!$D$15:$K$19,8,FALSE),0)))</f>
        <v>0</v>
      </c>
      <c r="AH534" s="65">
        <f>IF(OR(AC534=6,AC534=7),0,IF(NOT(AF534),IF(AB534&lt;=$AB$1,VLOOKUP(AC534,ouderschapsverlof!$D$15:$K$19,8,FALSE),0),0))</f>
        <v>0</v>
      </c>
    </row>
    <row r="535" spans="1:34" x14ac:dyDescent="0.25">
      <c r="A535" s="64">
        <f t="shared" si="177"/>
        <v>533</v>
      </c>
      <c r="B535" s="65">
        <f t="shared" si="161"/>
        <v>7</v>
      </c>
      <c r="C535" s="66">
        <f t="shared" si="163"/>
        <v>0</v>
      </c>
      <c r="D535" s="66">
        <f t="shared" si="164"/>
        <v>0</v>
      </c>
      <c r="E535" s="65" t="b">
        <f t="shared" si="162"/>
        <v>1</v>
      </c>
      <c r="F535" s="65">
        <f>IF(OR(B535=6,B535=7),0,IF(NOT(E535),0,IF(A535&lt;=$A$1,VLOOKUP(B535,ouderschapsverlof!$D$15:$E$19,2,FALSE),0)))</f>
        <v>0</v>
      </c>
      <c r="G535" s="65">
        <f>IF(OR(B535=6,B535=7),0,IF(NOT(E535),IF(A535&lt;=$A$1,VLOOKUP(B535,ouderschapsverlof!$D$15:$E$19,2,FALSE),0),0))</f>
        <v>0</v>
      </c>
      <c r="L535" s="64">
        <f t="shared" si="178"/>
        <v>533</v>
      </c>
      <c r="M535" s="65">
        <f t="shared" si="165"/>
        <v>7</v>
      </c>
      <c r="N535" s="66">
        <f t="shared" si="166"/>
        <v>0</v>
      </c>
      <c r="O535" s="66">
        <f t="shared" si="167"/>
        <v>0</v>
      </c>
      <c r="P535" s="65" t="b">
        <f t="shared" si="168"/>
        <v>1</v>
      </c>
      <c r="Q535" s="65">
        <f>IF(OR(M535=6,M535=7),0,IF(NOT(P535),0,IF(L535&lt;=$L$1,VLOOKUP(M535,ouderschapsverlof!$D$15:$G$19,4,FALSE),0)))</f>
        <v>0</v>
      </c>
      <c r="R535" s="65">
        <f>IF(OR(M535=6,M535=7),0,IF(NOT(P535),IF(L535&lt;=$L$1,VLOOKUP(M535,ouderschapsverlof!$D$15:$G$19,4,FALSE),0),0))</f>
        <v>0</v>
      </c>
      <c r="T535" s="64">
        <f t="shared" si="179"/>
        <v>533</v>
      </c>
      <c r="U535" s="65">
        <f t="shared" si="169"/>
        <v>7</v>
      </c>
      <c r="V535" s="66">
        <f t="shared" si="170"/>
        <v>0</v>
      </c>
      <c r="W535" s="66">
        <f t="shared" si="171"/>
        <v>0</v>
      </c>
      <c r="X535" s="65" t="b">
        <f t="shared" si="172"/>
        <v>1</v>
      </c>
      <c r="Y535" s="65">
        <f>IF(OR(U535=6,U535=7),0,IF(NOT(X535),0,IF(T535&lt;=$T$1,VLOOKUP(U535,ouderschapsverlof!$D$15:$I$19,6,FALSE),0)))</f>
        <v>0</v>
      </c>
      <c r="Z535" s="65">
        <f>IF(OR(U535=6,U535=7),0,IF(NOT(X535),IF(T535&lt;=$T$1,VLOOKUP(U535,ouderschapsverlof!$D$15:$I$19,6,FALSE),0),0))</f>
        <v>0</v>
      </c>
      <c r="AB535" s="64">
        <f t="shared" si="180"/>
        <v>533</v>
      </c>
      <c r="AC535" s="65">
        <f t="shared" si="173"/>
        <v>7</v>
      </c>
      <c r="AD535" s="66">
        <f t="shared" si="174"/>
        <v>0</v>
      </c>
      <c r="AE535" s="66">
        <f t="shared" si="175"/>
        <v>0</v>
      </c>
      <c r="AF535" s="65" t="b">
        <f t="shared" si="176"/>
        <v>1</v>
      </c>
      <c r="AG535" s="65">
        <f>IF(OR(AC535=6,AC535=7),0,IF(NOT(AF535),0,IF(AB535&lt;=$AB$1,VLOOKUP(AC535,ouderschapsverlof!$D$15:$K$19,8,FALSE),0)))</f>
        <v>0</v>
      </c>
      <c r="AH535" s="65">
        <f>IF(OR(AC535=6,AC535=7),0,IF(NOT(AF535),IF(AB535&lt;=$AB$1,VLOOKUP(AC535,ouderschapsverlof!$D$15:$K$19,8,FALSE),0),0))</f>
        <v>0</v>
      </c>
    </row>
    <row r="536" spans="1:34" x14ac:dyDescent="0.25">
      <c r="A536" s="64">
        <f t="shared" si="177"/>
        <v>534</v>
      </c>
      <c r="B536" s="65">
        <f t="shared" si="161"/>
        <v>1</v>
      </c>
      <c r="C536" s="66">
        <f t="shared" si="163"/>
        <v>0</v>
      </c>
      <c r="D536" s="66">
        <f t="shared" si="164"/>
        <v>0</v>
      </c>
      <c r="E536" s="65" t="b">
        <f t="shared" si="162"/>
        <v>1</v>
      </c>
      <c r="F536" s="65">
        <f>IF(OR(B536=6,B536=7),0,IF(NOT(E536),0,IF(A536&lt;=$A$1,VLOOKUP(B536,ouderschapsverlof!$D$15:$E$19,2,FALSE),0)))</f>
        <v>0</v>
      </c>
      <c r="G536" s="65">
        <f>IF(OR(B536=6,B536=7),0,IF(NOT(E536),IF(A536&lt;=$A$1,VLOOKUP(B536,ouderschapsverlof!$D$15:$E$19,2,FALSE),0),0))</f>
        <v>0</v>
      </c>
      <c r="L536" s="64">
        <f t="shared" si="178"/>
        <v>534</v>
      </c>
      <c r="M536" s="65">
        <f t="shared" si="165"/>
        <v>1</v>
      </c>
      <c r="N536" s="66">
        <f t="shared" si="166"/>
        <v>0</v>
      </c>
      <c r="O536" s="66">
        <f t="shared" si="167"/>
        <v>0</v>
      </c>
      <c r="P536" s="65" t="b">
        <f t="shared" si="168"/>
        <v>1</v>
      </c>
      <c r="Q536" s="65">
        <f>IF(OR(M536=6,M536=7),0,IF(NOT(P536),0,IF(L536&lt;=$L$1,VLOOKUP(M536,ouderschapsverlof!$D$15:$G$19,4,FALSE),0)))</f>
        <v>0</v>
      </c>
      <c r="R536" s="65">
        <f>IF(OR(M536=6,M536=7),0,IF(NOT(P536),IF(L536&lt;=$L$1,VLOOKUP(M536,ouderschapsverlof!$D$15:$G$19,4,FALSE),0),0))</f>
        <v>0</v>
      </c>
      <c r="T536" s="64">
        <f t="shared" si="179"/>
        <v>534</v>
      </c>
      <c r="U536" s="65">
        <f t="shared" si="169"/>
        <v>1</v>
      </c>
      <c r="V536" s="66">
        <f t="shared" si="170"/>
        <v>0</v>
      </c>
      <c r="W536" s="66">
        <f t="shared" si="171"/>
        <v>0</v>
      </c>
      <c r="X536" s="65" t="b">
        <f t="shared" si="172"/>
        <v>1</v>
      </c>
      <c r="Y536" s="65">
        <f>IF(OR(U536=6,U536=7),0,IF(NOT(X536),0,IF(T536&lt;=$T$1,VLOOKUP(U536,ouderschapsverlof!$D$15:$I$19,6,FALSE),0)))</f>
        <v>0</v>
      </c>
      <c r="Z536" s="65">
        <f>IF(OR(U536=6,U536=7),0,IF(NOT(X536),IF(T536&lt;=$T$1,VLOOKUP(U536,ouderschapsverlof!$D$15:$I$19,6,FALSE),0),0))</f>
        <v>0</v>
      </c>
      <c r="AB536" s="64">
        <f t="shared" si="180"/>
        <v>534</v>
      </c>
      <c r="AC536" s="65">
        <f t="shared" si="173"/>
        <v>1</v>
      </c>
      <c r="AD536" s="66">
        <f t="shared" si="174"/>
        <v>0</v>
      </c>
      <c r="AE536" s="66">
        <f t="shared" si="175"/>
        <v>0</v>
      </c>
      <c r="AF536" s="65" t="b">
        <f t="shared" si="176"/>
        <v>1</v>
      </c>
      <c r="AG536" s="65">
        <f>IF(OR(AC536=6,AC536=7),0,IF(NOT(AF536),0,IF(AB536&lt;=$AB$1,VLOOKUP(AC536,ouderschapsverlof!$D$15:$K$19,8,FALSE),0)))</f>
        <v>0</v>
      </c>
      <c r="AH536" s="65">
        <f>IF(OR(AC536=6,AC536=7),0,IF(NOT(AF536),IF(AB536&lt;=$AB$1,VLOOKUP(AC536,ouderschapsverlof!$D$15:$K$19,8,FALSE),0),0))</f>
        <v>0</v>
      </c>
    </row>
    <row r="537" spans="1:34" x14ac:dyDescent="0.25">
      <c r="A537" s="64">
        <f t="shared" si="177"/>
        <v>535</v>
      </c>
      <c r="B537" s="65">
        <f t="shared" si="161"/>
        <v>2</v>
      </c>
      <c r="C537" s="66">
        <f t="shared" si="163"/>
        <v>0</v>
      </c>
      <c r="D537" s="66">
        <f t="shared" si="164"/>
        <v>0</v>
      </c>
      <c r="E537" s="65" t="b">
        <f t="shared" si="162"/>
        <v>1</v>
      </c>
      <c r="F537" s="65">
        <f>IF(OR(B537=6,B537=7),0,IF(NOT(E537),0,IF(A537&lt;=$A$1,VLOOKUP(B537,ouderschapsverlof!$D$15:$E$19,2,FALSE),0)))</f>
        <v>0</v>
      </c>
      <c r="G537" s="65">
        <f>IF(OR(B537=6,B537=7),0,IF(NOT(E537),IF(A537&lt;=$A$1,VLOOKUP(B537,ouderschapsverlof!$D$15:$E$19,2,FALSE),0),0))</f>
        <v>0</v>
      </c>
      <c r="L537" s="64">
        <f t="shared" si="178"/>
        <v>535</v>
      </c>
      <c r="M537" s="65">
        <f t="shared" si="165"/>
        <v>2</v>
      </c>
      <c r="N537" s="66">
        <f t="shared" si="166"/>
        <v>0</v>
      </c>
      <c r="O537" s="66">
        <f t="shared" si="167"/>
        <v>0</v>
      </c>
      <c r="P537" s="65" t="b">
        <f t="shared" si="168"/>
        <v>1</v>
      </c>
      <c r="Q537" s="65">
        <f>IF(OR(M537=6,M537=7),0,IF(NOT(P537),0,IF(L537&lt;=$L$1,VLOOKUP(M537,ouderschapsverlof!$D$15:$G$19,4,FALSE),0)))</f>
        <v>0</v>
      </c>
      <c r="R537" s="65">
        <f>IF(OR(M537=6,M537=7),0,IF(NOT(P537),IF(L537&lt;=$L$1,VLOOKUP(M537,ouderschapsverlof!$D$15:$G$19,4,FALSE),0),0))</f>
        <v>0</v>
      </c>
      <c r="T537" s="64">
        <f t="shared" si="179"/>
        <v>535</v>
      </c>
      <c r="U537" s="65">
        <f t="shared" si="169"/>
        <v>2</v>
      </c>
      <c r="V537" s="66">
        <f t="shared" si="170"/>
        <v>0</v>
      </c>
      <c r="W537" s="66">
        <f t="shared" si="171"/>
        <v>0</v>
      </c>
      <c r="X537" s="65" t="b">
        <f t="shared" si="172"/>
        <v>1</v>
      </c>
      <c r="Y537" s="65">
        <f>IF(OR(U537=6,U537=7),0,IF(NOT(X537),0,IF(T537&lt;=$T$1,VLOOKUP(U537,ouderschapsverlof!$D$15:$I$19,6,FALSE),0)))</f>
        <v>0</v>
      </c>
      <c r="Z537" s="65">
        <f>IF(OR(U537=6,U537=7),0,IF(NOT(X537),IF(T537&lt;=$T$1,VLOOKUP(U537,ouderschapsverlof!$D$15:$I$19,6,FALSE),0),0))</f>
        <v>0</v>
      </c>
      <c r="AB537" s="64">
        <f t="shared" si="180"/>
        <v>535</v>
      </c>
      <c r="AC537" s="65">
        <f t="shared" si="173"/>
        <v>2</v>
      </c>
      <c r="AD537" s="66">
        <f t="shared" si="174"/>
        <v>0</v>
      </c>
      <c r="AE537" s="66">
        <f t="shared" si="175"/>
        <v>0</v>
      </c>
      <c r="AF537" s="65" t="b">
        <f t="shared" si="176"/>
        <v>1</v>
      </c>
      <c r="AG537" s="65">
        <f>IF(OR(AC537=6,AC537=7),0,IF(NOT(AF537),0,IF(AB537&lt;=$AB$1,VLOOKUP(AC537,ouderschapsverlof!$D$15:$K$19,8,FALSE),0)))</f>
        <v>0</v>
      </c>
      <c r="AH537" s="65">
        <f>IF(OR(AC537=6,AC537=7),0,IF(NOT(AF537),IF(AB537&lt;=$AB$1,VLOOKUP(AC537,ouderschapsverlof!$D$15:$K$19,8,FALSE),0),0))</f>
        <v>0</v>
      </c>
    </row>
    <row r="538" spans="1:34" x14ac:dyDescent="0.25">
      <c r="A538" s="64">
        <f t="shared" si="177"/>
        <v>536</v>
      </c>
      <c r="B538" s="65">
        <f t="shared" si="161"/>
        <v>3</v>
      </c>
      <c r="C538" s="66">
        <f t="shared" si="163"/>
        <v>0</v>
      </c>
      <c r="D538" s="66">
        <f t="shared" si="164"/>
        <v>0</v>
      </c>
      <c r="E538" s="65" t="b">
        <f t="shared" si="162"/>
        <v>1</v>
      </c>
      <c r="F538" s="65">
        <f>IF(OR(B538=6,B538=7),0,IF(NOT(E538),0,IF(A538&lt;=$A$1,VLOOKUP(B538,ouderschapsverlof!$D$15:$E$19,2,FALSE),0)))</f>
        <v>0</v>
      </c>
      <c r="G538" s="65">
        <f>IF(OR(B538=6,B538=7),0,IF(NOT(E538),IF(A538&lt;=$A$1,VLOOKUP(B538,ouderschapsverlof!$D$15:$E$19,2,FALSE),0),0))</f>
        <v>0</v>
      </c>
      <c r="L538" s="64">
        <f t="shared" si="178"/>
        <v>536</v>
      </c>
      <c r="M538" s="65">
        <f t="shared" si="165"/>
        <v>3</v>
      </c>
      <c r="N538" s="66">
        <f t="shared" si="166"/>
        <v>0</v>
      </c>
      <c r="O538" s="66">
        <f t="shared" si="167"/>
        <v>0</v>
      </c>
      <c r="P538" s="65" t="b">
        <f t="shared" si="168"/>
        <v>1</v>
      </c>
      <c r="Q538" s="65">
        <f>IF(OR(M538=6,M538=7),0,IF(NOT(P538),0,IF(L538&lt;=$L$1,VLOOKUP(M538,ouderschapsverlof!$D$15:$G$19,4,FALSE),0)))</f>
        <v>0</v>
      </c>
      <c r="R538" s="65">
        <f>IF(OR(M538=6,M538=7),0,IF(NOT(P538),IF(L538&lt;=$L$1,VLOOKUP(M538,ouderschapsverlof!$D$15:$G$19,4,FALSE),0),0))</f>
        <v>0</v>
      </c>
      <c r="T538" s="64">
        <f t="shared" si="179"/>
        <v>536</v>
      </c>
      <c r="U538" s="65">
        <f t="shared" si="169"/>
        <v>3</v>
      </c>
      <c r="V538" s="66">
        <f t="shared" si="170"/>
        <v>0</v>
      </c>
      <c r="W538" s="66">
        <f t="shared" si="171"/>
        <v>0</v>
      </c>
      <c r="X538" s="65" t="b">
        <f t="shared" si="172"/>
        <v>1</v>
      </c>
      <c r="Y538" s="65">
        <f>IF(OR(U538=6,U538=7),0,IF(NOT(X538),0,IF(T538&lt;=$T$1,VLOOKUP(U538,ouderschapsverlof!$D$15:$I$19,6,FALSE),0)))</f>
        <v>0</v>
      </c>
      <c r="Z538" s="65">
        <f>IF(OR(U538=6,U538=7),0,IF(NOT(X538),IF(T538&lt;=$T$1,VLOOKUP(U538,ouderschapsverlof!$D$15:$I$19,6,FALSE),0),0))</f>
        <v>0</v>
      </c>
      <c r="AB538" s="64">
        <f t="shared" si="180"/>
        <v>536</v>
      </c>
      <c r="AC538" s="65">
        <f t="shared" si="173"/>
        <v>3</v>
      </c>
      <c r="AD538" s="66">
        <f t="shared" si="174"/>
        <v>0</v>
      </c>
      <c r="AE538" s="66">
        <f t="shared" si="175"/>
        <v>0</v>
      </c>
      <c r="AF538" s="65" t="b">
        <f t="shared" si="176"/>
        <v>1</v>
      </c>
      <c r="AG538" s="65">
        <f>IF(OR(AC538=6,AC538=7),0,IF(NOT(AF538),0,IF(AB538&lt;=$AB$1,VLOOKUP(AC538,ouderschapsverlof!$D$15:$K$19,8,FALSE),0)))</f>
        <v>0</v>
      </c>
      <c r="AH538" s="65">
        <f>IF(OR(AC538=6,AC538=7),0,IF(NOT(AF538),IF(AB538&lt;=$AB$1,VLOOKUP(AC538,ouderschapsverlof!$D$15:$K$19,8,FALSE),0),0))</f>
        <v>0</v>
      </c>
    </row>
    <row r="539" spans="1:34" x14ac:dyDescent="0.25">
      <c r="A539" s="64">
        <f t="shared" si="177"/>
        <v>537</v>
      </c>
      <c r="B539" s="65">
        <f t="shared" si="161"/>
        <v>4</v>
      </c>
      <c r="C539" s="66">
        <f t="shared" si="163"/>
        <v>0</v>
      </c>
      <c r="D539" s="66">
        <f t="shared" si="164"/>
        <v>0</v>
      </c>
      <c r="E539" s="65" t="b">
        <f t="shared" si="162"/>
        <v>1</v>
      </c>
      <c r="F539" s="65">
        <f>IF(OR(B539=6,B539=7),0,IF(NOT(E539),0,IF(A539&lt;=$A$1,VLOOKUP(B539,ouderschapsverlof!$D$15:$E$19,2,FALSE),0)))</f>
        <v>0</v>
      </c>
      <c r="G539" s="65">
        <f>IF(OR(B539=6,B539=7),0,IF(NOT(E539),IF(A539&lt;=$A$1,VLOOKUP(B539,ouderschapsverlof!$D$15:$E$19,2,FALSE),0),0))</f>
        <v>0</v>
      </c>
      <c r="L539" s="64">
        <f t="shared" si="178"/>
        <v>537</v>
      </c>
      <c r="M539" s="65">
        <f t="shared" si="165"/>
        <v>4</v>
      </c>
      <c r="N539" s="66">
        <f t="shared" si="166"/>
        <v>0</v>
      </c>
      <c r="O539" s="66">
        <f t="shared" si="167"/>
        <v>0</v>
      </c>
      <c r="P539" s="65" t="b">
        <f t="shared" si="168"/>
        <v>1</v>
      </c>
      <c r="Q539" s="65">
        <f>IF(OR(M539=6,M539=7),0,IF(NOT(P539),0,IF(L539&lt;=$L$1,VLOOKUP(M539,ouderschapsverlof!$D$15:$G$19,4,FALSE),0)))</f>
        <v>0</v>
      </c>
      <c r="R539" s="65">
        <f>IF(OR(M539=6,M539=7),0,IF(NOT(P539),IF(L539&lt;=$L$1,VLOOKUP(M539,ouderschapsverlof!$D$15:$G$19,4,FALSE),0),0))</f>
        <v>0</v>
      </c>
      <c r="T539" s="64">
        <f t="shared" si="179"/>
        <v>537</v>
      </c>
      <c r="U539" s="65">
        <f t="shared" si="169"/>
        <v>4</v>
      </c>
      <c r="V539" s="66">
        <f t="shared" si="170"/>
        <v>0</v>
      </c>
      <c r="W539" s="66">
        <f t="shared" si="171"/>
        <v>0</v>
      </c>
      <c r="X539" s="65" t="b">
        <f t="shared" si="172"/>
        <v>1</v>
      </c>
      <c r="Y539" s="65">
        <f>IF(OR(U539=6,U539=7),0,IF(NOT(X539),0,IF(T539&lt;=$T$1,VLOOKUP(U539,ouderschapsverlof!$D$15:$I$19,6,FALSE),0)))</f>
        <v>0</v>
      </c>
      <c r="Z539" s="65">
        <f>IF(OR(U539=6,U539=7),0,IF(NOT(X539),IF(T539&lt;=$T$1,VLOOKUP(U539,ouderschapsverlof!$D$15:$I$19,6,FALSE),0),0))</f>
        <v>0</v>
      </c>
      <c r="AB539" s="64">
        <f t="shared" si="180"/>
        <v>537</v>
      </c>
      <c r="AC539" s="65">
        <f t="shared" si="173"/>
        <v>4</v>
      </c>
      <c r="AD539" s="66">
        <f t="shared" si="174"/>
        <v>0</v>
      </c>
      <c r="AE539" s="66">
        <f t="shared" si="175"/>
        <v>0</v>
      </c>
      <c r="AF539" s="65" t="b">
        <f t="shared" si="176"/>
        <v>1</v>
      </c>
      <c r="AG539" s="65">
        <f>IF(OR(AC539=6,AC539=7),0,IF(NOT(AF539),0,IF(AB539&lt;=$AB$1,VLOOKUP(AC539,ouderschapsverlof!$D$15:$K$19,8,FALSE),0)))</f>
        <v>0</v>
      </c>
      <c r="AH539" s="65">
        <f>IF(OR(AC539=6,AC539=7),0,IF(NOT(AF539),IF(AB539&lt;=$AB$1,VLOOKUP(AC539,ouderschapsverlof!$D$15:$K$19,8,FALSE),0),0))</f>
        <v>0</v>
      </c>
    </row>
    <row r="540" spans="1:34" x14ac:dyDescent="0.25">
      <c r="A540" s="64">
        <f t="shared" si="177"/>
        <v>538</v>
      </c>
      <c r="B540" s="65">
        <f t="shared" si="161"/>
        <v>5</v>
      </c>
      <c r="C540" s="66">
        <f t="shared" si="163"/>
        <v>0</v>
      </c>
      <c r="D540" s="66">
        <f t="shared" si="164"/>
        <v>0</v>
      </c>
      <c r="E540" s="65" t="b">
        <f t="shared" si="162"/>
        <v>1</v>
      </c>
      <c r="F540" s="65">
        <f>IF(OR(B540=6,B540=7),0,IF(NOT(E540),0,IF(A540&lt;=$A$1,VLOOKUP(B540,ouderschapsverlof!$D$15:$E$19,2,FALSE),0)))</f>
        <v>0</v>
      </c>
      <c r="G540" s="65">
        <f>IF(OR(B540=6,B540=7),0,IF(NOT(E540),IF(A540&lt;=$A$1,VLOOKUP(B540,ouderschapsverlof!$D$15:$E$19,2,FALSE),0),0))</f>
        <v>0</v>
      </c>
      <c r="L540" s="64">
        <f t="shared" si="178"/>
        <v>538</v>
      </c>
      <c r="M540" s="65">
        <f t="shared" si="165"/>
        <v>5</v>
      </c>
      <c r="N540" s="66">
        <f t="shared" si="166"/>
        <v>0</v>
      </c>
      <c r="O540" s="66">
        <f t="shared" si="167"/>
        <v>0</v>
      </c>
      <c r="P540" s="65" t="b">
        <f t="shared" si="168"/>
        <v>1</v>
      </c>
      <c r="Q540" s="65">
        <f>IF(OR(M540=6,M540=7),0,IF(NOT(P540),0,IF(L540&lt;=$L$1,VLOOKUP(M540,ouderschapsverlof!$D$15:$G$19,4,FALSE),0)))</f>
        <v>0</v>
      </c>
      <c r="R540" s="65">
        <f>IF(OR(M540=6,M540=7),0,IF(NOT(P540),IF(L540&lt;=$L$1,VLOOKUP(M540,ouderschapsverlof!$D$15:$G$19,4,FALSE),0),0))</f>
        <v>0</v>
      </c>
      <c r="T540" s="64">
        <f t="shared" si="179"/>
        <v>538</v>
      </c>
      <c r="U540" s="65">
        <f t="shared" si="169"/>
        <v>5</v>
      </c>
      <c r="V540" s="66">
        <f t="shared" si="170"/>
        <v>0</v>
      </c>
      <c r="W540" s="66">
        <f t="shared" si="171"/>
        <v>0</v>
      </c>
      <c r="X540" s="65" t="b">
        <f t="shared" si="172"/>
        <v>1</v>
      </c>
      <c r="Y540" s="65">
        <f>IF(OR(U540=6,U540=7),0,IF(NOT(X540),0,IF(T540&lt;=$T$1,VLOOKUP(U540,ouderschapsverlof!$D$15:$I$19,6,FALSE),0)))</f>
        <v>0</v>
      </c>
      <c r="Z540" s="65">
        <f>IF(OR(U540=6,U540=7),0,IF(NOT(X540),IF(T540&lt;=$T$1,VLOOKUP(U540,ouderschapsverlof!$D$15:$I$19,6,FALSE),0),0))</f>
        <v>0</v>
      </c>
      <c r="AB540" s="64">
        <f t="shared" si="180"/>
        <v>538</v>
      </c>
      <c r="AC540" s="65">
        <f t="shared" si="173"/>
        <v>5</v>
      </c>
      <c r="AD540" s="66">
        <f t="shared" si="174"/>
        <v>0</v>
      </c>
      <c r="AE540" s="66">
        <f t="shared" si="175"/>
        <v>0</v>
      </c>
      <c r="AF540" s="65" t="b">
        <f t="shared" si="176"/>
        <v>1</v>
      </c>
      <c r="AG540" s="65">
        <f>IF(OR(AC540=6,AC540=7),0,IF(NOT(AF540),0,IF(AB540&lt;=$AB$1,VLOOKUP(AC540,ouderschapsverlof!$D$15:$K$19,8,FALSE),0)))</f>
        <v>0</v>
      </c>
      <c r="AH540" s="65">
        <f>IF(OR(AC540=6,AC540=7),0,IF(NOT(AF540),IF(AB540&lt;=$AB$1,VLOOKUP(AC540,ouderschapsverlof!$D$15:$K$19,8,FALSE),0),0))</f>
        <v>0</v>
      </c>
    </row>
    <row r="541" spans="1:34" x14ac:dyDescent="0.25">
      <c r="A541" s="64">
        <f t="shared" si="177"/>
        <v>539</v>
      </c>
      <c r="B541" s="65">
        <f t="shared" si="161"/>
        <v>6</v>
      </c>
      <c r="C541" s="66">
        <f t="shared" si="163"/>
        <v>0</v>
      </c>
      <c r="D541" s="66">
        <f t="shared" si="164"/>
        <v>0</v>
      </c>
      <c r="E541" s="65" t="b">
        <f t="shared" si="162"/>
        <v>1</v>
      </c>
      <c r="F541" s="65">
        <f>IF(OR(B541=6,B541=7),0,IF(NOT(E541),0,IF(A541&lt;=$A$1,VLOOKUP(B541,ouderschapsverlof!$D$15:$E$19,2,FALSE),0)))</f>
        <v>0</v>
      </c>
      <c r="G541" s="65">
        <f>IF(OR(B541=6,B541=7),0,IF(NOT(E541),IF(A541&lt;=$A$1,VLOOKUP(B541,ouderschapsverlof!$D$15:$E$19,2,FALSE),0),0))</f>
        <v>0</v>
      </c>
      <c r="L541" s="64">
        <f t="shared" si="178"/>
        <v>539</v>
      </c>
      <c r="M541" s="65">
        <f t="shared" si="165"/>
        <v>6</v>
      </c>
      <c r="N541" s="66">
        <f t="shared" si="166"/>
        <v>0</v>
      </c>
      <c r="O541" s="66">
        <f t="shared" si="167"/>
        <v>0</v>
      </c>
      <c r="P541" s="65" t="b">
        <f t="shared" si="168"/>
        <v>1</v>
      </c>
      <c r="Q541" s="65">
        <f>IF(OR(M541=6,M541=7),0,IF(NOT(P541),0,IF(L541&lt;=$L$1,VLOOKUP(M541,ouderschapsverlof!$D$15:$G$19,4,FALSE),0)))</f>
        <v>0</v>
      </c>
      <c r="R541" s="65">
        <f>IF(OR(M541=6,M541=7),0,IF(NOT(P541),IF(L541&lt;=$L$1,VLOOKUP(M541,ouderschapsverlof!$D$15:$G$19,4,FALSE),0),0))</f>
        <v>0</v>
      </c>
      <c r="T541" s="64">
        <f t="shared" si="179"/>
        <v>539</v>
      </c>
      <c r="U541" s="65">
        <f t="shared" si="169"/>
        <v>6</v>
      </c>
      <c r="V541" s="66">
        <f t="shared" si="170"/>
        <v>0</v>
      </c>
      <c r="W541" s="66">
        <f t="shared" si="171"/>
        <v>0</v>
      </c>
      <c r="X541" s="65" t="b">
        <f t="shared" si="172"/>
        <v>1</v>
      </c>
      <c r="Y541" s="65">
        <f>IF(OR(U541=6,U541=7),0,IF(NOT(X541),0,IF(T541&lt;=$T$1,VLOOKUP(U541,ouderschapsverlof!$D$15:$I$19,6,FALSE),0)))</f>
        <v>0</v>
      </c>
      <c r="Z541" s="65">
        <f>IF(OR(U541=6,U541=7),0,IF(NOT(X541),IF(T541&lt;=$T$1,VLOOKUP(U541,ouderschapsverlof!$D$15:$I$19,6,FALSE),0),0))</f>
        <v>0</v>
      </c>
      <c r="AB541" s="64">
        <f t="shared" si="180"/>
        <v>539</v>
      </c>
      <c r="AC541" s="65">
        <f t="shared" si="173"/>
        <v>6</v>
      </c>
      <c r="AD541" s="66">
        <f t="shared" si="174"/>
        <v>0</v>
      </c>
      <c r="AE541" s="66">
        <f t="shared" si="175"/>
        <v>0</v>
      </c>
      <c r="AF541" s="65" t="b">
        <f t="shared" si="176"/>
        <v>1</v>
      </c>
      <c r="AG541" s="65">
        <f>IF(OR(AC541=6,AC541=7),0,IF(NOT(AF541),0,IF(AB541&lt;=$AB$1,VLOOKUP(AC541,ouderschapsverlof!$D$15:$K$19,8,FALSE),0)))</f>
        <v>0</v>
      </c>
      <c r="AH541" s="65">
        <f>IF(OR(AC541=6,AC541=7),0,IF(NOT(AF541),IF(AB541&lt;=$AB$1,VLOOKUP(AC541,ouderschapsverlof!$D$15:$K$19,8,FALSE),0),0))</f>
        <v>0</v>
      </c>
    </row>
    <row r="542" spans="1:34" x14ac:dyDescent="0.25">
      <c r="A542" s="64">
        <f t="shared" si="177"/>
        <v>540</v>
      </c>
      <c r="B542" s="65">
        <f t="shared" si="161"/>
        <v>7</v>
      </c>
      <c r="C542" s="66">
        <f t="shared" si="163"/>
        <v>0</v>
      </c>
      <c r="D542" s="66">
        <f t="shared" si="164"/>
        <v>0</v>
      </c>
      <c r="E542" s="65" t="b">
        <f t="shared" si="162"/>
        <v>1</v>
      </c>
      <c r="F542" s="65">
        <f>IF(OR(B542=6,B542=7),0,IF(NOT(E542),0,IF(A542&lt;=$A$1,VLOOKUP(B542,ouderschapsverlof!$D$15:$E$19,2,FALSE),0)))</f>
        <v>0</v>
      </c>
      <c r="G542" s="65">
        <f>IF(OR(B542=6,B542=7),0,IF(NOT(E542),IF(A542&lt;=$A$1,VLOOKUP(B542,ouderschapsverlof!$D$15:$E$19,2,FALSE),0),0))</f>
        <v>0</v>
      </c>
      <c r="L542" s="64">
        <f t="shared" si="178"/>
        <v>540</v>
      </c>
      <c r="M542" s="65">
        <f t="shared" si="165"/>
        <v>7</v>
      </c>
      <c r="N542" s="66">
        <f t="shared" si="166"/>
        <v>0</v>
      </c>
      <c r="O542" s="66">
        <f t="shared" si="167"/>
        <v>0</v>
      </c>
      <c r="P542" s="65" t="b">
        <f t="shared" si="168"/>
        <v>1</v>
      </c>
      <c r="Q542" s="65">
        <f>IF(OR(M542=6,M542=7),0,IF(NOT(P542),0,IF(L542&lt;=$L$1,VLOOKUP(M542,ouderschapsverlof!$D$15:$G$19,4,FALSE),0)))</f>
        <v>0</v>
      </c>
      <c r="R542" s="65">
        <f>IF(OR(M542=6,M542=7),0,IF(NOT(P542),IF(L542&lt;=$L$1,VLOOKUP(M542,ouderschapsverlof!$D$15:$G$19,4,FALSE),0),0))</f>
        <v>0</v>
      </c>
      <c r="T542" s="64">
        <f t="shared" si="179"/>
        <v>540</v>
      </c>
      <c r="U542" s="65">
        <f t="shared" si="169"/>
        <v>7</v>
      </c>
      <c r="V542" s="66">
        <f t="shared" si="170"/>
        <v>0</v>
      </c>
      <c r="W542" s="66">
        <f t="shared" si="171"/>
        <v>0</v>
      </c>
      <c r="X542" s="65" t="b">
        <f t="shared" si="172"/>
        <v>1</v>
      </c>
      <c r="Y542" s="65">
        <f>IF(OR(U542=6,U542=7),0,IF(NOT(X542),0,IF(T542&lt;=$T$1,VLOOKUP(U542,ouderschapsverlof!$D$15:$I$19,6,FALSE),0)))</f>
        <v>0</v>
      </c>
      <c r="Z542" s="65">
        <f>IF(OR(U542=6,U542=7),0,IF(NOT(X542),IF(T542&lt;=$T$1,VLOOKUP(U542,ouderschapsverlof!$D$15:$I$19,6,FALSE),0),0))</f>
        <v>0</v>
      </c>
      <c r="AB542" s="64">
        <f t="shared" si="180"/>
        <v>540</v>
      </c>
      <c r="AC542" s="65">
        <f t="shared" si="173"/>
        <v>7</v>
      </c>
      <c r="AD542" s="66">
        <f t="shared" si="174"/>
        <v>0</v>
      </c>
      <c r="AE542" s="66">
        <f t="shared" si="175"/>
        <v>0</v>
      </c>
      <c r="AF542" s="65" t="b">
        <f t="shared" si="176"/>
        <v>1</v>
      </c>
      <c r="AG542" s="65">
        <f>IF(OR(AC542=6,AC542=7),0,IF(NOT(AF542),0,IF(AB542&lt;=$AB$1,VLOOKUP(AC542,ouderschapsverlof!$D$15:$K$19,8,FALSE),0)))</f>
        <v>0</v>
      </c>
      <c r="AH542" s="65">
        <f>IF(OR(AC542=6,AC542=7),0,IF(NOT(AF542),IF(AB542&lt;=$AB$1,VLOOKUP(AC542,ouderschapsverlof!$D$15:$K$19,8,FALSE),0),0))</f>
        <v>0</v>
      </c>
    </row>
    <row r="543" spans="1:34" x14ac:dyDescent="0.25">
      <c r="A543" s="64">
        <f t="shared" si="177"/>
        <v>541</v>
      </c>
      <c r="B543" s="65">
        <f t="shared" si="161"/>
        <v>1</v>
      </c>
      <c r="C543" s="66">
        <f t="shared" si="163"/>
        <v>0</v>
      </c>
      <c r="D543" s="66">
        <f t="shared" si="164"/>
        <v>0</v>
      </c>
      <c r="E543" s="65" t="b">
        <f t="shared" si="162"/>
        <v>1</v>
      </c>
      <c r="F543" s="65">
        <f>IF(OR(B543=6,B543=7),0,IF(NOT(E543),0,IF(A543&lt;=$A$1,VLOOKUP(B543,ouderschapsverlof!$D$15:$E$19,2,FALSE),0)))</f>
        <v>0</v>
      </c>
      <c r="G543" s="65">
        <f>IF(OR(B543=6,B543=7),0,IF(NOT(E543),IF(A543&lt;=$A$1,VLOOKUP(B543,ouderschapsverlof!$D$15:$E$19,2,FALSE),0),0))</f>
        <v>0</v>
      </c>
      <c r="L543" s="64">
        <f t="shared" si="178"/>
        <v>541</v>
      </c>
      <c r="M543" s="65">
        <f t="shared" si="165"/>
        <v>1</v>
      </c>
      <c r="N543" s="66">
        <f t="shared" si="166"/>
        <v>0</v>
      </c>
      <c r="O543" s="66">
        <f t="shared" si="167"/>
        <v>0</v>
      </c>
      <c r="P543" s="65" t="b">
        <f t="shared" si="168"/>
        <v>1</v>
      </c>
      <c r="Q543" s="65">
        <f>IF(OR(M543=6,M543=7),0,IF(NOT(P543),0,IF(L543&lt;=$L$1,VLOOKUP(M543,ouderschapsverlof!$D$15:$G$19,4,FALSE),0)))</f>
        <v>0</v>
      </c>
      <c r="R543" s="65">
        <f>IF(OR(M543=6,M543=7),0,IF(NOT(P543),IF(L543&lt;=$L$1,VLOOKUP(M543,ouderschapsverlof!$D$15:$G$19,4,FALSE),0),0))</f>
        <v>0</v>
      </c>
      <c r="T543" s="64">
        <f t="shared" si="179"/>
        <v>541</v>
      </c>
      <c r="U543" s="65">
        <f t="shared" si="169"/>
        <v>1</v>
      </c>
      <c r="V543" s="66">
        <f t="shared" si="170"/>
        <v>0</v>
      </c>
      <c r="W543" s="66">
        <f t="shared" si="171"/>
        <v>0</v>
      </c>
      <c r="X543" s="65" t="b">
        <f t="shared" si="172"/>
        <v>1</v>
      </c>
      <c r="Y543" s="65">
        <f>IF(OR(U543=6,U543=7),0,IF(NOT(X543),0,IF(T543&lt;=$T$1,VLOOKUP(U543,ouderschapsverlof!$D$15:$I$19,6,FALSE),0)))</f>
        <v>0</v>
      </c>
      <c r="Z543" s="65">
        <f>IF(OR(U543=6,U543=7),0,IF(NOT(X543),IF(T543&lt;=$T$1,VLOOKUP(U543,ouderschapsverlof!$D$15:$I$19,6,FALSE),0),0))</f>
        <v>0</v>
      </c>
      <c r="AB543" s="64">
        <f t="shared" si="180"/>
        <v>541</v>
      </c>
      <c r="AC543" s="65">
        <f t="shared" si="173"/>
        <v>1</v>
      </c>
      <c r="AD543" s="66">
        <f t="shared" si="174"/>
        <v>0</v>
      </c>
      <c r="AE543" s="66">
        <f t="shared" si="175"/>
        <v>0</v>
      </c>
      <c r="AF543" s="65" t="b">
        <f t="shared" si="176"/>
        <v>1</v>
      </c>
      <c r="AG543" s="65">
        <f>IF(OR(AC543=6,AC543=7),0,IF(NOT(AF543),0,IF(AB543&lt;=$AB$1,VLOOKUP(AC543,ouderschapsverlof!$D$15:$K$19,8,FALSE),0)))</f>
        <v>0</v>
      </c>
      <c r="AH543" s="65">
        <f>IF(OR(AC543=6,AC543=7),0,IF(NOT(AF543),IF(AB543&lt;=$AB$1,VLOOKUP(AC543,ouderschapsverlof!$D$15:$K$19,8,FALSE),0),0))</f>
        <v>0</v>
      </c>
    </row>
    <row r="544" spans="1:34" x14ac:dyDescent="0.25">
      <c r="A544" s="64">
        <f t="shared" si="177"/>
        <v>542</v>
      </c>
      <c r="B544" s="65">
        <f t="shared" si="161"/>
        <v>2</v>
      </c>
      <c r="C544" s="66">
        <f t="shared" si="163"/>
        <v>0</v>
      </c>
      <c r="D544" s="66">
        <f t="shared" si="164"/>
        <v>0</v>
      </c>
      <c r="E544" s="65" t="b">
        <f t="shared" si="162"/>
        <v>1</v>
      </c>
      <c r="F544" s="65">
        <f>IF(OR(B544=6,B544=7),0,IF(NOT(E544),0,IF(A544&lt;=$A$1,VLOOKUP(B544,ouderschapsverlof!$D$15:$E$19,2,FALSE),0)))</f>
        <v>0</v>
      </c>
      <c r="G544" s="65">
        <f>IF(OR(B544=6,B544=7),0,IF(NOT(E544),IF(A544&lt;=$A$1,VLOOKUP(B544,ouderschapsverlof!$D$15:$E$19,2,FALSE),0),0))</f>
        <v>0</v>
      </c>
      <c r="L544" s="64">
        <f t="shared" si="178"/>
        <v>542</v>
      </c>
      <c r="M544" s="65">
        <f t="shared" si="165"/>
        <v>2</v>
      </c>
      <c r="N544" s="66">
        <f t="shared" si="166"/>
        <v>0</v>
      </c>
      <c r="O544" s="66">
        <f t="shared" si="167"/>
        <v>0</v>
      </c>
      <c r="P544" s="65" t="b">
        <f t="shared" si="168"/>
        <v>1</v>
      </c>
      <c r="Q544" s="65">
        <f>IF(OR(M544=6,M544=7),0,IF(NOT(P544),0,IF(L544&lt;=$L$1,VLOOKUP(M544,ouderschapsverlof!$D$15:$G$19,4,FALSE),0)))</f>
        <v>0</v>
      </c>
      <c r="R544" s="65">
        <f>IF(OR(M544=6,M544=7),0,IF(NOT(P544),IF(L544&lt;=$L$1,VLOOKUP(M544,ouderschapsverlof!$D$15:$G$19,4,FALSE),0),0))</f>
        <v>0</v>
      </c>
      <c r="T544" s="64">
        <f t="shared" si="179"/>
        <v>542</v>
      </c>
      <c r="U544" s="65">
        <f t="shared" si="169"/>
        <v>2</v>
      </c>
      <c r="V544" s="66">
        <f t="shared" si="170"/>
        <v>0</v>
      </c>
      <c r="W544" s="66">
        <f t="shared" si="171"/>
        <v>0</v>
      </c>
      <c r="X544" s="65" t="b">
        <f t="shared" si="172"/>
        <v>1</v>
      </c>
      <c r="Y544" s="65">
        <f>IF(OR(U544=6,U544=7),0,IF(NOT(X544),0,IF(T544&lt;=$T$1,VLOOKUP(U544,ouderschapsverlof!$D$15:$I$19,6,FALSE),0)))</f>
        <v>0</v>
      </c>
      <c r="Z544" s="65">
        <f>IF(OR(U544=6,U544=7),0,IF(NOT(X544),IF(T544&lt;=$T$1,VLOOKUP(U544,ouderschapsverlof!$D$15:$I$19,6,FALSE),0),0))</f>
        <v>0</v>
      </c>
      <c r="AB544" s="64">
        <f t="shared" si="180"/>
        <v>542</v>
      </c>
      <c r="AC544" s="65">
        <f t="shared" si="173"/>
        <v>2</v>
      </c>
      <c r="AD544" s="66">
        <f t="shared" si="174"/>
        <v>0</v>
      </c>
      <c r="AE544" s="66">
        <f t="shared" si="175"/>
        <v>0</v>
      </c>
      <c r="AF544" s="65" t="b">
        <f t="shared" si="176"/>
        <v>1</v>
      </c>
      <c r="AG544" s="65">
        <f>IF(OR(AC544=6,AC544=7),0,IF(NOT(AF544),0,IF(AB544&lt;=$AB$1,VLOOKUP(AC544,ouderschapsverlof!$D$15:$K$19,8,FALSE),0)))</f>
        <v>0</v>
      </c>
      <c r="AH544" s="65">
        <f>IF(OR(AC544=6,AC544=7),0,IF(NOT(AF544),IF(AB544&lt;=$AB$1,VLOOKUP(AC544,ouderschapsverlof!$D$15:$K$19,8,FALSE),0),0))</f>
        <v>0</v>
      </c>
    </row>
    <row r="545" spans="1:34" x14ac:dyDescent="0.25">
      <c r="A545" s="64">
        <f t="shared" si="177"/>
        <v>543</v>
      </c>
      <c r="B545" s="65">
        <f t="shared" si="161"/>
        <v>3</v>
      </c>
      <c r="C545" s="66">
        <f t="shared" si="163"/>
        <v>0</v>
      </c>
      <c r="D545" s="66">
        <f t="shared" si="164"/>
        <v>0</v>
      </c>
      <c r="E545" s="65" t="b">
        <f t="shared" si="162"/>
        <v>1</v>
      </c>
      <c r="F545" s="65">
        <f>IF(OR(B545=6,B545=7),0,IF(NOT(E545),0,IF(A545&lt;=$A$1,VLOOKUP(B545,ouderschapsverlof!$D$15:$E$19,2,FALSE),0)))</f>
        <v>0</v>
      </c>
      <c r="G545" s="65">
        <f>IF(OR(B545=6,B545=7),0,IF(NOT(E545),IF(A545&lt;=$A$1,VLOOKUP(B545,ouderschapsverlof!$D$15:$E$19,2,FALSE),0),0))</f>
        <v>0</v>
      </c>
      <c r="L545" s="64">
        <f t="shared" si="178"/>
        <v>543</v>
      </c>
      <c r="M545" s="65">
        <f t="shared" si="165"/>
        <v>3</v>
      </c>
      <c r="N545" s="66">
        <f t="shared" si="166"/>
        <v>0</v>
      </c>
      <c r="O545" s="66">
        <f t="shared" si="167"/>
        <v>0</v>
      </c>
      <c r="P545" s="65" t="b">
        <f t="shared" si="168"/>
        <v>1</v>
      </c>
      <c r="Q545" s="65">
        <f>IF(OR(M545=6,M545=7),0,IF(NOT(P545),0,IF(L545&lt;=$L$1,VLOOKUP(M545,ouderschapsverlof!$D$15:$G$19,4,FALSE),0)))</f>
        <v>0</v>
      </c>
      <c r="R545" s="65">
        <f>IF(OR(M545=6,M545=7),0,IF(NOT(P545),IF(L545&lt;=$L$1,VLOOKUP(M545,ouderschapsverlof!$D$15:$G$19,4,FALSE),0),0))</f>
        <v>0</v>
      </c>
      <c r="T545" s="64">
        <f t="shared" si="179"/>
        <v>543</v>
      </c>
      <c r="U545" s="65">
        <f t="shared" si="169"/>
        <v>3</v>
      </c>
      <c r="V545" s="66">
        <f t="shared" si="170"/>
        <v>0</v>
      </c>
      <c r="W545" s="66">
        <f t="shared" si="171"/>
        <v>0</v>
      </c>
      <c r="X545" s="65" t="b">
        <f t="shared" si="172"/>
        <v>1</v>
      </c>
      <c r="Y545" s="65">
        <f>IF(OR(U545=6,U545=7),0,IF(NOT(X545),0,IF(T545&lt;=$T$1,VLOOKUP(U545,ouderschapsverlof!$D$15:$I$19,6,FALSE),0)))</f>
        <v>0</v>
      </c>
      <c r="Z545" s="65">
        <f>IF(OR(U545=6,U545=7),0,IF(NOT(X545),IF(T545&lt;=$T$1,VLOOKUP(U545,ouderschapsverlof!$D$15:$I$19,6,FALSE),0),0))</f>
        <v>0</v>
      </c>
      <c r="AB545" s="64">
        <f t="shared" si="180"/>
        <v>543</v>
      </c>
      <c r="AC545" s="65">
        <f t="shared" si="173"/>
        <v>3</v>
      </c>
      <c r="AD545" s="66">
        <f t="shared" si="174"/>
        <v>0</v>
      </c>
      <c r="AE545" s="66">
        <f t="shared" si="175"/>
        <v>0</v>
      </c>
      <c r="AF545" s="65" t="b">
        <f t="shared" si="176"/>
        <v>1</v>
      </c>
      <c r="AG545" s="65">
        <f>IF(OR(AC545=6,AC545=7),0,IF(NOT(AF545),0,IF(AB545&lt;=$AB$1,VLOOKUP(AC545,ouderschapsverlof!$D$15:$K$19,8,FALSE),0)))</f>
        <v>0</v>
      </c>
      <c r="AH545" s="65">
        <f>IF(OR(AC545=6,AC545=7),0,IF(NOT(AF545),IF(AB545&lt;=$AB$1,VLOOKUP(AC545,ouderschapsverlof!$D$15:$K$19,8,FALSE),0),0))</f>
        <v>0</v>
      </c>
    </row>
    <row r="546" spans="1:34" x14ac:dyDescent="0.25">
      <c r="A546" s="64">
        <f t="shared" si="177"/>
        <v>544</v>
      </c>
      <c r="B546" s="65">
        <f t="shared" si="161"/>
        <v>4</v>
      </c>
      <c r="C546" s="66">
        <f t="shared" si="163"/>
        <v>0</v>
      </c>
      <c r="D546" s="66">
        <f t="shared" si="164"/>
        <v>0</v>
      </c>
      <c r="E546" s="65" t="b">
        <f t="shared" si="162"/>
        <v>1</v>
      </c>
      <c r="F546" s="65">
        <f>IF(OR(B546=6,B546=7),0,IF(NOT(E546),0,IF(A546&lt;=$A$1,VLOOKUP(B546,ouderschapsverlof!$D$15:$E$19,2,FALSE),0)))</f>
        <v>0</v>
      </c>
      <c r="G546" s="65">
        <f>IF(OR(B546=6,B546=7),0,IF(NOT(E546),IF(A546&lt;=$A$1,VLOOKUP(B546,ouderschapsverlof!$D$15:$E$19,2,FALSE),0),0))</f>
        <v>0</v>
      </c>
      <c r="L546" s="64">
        <f t="shared" si="178"/>
        <v>544</v>
      </c>
      <c r="M546" s="65">
        <f t="shared" si="165"/>
        <v>4</v>
      </c>
      <c r="N546" s="66">
        <f t="shared" si="166"/>
        <v>0</v>
      </c>
      <c r="O546" s="66">
        <f t="shared" si="167"/>
        <v>0</v>
      </c>
      <c r="P546" s="65" t="b">
        <f t="shared" si="168"/>
        <v>1</v>
      </c>
      <c r="Q546" s="65">
        <f>IF(OR(M546=6,M546=7),0,IF(NOT(P546),0,IF(L546&lt;=$L$1,VLOOKUP(M546,ouderschapsverlof!$D$15:$G$19,4,FALSE),0)))</f>
        <v>0</v>
      </c>
      <c r="R546" s="65">
        <f>IF(OR(M546=6,M546=7),0,IF(NOT(P546),IF(L546&lt;=$L$1,VLOOKUP(M546,ouderschapsverlof!$D$15:$G$19,4,FALSE),0),0))</f>
        <v>0</v>
      </c>
      <c r="T546" s="64">
        <f t="shared" si="179"/>
        <v>544</v>
      </c>
      <c r="U546" s="65">
        <f t="shared" si="169"/>
        <v>4</v>
      </c>
      <c r="V546" s="66">
        <f t="shared" si="170"/>
        <v>0</v>
      </c>
      <c r="W546" s="66">
        <f t="shared" si="171"/>
        <v>0</v>
      </c>
      <c r="X546" s="65" t="b">
        <f t="shared" si="172"/>
        <v>1</v>
      </c>
      <c r="Y546" s="65">
        <f>IF(OR(U546=6,U546=7),0,IF(NOT(X546),0,IF(T546&lt;=$T$1,VLOOKUP(U546,ouderschapsverlof!$D$15:$I$19,6,FALSE),0)))</f>
        <v>0</v>
      </c>
      <c r="Z546" s="65">
        <f>IF(OR(U546=6,U546=7),0,IF(NOT(X546),IF(T546&lt;=$T$1,VLOOKUP(U546,ouderschapsverlof!$D$15:$I$19,6,FALSE),0),0))</f>
        <v>0</v>
      </c>
      <c r="AB546" s="64">
        <f t="shared" si="180"/>
        <v>544</v>
      </c>
      <c r="AC546" s="65">
        <f t="shared" si="173"/>
        <v>4</v>
      </c>
      <c r="AD546" s="66">
        <f t="shared" si="174"/>
        <v>0</v>
      </c>
      <c r="AE546" s="66">
        <f t="shared" si="175"/>
        <v>0</v>
      </c>
      <c r="AF546" s="65" t="b">
        <f t="shared" si="176"/>
        <v>1</v>
      </c>
      <c r="AG546" s="65">
        <f>IF(OR(AC546=6,AC546=7),0,IF(NOT(AF546),0,IF(AB546&lt;=$AB$1,VLOOKUP(AC546,ouderschapsverlof!$D$15:$K$19,8,FALSE),0)))</f>
        <v>0</v>
      </c>
      <c r="AH546" s="65">
        <f>IF(OR(AC546=6,AC546=7),0,IF(NOT(AF546),IF(AB546&lt;=$AB$1,VLOOKUP(AC546,ouderschapsverlof!$D$15:$K$19,8,FALSE),0),0))</f>
        <v>0</v>
      </c>
    </row>
    <row r="547" spans="1:34" x14ac:dyDescent="0.25">
      <c r="A547" s="64">
        <f t="shared" si="177"/>
        <v>545</v>
      </c>
      <c r="B547" s="65">
        <f t="shared" si="161"/>
        <v>5</v>
      </c>
      <c r="C547" s="66">
        <f t="shared" si="163"/>
        <v>0</v>
      </c>
      <c r="D547" s="66">
        <f t="shared" si="164"/>
        <v>0</v>
      </c>
      <c r="E547" s="65" t="b">
        <f t="shared" si="162"/>
        <v>1</v>
      </c>
      <c r="F547" s="65">
        <f>IF(OR(B547=6,B547=7),0,IF(NOT(E547),0,IF(A547&lt;=$A$1,VLOOKUP(B547,ouderschapsverlof!$D$15:$E$19,2,FALSE),0)))</f>
        <v>0</v>
      </c>
      <c r="G547" s="65">
        <f>IF(OR(B547=6,B547=7),0,IF(NOT(E547),IF(A547&lt;=$A$1,VLOOKUP(B547,ouderschapsverlof!$D$15:$E$19,2,FALSE),0),0))</f>
        <v>0</v>
      </c>
      <c r="L547" s="64">
        <f t="shared" si="178"/>
        <v>545</v>
      </c>
      <c r="M547" s="65">
        <f t="shared" si="165"/>
        <v>5</v>
      </c>
      <c r="N547" s="66">
        <f t="shared" si="166"/>
        <v>0</v>
      </c>
      <c r="O547" s="66">
        <f t="shared" si="167"/>
        <v>0</v>
      </c>
      <c r="P547" s="65" t="b">
        <f t="shared" si="168"/>
        <v>1</v>
      </c>
      <c r="Q547" s="65">
        <f>IF(OR(M547=6,M547=7),0,IF(NOT(P547),0,IF(L547&lt;=$L$1,VLOOKUP(M547,ouderschapsverlof!$D$15:$G$19,4,FALSE),0)))</f>
        <v>0</v>
      </c>
      <c r="R547" s="65">
        <f>IF(OR(M547=6,M547=7),0,IF(NOT(P547),IF(L547&lt;=$L$1,VLOOKUP(M547,ouderschapsverlof!$D$15:$G$19,4,FALSE),0),0))</f>
        <v>0</v>
      </c>
      <c r="T547" s="64">
        <f t="shared" si="179"/>
        <v>545</v>
      </c>
      <c r="U547" s="65">
        <f t="shared" si="169"/>
        <v>5</v>
      </c>
      <c r="V547" s="66">
        <f t="shared" si="170"/>
        <v>0</v>
      </c>
      <c r="W547" s="66">
        <f t="shared" si="171"/>
        <v>0</v>
      </c>
      <c r="X547" s="65" t="b">
        <f t="shared" si="172"/>
        <v>1</v>
      </c>
      <c r="Y547" s="65">
        <f>IF(OR(U547=6,U547=7),0,IF(NOT(X547),0,IF(T547&lt;=$T$1,VLOOKUP(U547,ouderschapsverlof!$D$15:$I$19,6,FALSE),0)))</f>
        <v>0</v>
      </c>
      <c r="Z547" s="65">
        <f>IF(OR(U547=6,U547=7),0,IF(NOT(X547),IF(T547&lt;=$T$1,VLOOKUP(U547,ouderschapsverlof!$D$15:$I$19,6,FALSE),0),0))</f>
        <v>0</v>
      </c>
      <c r="AB547" s="64">
        <f t="shared" si="180"/>
        <v>545</v>
      </c>
      <c r="AC547" s="65">
        <f t="shared" si="173"/>
        <v>5</v>
      </c>
      <c r="AD547" s="66">
        <f t="shared" si="174"/>
        <v>0</v>
      </c>
      <c r="AE547" s="66">
        <f t="shared" si="175"/>
        <v>0</v>
      </c>
      <c r="AF547" s="65" t="b">
        <f t="shared" si="176"/>
        <v>1</v>
      </c>
      <c r="AG547" s="65">
        <f>IF(OR(AC547=6,AC547=7),0,IF(NOT(AF547),0,IF(AB547&lt;=$AB$1,VLOOKUP(AC547,ouderschapsverlof!$D$15:$K$19,8,FALSE),0)))</f>
        <v>0</v>
      </c>
      <c r="AH547" s="65">
        <f>IF(OR(AC547=6,AC547=7),0,IF(NOT(AF547),IF(AB547&lt;=$AB$1,VLOOKUP(AC547,ouderschapsverlof!$D$15:$K$19,8,FALSE),0),0))</f>
        <v>0</v>
      </c>
    </row>
    <row r="548" spans="1:34" x14ac:dyDescent="0.25">
      <c r="A548" s="64">
        <f t="shared" si="177"/>
        <v>546</v>
      </c>
      <c r="B548" s="65">
        <f t="shared" si="161"/>
        <v>6</v>
      </c>
      <c r="C548" s="66">
        <f t="shared" si="163"/>
        <v>0</v>
      </c>
      <c r="D548" s="66">
        <f t="shared" si="164"/>
        <v>0</v>
      </c>
      <c r="E548" s="65" t="b">
        <f t="shared" si="162"/>
        <v>1</v>
      </c>
      <c r="F548" s="65">
        <f>IF(OR(B548=6,B548=7),0,IF(NOT(E548),0,IF(A548&lt;=$A$1,VLOOKUP(B548,ouderschapsverlof!$D$15:$E$19,2,FALSE),0)))</f>
        <v>0</v>
      </c>
      <c r="G548" s="65">
        <f>IF(OR(B548=6,B548=7),0,IF(NOT(E548),IF(A548&lt;=$A$1,VLOOKUP(B548,ouderschapsverlof!$D$15:$E$19,2,FALSE),0),0))</f>
        <v>0</v>
      </c>
      <c r="L548" s="64">
        <f t="shared" si="178"/>
        <v>546</v>
      </c>
      <c r="M548" s="65">
        <f t="shared" si="165"/>
        <v>6</v>
      </c>
      <c r="N548" s="66">
        <f t="shared" si="166"/>
        <v>0</v>
      </c>
      <c r="O548" s="66">
        <f t="shared" si="167"/>
        <v>0</v>
      </c>
      <c r="P548" s="65" t="b">
        <f t="shared" si="168"/>
        <v>1</v>
      </c>
      <c r="Q548" s="65">
        <f>IF(OR(M548=6,M548=7),0,IF(NOT(P548),0,IF(L548&lt;=$L$1,VLOOKUP(M548,ouderschapsverlof!$D$15:$G$19,4,FALSE),0)))</f>
        <v>0</v>
      </c>
      <c r="R548" s="65">
        <f>IF(OR(M548=6,M548=7),0,IF(NOT(P548),IF(L548&lt;=$L$1,VLOOKUP(M548,ouderschapsverlof!$D$15:$G$19,4,FALSE),0),0))</f>
        <v>0</v>
      </c>
      <c r="T548" s="64">
        <f t="shared" si="179"/>
        <v>546</v>
      </c>
      <c r="U548" s="65">
        <f t="shared" si="169"/>
        <v>6</v>
      </c>
      <c r="V548" s="66">
        <f t="shared" si="170"/>
        <v>0</v>
      </c>
      <c r="W548" s="66">
        <f t="shared" si="171"/>
        <v>0</v>
      </c>
      <c r="X548" s="65" t="b">
        <f t="shared" si="172"/>
        <v>1</v>
      </c>
      <c r="Y548" s="65">
        <f>IF(OR(U548=6,U548=7),0,IF(NOT(X548),0,IF(T548&lt;=$T$1,VLOOKUP(U548,ouderschapsverlof!$D$15:$I$19,6,FALSE),0)))</f>
        <v>0</v>
      </c>
      <c r="Z548" s="65">
        <f>IF(OR(U548=6,U548=7),0,IF(NOT(X548),IF(T548&lt;=$T$1,VLOOKUP(U548,ouderschapsverlof!$D$15:$I$19,6,FALSE),0),0))</f>
        <v>0</v>
      </c>
      <c r="AB548" s="64">
        <f t="shared" si="180"/>
        <v>546</v>
      </c>
      <c r="AC548" s="65">
        <f t="shared" si="173"/>
        <v>6</v>
      </c>
      <c r="AD548" s="66">
        <f t="shared" si="174"/>
        <v>0</v>
      </c>
      <c r="AE548" s="66">
        <f t="shared" si="175"/>
        <v>0</v>
      </c>
      <c r="AF548" s="65" t="b">
        <f t="shared" si="176"/>
        <v>1</v>
      </c>
      <c r="AG548" s="65">
        <f>IF(OR(AC548=6,AC548=7),0,IF(NOT(AF548),0,IF(AB548&lt;=$AB$1,VLOOKUP(AC548,ouderschapsverlof!$D$15:$K$19,8,FALSE),0)))</f>
        <v>0</v>
      </c>
      <c r="AH548" s="65">
        <f>IF(OR(AC548=6,AC548=7),0,IF(NOT(AF548),IF(AB548&lt;=$AB$1,VLOOKUP(AC548,ouderschapsverlof!$D$15:$K$19,8,FALSE),0),0))</f>
        <v>0</v>
      </c>
    </row>
    <row r="549" spans="1:34" x14ac:dyDescent="0.25">
      <c r="A549" s="64">
        <f t="shared" si="177"/>
        <v>547</v>
      </c>
      <c r="B549" s="65">
        <f t="shared" si="161"/>
        <v>7</v>
      </c>
      <c r="C549" s="66">
        <f t="shared" si="163"/>
        <v>0</v>
      </c>
      <c r="D549" s="66">
        <f t="shared" si="164"/>
        <v>0</v>
      </c>
      <c r="E549" s="65" t="b">
        <f t="shared" si="162"/>
        <v>1</v>
      </c>
      <c r="F549" s="65">
        <f>IF(OR(B549=6,B549=7),0,IF(NOT(E549),0,IF(A549&lt;=$A$1,VLOOKUP(B549,ouderschapsverlof!$D$15:$E$19,2,FALSE),0)))</f>
        <v>0</v>
      </c>
      <c r="G549" s="65">
        <f>IF(OR(B549=6,B549=7),0,IF(NOT(E549),IF(A549&lt;=$A$1,VLOOKUP(B549,ouderschapsverlof!$D$15:$E$19,2,FALSE),0),0))</f>
        <v>0</v>
      </c>
      <c r="L549" s="64">
        <f t="shared" si="178"/>
        <v>547</v>
      </c>
      <c r="M549" s="65">
        <f t="shared" si="165"/>
        <v>7</v>
      </c>
      <c r="N549" s="66">
        <f t="shared" si="166"/>
        <v>0</v>
      </c>
      <c r="O549" s="66">
        <f t="shared" si="167"/>
        <v>0</v>
      </c>
      <c r="P549" s="65" t="b">
        <f t="shared" si="168"/>
        <v>1</v>
      </c>
      <c r="Q549" s="65">
        <f>IF(OR(M549=6,M549=7),0,IF(NOT(P549),0,IF(L549&lt;=$L$1,VLOOKUP(M549,ouderschapsverlof!$D$15:$G$19,4,FALSE),0)))</f>
        <v>0</v>
      </c>
      <c r="R549" s="65">
        <f>IF(OR(M549=6,M549=7),0,IF(NOT(P549),IF(L549&lt;=$L$1,VLOOKUP(M549,ouderschapsverlof!$D$15:$G$19,4,FALSE),0),0))</f>
        <v>0</v>
      </c>
      <c r="T549" s="64">
        <f t="shared" si="179"/>
        <v>547</v>
      </c>
      <c r="U549" s="65">
        <f t="shared" si="169"/>
        <v>7</v>
      </c>
      <c r="V549" s="66">
        <f t="shared" si="170"/>
        <v>0</v>
      </c>
      <c r="W549" s="66">
        <f t="shared" si="171"/>
        <v>0</v>
      </c>
      <c r="X549" s="65" t="b">
        <f t="shared" si="172"/>
        <v>1</v>
      </c>
      <c r="Y549" s="65">
        <f>IF(OR(U549=6,U549=7),0,IF(NOT(X549),0,IF(T549&lt;=$T$1,VLOOKUP(U549,ouderschapsverlof!$D$15:$I$19,6,FALSE),0)))</f>
        <v>0</v>
      </c>
      <c r="Z549" s="65">
        <f>IF(OR(U549=6,U549=7),0,IF(NOT(X549),IF(T549&lt;=$T$1,VLOOKUP(U549,ouderschapsverlof!$D$15:$I$19,6,FALSE),0),0))</f>
        <v>0</v>
      </c>
      <c r="AB549" s="64">
        <f t="shared" si="180"/>
        <v>547</v>
      </c>
      <c r="AC549" s="65">
        <f t="shared" si="173"/>
        <v>7</v>
      </c>
      <c r="AD549" s="66">
        <f t="shared" si="174"/>
        <v>0</v>
      </c>
      <c r="AE549" s="66">
        <f t="shared" si="175"/>
        <v>0</v>
      </c>
      <c r="AF549" s="65" t="b">
        <f t="shared" si="176"/>
        <v>1</v>
      </c>
      <c r="AG549" s="65">
        <f>IF(OR(AC549=6,AC549=7),0,IF(NOT(AF549),0,IF(AB549&lt;=$AB$1,VLOOKUP(AC549,ouderschapsverlof!$D$15:$K$19,8,FALSE),0)))</f>
        <v>0</v>
      </c>
      <c r="AH549" s="65">
        <f>IF(OR(AC549=6,AC549=7),0,IF(NOT(AF549),IF(AB549&lt;=$AB$1,VLOOKUP(AC549,ouderschapsverlof!$D$15:$K$19,8,FALSE),0),0))</f>
        <v>0</v>
      </c>
    </row>
    <row r="550" spans="1:34" x14ac:dyDescent="0.25">
      <c r="A550" s="64">
        <f t="shared" si="177"/>
        <v>548</v>
      </c>
      <c r="B550" s="65">
        <f t="shared" si="161"/>
        <v>1</v>
      </c>
      <c r="C550" s="66">
        <f t="shared" si="163"/>
        <v>0</v>
      </c>
      <c r="D550" s="66">
        <f t="shared" si="164"/>
        <v>0</v>
      </c>
      <c r="E550" s="65" t="b">
        <f t="shared" si="162"/>
        <v>1</v>
      </c>
      <c r="F550" s="65">
        <f>IF(OR(B550=6,B550=7),0,IF(NOT(E550),0,IF(A550&lt;=$A$1,VLOOKUP(B550,ouderschapsverlof!$D$15:$E$19,2,FALSE),0)))</f>
        <v>0</v>
      </c>
      <c r="G550" s="65">
        <f>IF(OR(B550=6,B550=7),0,IF(NOT(E550),IF(A550&lt;=$A$1,VLOOKUP(B550,ouderschapsverlof!$D$15:$E$19,2,FALSE),0),0))</f>
        <v>0</v>
      </c>
      <c r="L550" s="64">
        <f t="shared" si="178"/>
        <v>548</v>
      </c>
      <c r="M550" s="65">
        <f t="shared" si="165"/>
        <v>1</v>
      </c>
      <c r="N550" s="66">
        <f t="shared" si="166"/>
        <v>0</v>
      </c>
      <c r="O550" s="66">
        <f t="shared" si="167"/>
        <v>0</v>
      </c>
      <c r="P550" s="65" t="b">
        <f t="shared" si="168"/>
        <v>1</v>
      </c>
      <c r="Q550" s="65">
        <f>IF(OR(M550=6,M550=7),0,IF(NOT(P550),0,IF(L550&lt;=$L$1,VLOOKUP(M550,ouderschapsverlof!$D$15:$G$19,4,FALSE),0)))</f>
        <v>0</v>
      </c>
      <c r="R550" s="65">
        <f>IF(OR(M550=6,M550=7),0,IF(NOT(P550),IF(L550&lt;=$L$1,VLOOKUP(M550,ouderschapsverlof!$D$15:$G$19,4,FALSE),0),0))</f>
        <v>0</v>
      </c>
      <c r="T550" s="64">
        <f t="shared" si="179"/>
        <v>548</v>
      </c>
      <c r="U550" s="65">
        <f t="shared" si="169"/>
        <v>1</v>
      </c>
      <c r="V550" s="66">
        <f t="shared" si="170"/>
        <v>0</v>
      </c>
      <c r="W550" s="66">
        <f t="shared" si="171"/>
        <v>0</v>
      </c>
      <c r="X550" s="65" t="b">
        <f t="shared" si="172"/>
        <v>1</v>
      </c>
      <c r="Y550" s="65">
        <f>IF(OR(U550=6,U550=7),0,IF(NOT(X550),0,IF(T550&lt;=$T$1,VLOOKUP(U550,ouderschapsverlof!$D$15:$I$19,6,FALSE),0)))</f>
        <v>0</v>
      </c>
      <c r="Z550" s="65">
        <f>IF(OR(U550=6,U550=7),0,IF(NOT(X550),IF(T550&lt;=$T$1,VLOOKUP(U550,ouderschapsverlof!$D$15:$I$19,6,FALSE),0),0))</f>
        <v>0</v>
      </c>
      <c r="AB550" s="64">
        <f t="shared" si="180"/>
        <v>548</v>
      </c>
      <c r="AC550" s="65">
        <f t="shared" si="173"/>
        <v>1</v>
      </c>
      <c r="AD550" s="66">
        <f t="shared" si="174"/>
        <v>0</v>
      </c>
      <c r="AE550" s="66">
        <f t="shared" si="175"/>
        <v>0</v>
      </c>
      <c r="AF550" s="65" t="b">
        <f t="shared" si="176"/>
        <v>1</v>
      </c>
      <c r="AG550" s="65">
        <f>IF(OR(AC550=6,AC550=7),0,IF(NOT(AF550),0,IF(AB550&lt;=$AB$1,VLOOKUP(AC550,ouderschapsverlof!$D$15:$K$19,8,FALSE),0)))</f>
        <v>0</v>
      </c>
      <c r="AH550" s="65">
        <f>IF(OR(AC550=6,AC550=7),0,IF(NOT(AF550),IF(AB550&lt;=$AB$1,VLOOKUP(AC550,ouderschapsverlof!$D$15:$K$19,8,FALSE),0),0))</f>
        <v>0</v>
      </c>
    </row>
    <row r="551" spans="1:34" x14ac:dyDescent="0.25">
      <c r="A551" s="64">
        <f t="shared" si="177"/>
        <v>549</v>
      </c>
      <c r="B551" s="65">
        <f t="shared" si="161"/>
        <v>2</v>
      </c>
      <c r="C551" s="66">
        <f t="shared" si="163"/>
        <v>0</v>
      </c>
      <c r="D551" s="66">
        <f t="shared" si="164"/>
        <v>0</v>
      </c>
      <c r="E551" s="65" t="b">
        <f t="shared" si="162"/>
        <v>1</v>
      </c>
      <c r="F551" s="65">
        <f>IF(OR(B551=6,B551=7),0,IF(NOT(E551),0,IF(A551&lt;=$A$1,VLOOKUP(B551,ouderschapsverlof!$D$15:$E$19,2,FALSE),0)))</f>
        <v>0</v>
      </c>
      <c r="G551" s="65">
        <f>IF(OR(B551=6,B551=7),0,IF(NOT(E551),IF(A551&lt;=$A$1,VLOOKUP(B551,ouderschapsverlof!$D$15:$E$19,2,FALSE),0),0))</f>
        <v>0</v>
      </c>
      <c r="L551" s="64">
        <f t="shared" si="178"/>
        <v>549</v>
      </c>
      <c r="M551" s="65">
        <f t="shared" si="165"/>
        <v>2</v>
      </c>
      <c r="N551" s="66">
        <f t="shared" si="166"/>
        <v>0</v>
      </c>
      <c r="O551" s="66">
        <f t="shared" si="167"/>
        <v>0</v>
      </c>
      <c r="P551" s="65" t="b">
        <f t="shared" si="168"/>
        <v>1</v>
      </c>
      <c r="Q551" s="65">
        <f>IF(OR(M551=6,M551=7),0,IF(NOT(P551),0,IF(L551&lt;=$L$1,VLOOKUP(M551,ouderschapsverlof!$D$15:$G$19,4,FALSE),0)))</f>
        <v>0</v>
      </c>
      <c r="R551" s="65">
        <f>IF(OR(M551=6,M551=7),0,IF(NOT(P551),IF(L551&lt;=$L$1,VLOOKUP(M551,ouderschapsverlof!$D$15:$G$19,4,FALSE),0),0))</f>
        <v>0</v>
      </c>
      <c r="T551" s="64">
        <f t="shared" si="179"/>
        <v>549</v>
      </c>
      <c r="U551" s="65">
        <f t="shared" si="169"/>
        <v>2</v>
      </c>
      <c r="V551" s="66">
        <f t="shared" si="170"/>
        <v>0</v>
      </c>
      <c r="W551" s="66">
        <f t="shared" si="171"/>
        <v>0</v>
      </c>
      <c r="X551" s="65" t="b">
        <f t="shared" si="172"/>
        <v>1</v>
      </c>
      <c r="Y551" s="65">
        <f>IF(OR(U551=6,U551=7),0,IF(NOT(X551),0,IF(T551&lt;=$T$1,VLOOKUP(U551,ouderschapsverlof!$D$15:$I$19,6,FALSE),0)))</f>
        <v>0</v>
      </c>
      <c r="Z551" s="65">
        <f>IF(OR(U551=6,U551=7),0,IF(NOT(X551),IF(T551&lt;=$T$1,VLOOKUP(U551,ouderschapsverlof!$D$15:$I$19,6,FALSE),0),0))</f>
        <v>0</v>
      </c>
      <c r="AB551" s="64">
        <f t="shared" si="180"/>
        <v>549</v>
      </c>
      <c r="AC551" s="65">
        <f t="shared" si="173"/>
        <v>2</v>
      </c>
      <c r="AD551" s="66">
        <f t="shared" si="174"/>
        <v>0</v>
      </c>
      <c r="AE551" s="66">
        <f t="shared" si="175"/>
        <v>0</v>
      </c>
      <c r="AF551" s="65" t="b">
        <f t="shared" si="176"/>
        <v>1</v>
      </c>
      <c r="AG551" s="65">
        <f>IF(OR(AC551=6,AC551=7),0,IF(NOT(AF551),0,IF(AB551&lt;=$AB$1,VLOOKUP(AC551,ouderschapsverlof!$D$15:$K$19,8,FALSE),0)))</f>
        <v>0</v>
      </c>
      <c r="AH551" s="65">
        <f>IF(OR(AC551=6,AC551=7),0,IF(NOT(AF551),IF(AB551&lt;=$AB$1,VLOOKUP(AC551,ouderschapsverlof!$D$15:$K$19,8,FALSE),0),0))</f>
        <v>0</v>
      </c>
    </row>
    <row r="552" spans="1:34" x14ac:dyDescent="0.25">
      <c r="A552" s="64">
        <f t="shared" si="177"/>
        <v>550</v>
      </c>
      <c r="B552" s="65">
        <f t="shared" si="161"/>
        <v>3</v>
      </c>
      <c r="C552" s="66">
        <f t="shared" si="163"/>
        <v>0</v>
      </c>
      <c r="D552" s="66">
        <f t="shared" si="164"/>
        <v>0</v>
      </c>
      <c r="E552" s="65" t="b">
        <f t="shared" si="162"/>
        <v>1</v>
      </c>
      <c r="F552" s="65">
        <f>IF(OR(B552=6,B552=7),0,IF(NOT(E552),0,IF(A552&lt;=$A$1,VLOOKUP(B552,ouderschapsverlof!$D$15:$E$19,2,FALSE),0)))</f>
        <v>0</v>
      </c>
      <c r="G552" s="65">
        <f>IF(OR(B552=6,B552=7),0,IF(NOT(E552),IF(A552&lt;=$A$1,VLOOKUP(B552,ouderschapsverlof!$D$15:$E$19,2,FALSE),0),0))</f>
        <v>0</v>
      </c>
      <c r="L552" s="64">
        <f t="shared" si="178"/>
        <v>550</v>
      </c>
      <c r="M552" s="65">
        <f t="shared" si="165"/>
        <v>3</v>
      </c>
      <c r="N552" s="66">
        <f t="shared" si="166"/>
        <v>0</v>
      </c>
      <c r="O552" s="66">
        <f t="shared" si="167"/>
        <v>0</v>
      </c>
      <c r="P552" s="65" t="b">
        <f t="shared" si="168"/>
        <v>1</v>
      </c>
      <c r="Q552" s="65">
        <f>IF(OR(M552=6,M552=7),0,IF(NOT(P552),0,IF(L552&lt;=$L$1,VLOOKUP(M552,ouderschapsverlof!$D$15:$G$19,4,FALSE),0)))</f>
        <v>0</v>
      </c>
      <c r="R552" s="65">
        <f>IF(OR(M552=6,M552=7),0,IF(NOT(P552),IF(L552&lt;=$L$1,VLOOKUP(M552,ouderschapsverlof!$D$15:$G$19,4,FALSE),0),0))</f>
        <v>0</v>
      </c>
      <c r="T552" s="64">
        <f t="shared" si="179"/>
        <v>550</v>
      </c>
      <c r="U552" s="65">
        <f t="shared" si="169"/>
        <v>3</v>
      </c>
      <c r="V552" s="66">
        <f t="shared" si="170"/>
        <v>0</v>
      </c>
      <c r="W552" s="66">
        <f t="shared" si="171"/>
        <v>0</v>
      </c>
      <c r="X552" s="65" t="b">
        <f t="shared" si="172"/>
        <v>1</v>
      </c>
      <c r="Y552" s="65">
        <f>IF(OR(U552=6,U552=7),0,IF(NOT(X552),0,IF(T552&lt;=$T$1,VLOOKUP(U552,ouderschapsverlof!$D$15:$I$19,6,FALSE),0)))</f>
        <v>0</v>
      </c>
      <c r="Z552" s="65">
        <f>IF(OR(U552=6,U552=7),0,IF(NOT(X552),IF(T552&lt;=$T$1,VLOOKUP(U552,ouderschapsverlof!$D$15:$I$19,6,FALSE),0),0))</f>
        <v>0</v>
      </c>
      <c r="AB552" s="64">
        <f t="shared" si="180"/>
        <v>550</v>
      </c>
      <c r="AC552" s="65">
        <f t="shared" si="173"/>
        <v>3</v>
      </c>
      <c r="AD552" s="66">
        <f t="shared" si="174"/>
        <v>0</v>
      </c>
      <c r="AE552" s="66">
        <f t="shared" si="175"/>
        <v>0</v>
      </c>
      <c r="AF552" s="65" t="b">
        <f t="shared" si="176"/>
        <v>1</v>
      </c>
      <c r="AG552" s="65">
        <f>IF(OR(AC552=6,AC552=7),0,IF(NOT(AF552),0,IF(AB552&lt;=$AB$1,VLOOKUP(AC552,ouderschapsverlof!$D$15:$K$19,8,FALSE),0)))</f>
        <v>0</v>
      </c>
      <c r="AH552" s="65">
        <f>IF(OR(AC552=6,AC552=7),0,IF(NOT(AF552),IF(AB552&lt;=$AB$1,VLOOKUP(AC552,ouderschapsverlof!$D$15:$K$19,8,FALSE),0),0))</f>
        <v>0</v>
      </c>
    </row>
    <row r="553" spans="1:34" x14ac:dyDescent="0.25">
      <c r="A553" s="64">
        <f t="shared" si="177"/>
        <v>551</v>
      </c>
      <c r="B553" s="65">
        <f t="shared" si="161"/>
        <v>4</v>
      </c>
      <c r="C553" s="66">
        <f t="shared" si="163"/>
        <v>0</v>
      </c>
      <c r="D553" s="66">
        <f t="shared" si="164"/>
        <v>0</v>
      </c>
      <c r="E553" s="65" t="b">
        <f t="shared" si="162"/>
        <v>1</v>
      </c>
      <c r="F553" s="65">
        <f>IF(OR(B553=6,B553=7),0,IF(NOT(E553),0,IF(A553&lt;=$A$1,VLOOKUP(B553,ouderschapsverlof!$D$15:$E$19,2,FALSE),0)))</f>
        <v>0</v>
      </c>
      <c r="G553" s="65">
        <f>IF(OR(B553=6,B553=7),0,IF(NOT(E553),IF(A553&lt;=$A$1,VLOOKUP(B553,ouderschapsverlof!$D$15:$E$19,2,FALSE),0),0))</f>
        <v>0</v>
      </c>
      <c r="L553" s="64">
        <f t="shared" si="178"/>
        <v>551</v>
      </c>
      <c r="M553" s="65">
        <f t="shared" si="165"/>
        <v>4</v>
      </c>
      <c r="N553" s="66">
        <f t="shared" si="166"/>
        <v>0</v>
      </c>
      <c r="O553" s="66">
        <f t="shared" si="167"/>
        <v>0</v>
      </c>
      <c r="P553" s="65" t="b">
        <f t="shared" si="168"/>
        <v>1</v>
      </c>
      <c r="Q553" s="65">
        <f>IF(OR(M553=6,M553=7),0,IF(NOT(P553),0,IF(L553&lt;=$L$1,VLOOKUP(M553,ouderschapsverlof!$D$15:$G$19,4,FALSE),0)))</f>
        <v>0</v>
      </c>
      <c r="R553" s="65">
        <f>IF(OR(M553=6,M553=7),0,IF(NOT(P553),IF(L553&lt;=$L$1,VLOOKUP(M553,ouderschapsverlof!$D$15:$G$19,4,FALSE),0),0))</f>
        <v>0</v>
      </c>
      <c r="T553" s="64">
        <f t="shared" si="179"/>
        <v>551</v>
      </c>
      <c r="U553" s="65">
        <f t="shared" si="169"/>
        <v>4</v>
      </c>
      <c r="V553" s="66">
        <f t="shared" si="170"/>
        <v>0</v>
      </c>
      <c r="W553" s="66">
        <f t="shared" si="171"/>
        <v>0</v>
      </c>
      <c r="X553" s="65" t="b">
        <f t="shared" si="172"/>
        <v>1</v>
      </c>
      <c r="Y553" s="65">
        <f>IF(OR(U553=6,U553=7),0,IF(NOT(X553),0,IF(T553&lt;=$T$1,VLOOKUP(U553,ouderschapsverlof!$D$15:$I$19,6,FALSE),0)))</f>
        <v>0</v>
      </c>
      <c r="Z553" s="65">
        <f>IF(OR(U553=6,U553=7),0,IF(NOT(X553),IF(T553&lt;=$T$1,VLOOKUP(U553,ouderschapsverlof!$D$15:$I$19,6,FALSE),0),0))</f>
        <v>0</v>
      </c>
      <c r="AB553" s="64">
        <f t="shared" si="180"/>
        <v>551</v>
      </c>
      <c r="AC553" s="65">
        <f t="shared" si="173"/>
        <v>4</v>
      </c>
      <c r="AD553" s="66">
        <f t="shared" si="174"/>
        <v>0</v>
      </c>
      <c r="AE553" s="66">
        <f t="shared" si="175"/>
        <v>0</v>
      </c>
      <c r="AF553" s="65" t="b">
        <f t="shared" si="176"/>
        <v>1</v>
      </c>
      <c r="AG553" s="65">
        <f>IF(OR(AC553=6,AC553=7),0,IF(NOT(AF553),0,IF(AB553&lt;=$AB$1,VLOOKUP(AC553,ouderschapsverlof!$D$15:$K$19,8,FALSE),0)))</f>
        <v>0</v>
      </c>
      <c r="AH553" s="65">
        <f>IF(OR(AC553=6,AC553=7),0,IF(NOT(AF553),IF(AB553&lt;=$AB$1,VLOOKUP(AC553,ouderschapsverlof!$D$15:$K$19,8,FALSE),0),0))</f>
        <v>0</v>
      </c>
    </row>
    <row r="554" spans="1:34" x14ac:dyDescent="0.25">
      <c r="A554" s="64">
        <f t="shared" si="177"/>
        <v>552</v>
      </c>
      <c r="B554" s="65">
        <f t="shared" si="161"/>
        <v>5</v>
      </c>
      <c r="C554" s="66">
        <f t="shared" si="163"/>
        <v>0</v>
      </c>
      <c r="D554" s="66">
        <f t="shared" si="164"/>
        <v>0</v>
      </c>
      <c r="E554" s="65" t="b">
        <f t="shared" si="162"/>
        <v>1</v>
      </c>
      <c r="F554" s="65">
        <f>IF(OR(B554=6,B554=7),0,IF(NOT(E554),0,IF(A554&lt;=$A$1,VLOOKUP(B554,ouderschapsverlof!$D$15:$E$19,2,FALSE),0)))</f>
        <v>0</v>
      </c>
      <c r="G554" s="65">
        <f>IF(OR(B554=6,B554=7),0,IF(NOT(E554),IF(A554&lt;=$A$1,VLOOKUP(B554,ouderschapsverlof!$D$15:$E$19,2,FALSE),0),0))</f>
        <v>0</v>
      </c>
      <c r="L554" s="64">
        <f t="shared" si="178"/>
        <v>552</v>
      </c>
      <c r="M554" s="65">
        <f t="shared" si="165"/>
        <v>5</v>
      </c>
      <c r="N554" s="66">
        <f t="shared" si="166"/>
        <v>0</v>
      </c>
      <c r="O554" s="66">
        <f t="shared" si="167"/>
        <v>0</v>
      </c>
      <c r="P554" s="65" t="b">
        <f t="shared" si="168"/>
        <v>1</v>
      </c>
      <c r="Q554" s="65">
        <f>IF(OR(M554=6,M554=7),0,IF(NOT(P554),0,IF(L554&lt;=$L$1,VLOOKUP(M554,ouderschapsverlof!$D$15:$G$19,4,FALSE),0)))</f>
        <v>0</v>
      </c>
      <c r="R554" s="65">
        <f>IF(OR(M554=6,M554=7),0,IF(NOT(P554),IF(L554&lt;=$L$1,VLOOKUP(M554,ouderschapsverlof!$D$15:$G$19,4,FALSE),0),0))</f>
        <v>0</v>
      </c>
      <c r="T554" s="64">
        <f t="shared" si="179"/>
        <v>552</v>
      </c>
      <c r="U554" s="65">
        <f t="shared" si="169"/>
        <v>5</v>
      </c>
      <c r="V554" s="66">
        <f t="shared" si="170"/>
        <v>0</v>
      </c>
      <c r="W554" s="66">
        <f t="shared" si="171"/>
        <v>0</v>
      </c>
      <c r="X554" s="65" t="b">
        <f t="shared" si="172"/>
        <v>1</v>
      </c>
      <c r="Y554" s="65">
        <f>IF(OR(U554=6,U554=7),0,IF(NOT(X554),0,IF(T554&lt;=$T$1,VLOOKUP(U554,ouderschapsverlof!$D$15:$I$19,6,FALSE),0)))</f>
        <v>0</v>
      </c>
      <c r="Z554" s="65">
        <f>IF(OR(U554=6,U554=7),0,IF(NOT(X554),IF(T554&lt;=$T$1,VLOOKUP(U554,ouderschapsverlof!$D$15:$I$19,6,FALSE),0),0))</f>
        <v>0</v>
      </c>
      <c r="AB554" s="64">
        <f t="shared" si="180"/>
        <v>552</v>
      </c>
      <c r="AC554" s="65">
        <f t="shared" si="173"/>
        <v>5</v>
      </c>
      <c r="AD554" s="66">
        <f t="shared" si="174"/>
        <v>0</v>
      </c>
      <c r="AE554" s="66">
        <f t="shared" si="175"/>
        <v>0</v>
      </c>
      <c r="AF554" s="65" t="b">
        <f t="shared" si="176"/>
        <v>1</v>
      </c>
      <c r="AG554" s="65">
        <f>IF(OR(AC554=6,AC554=7),0,IF(NOT(AF554),0,IF(AB554&lt;=$AB$1,VLOOKUP(AC554,ouderschapsverlof!$D$15:$K$19,8,FALSE),0)))</f>
        <v>0</v>
      </c>
      <c r="AH554" s="65">
        <f>IF(OR(AC554=6,AC554=7),0,IF(NOT(AF554),IF(AB554&lt;=$AB$1,VLOOKUP(AC554,ouderschapsverlof!$D$15:$K$19,8,FALSE),0),0))</f>
        <v>0</v>
      </c>
    </row>
    <row r="555" spans="1:34" x14ac:dyDescent="0.25">
      <c r="A555" s="64">
        <f t="shared" si="177"/>
        <v>553</v>
      </c>
      <c r="B555" s="65">
        <f t="shared" si="161"/>
        <v>6</v>
      </c>
      <c r="C555" s="66">
        <f t="shared" si="163"/>
        <v>0</v>
      </c>
      <c r="D555" s="66">
        <f t="shared" si="164"/>
        <v>0</v>
      </c>
      <c r="E555" s="65" t="b">
        <f t="shared" si="162"/>
        <v>1</v>
      </c>
      <c r="F555" s="65">
        <f>IF(OR(B555=6,B555=7),0,IF(NOT(E555),0,IF(A555&lt;=$A$1,VLOOKUP(B555,ouderschapsverlof!$D$15:$E$19,2,FALSE),0)))</f>
        <v>0</v>
      </c>
      <c r="G555" s="65">
        <f>IF(OR(B555=6,B555=7),0,IF(NOT(E555),IF(A555&lt;=$A$1,VLOOKUP(B555,ouderschapsverlof!$D$15:$E$19,2,FALSE),0),0))</f>
        <v>0</v>
      </c>
      <c r="L555" s="64">
        <f t="shared" si="178"/>
        <v>553</v>
      </c>
      <c r="M555" s="65">
        <f t="shared" si="165"/>
        <v>6</v>
      </c>
      <c r="N555" s="66">
        <f t="shared" si="166"/>
        <v>0</v>
      </c>
      <c r="O555" s="66">
        <f t="shared" si="167"/>
        <v>0</v>
      </c>
      <c r="P555" s="65" t="b">
        <f t="shared" si="168"/>
        <v>1</v>
      </c>
      <c r="Q555" s="65">
        <f>IF(OR(M555=6,M555=7),0,IF(NOT(P555),0,IF(L555&lt;=$L$1,VLOOKUP(M555,ouderschapsverlof!$D$15:$G$19,4,FALSE),0)))</f>
        <v>0</v>
      </c>
      <c r="R555" s="65">
        <f>IF(OR(M555=6,M555=7),0,IF(NOT(P555),IF(L555&lt;=$L$1,VLOOKUP(M555,ouderschapsverlof!$D$15:$G$19,4,FALSE),0),0))</f>
        <v>0</v>
      </c>
      <c r="T555" s="64">
        <f t="shared" si="179"/>
        <v>553</v>
      </c>
      <c r="U555" s="65">
        <f t="shared" si="169"/>
        <v>6</v>
      </c>
      <c r="V555" s="66">
        <f t="shared" si="170"/>
        <v>0</v>
      </c>
      <c r="W555" s="66">
        <f t="shared" si="171"/>
        <v>0</v>
      </c>
      <c r="X555" s="65" t="b">
        <f t="shared" si="172"/>
        <v>1</v>
      </c>
      <c r="Y555" s="65">
        <f>IF(OR(U555=6,U555=7),0,IF(NOT(X555),0,IF(T555&lt;=$T$1,VLOOKUP(U555,ouderschapsverlof!$D$15:$I$19,6,FALSE),0)))</f>
        <v>0</v>
      </c>
      <c r="Z555" s="65">
        <f>IF(OR(U555=6,U555=7),0,IF(NOT(X555),IF(T555&lt;=$T$1,VLOOKUP(U555,ouderschapsverlof!$D$15:$I$19,6,FALSE),0),0))</f>
        <v>0</v>
      </c>
      <c r="AB555" s="64">
        <f t="shared" si="180"/>
        <v>553</v>
      </c>
      <c r="AC555" s="65">
        <f t="shared" si="173"/>
        <v>6</v>
      </c>
      <c r="AD555" s="66">
        <f t="shared" si="174"/>
        <v>0</v>
      </c>
      <c r="AE555" s="66">
        <f t="shared" si="175"/>
        <v>0</v>
      </c>
      <c r="AF555" s="65" t="b">
        <f t="shared" si="176"/>
        <v>1</v>
      </c>
      <c r="AG555" s="65">
        <f>IF(OR(AC555=6,AC555=7),0,IF(NOT(AF555),0,IF(AB555&lt;=$AB$1,VLOOKUP(AC555,ouderschapsverlof!$D$15:$K$19,8,FALSE),0)))</f>
        <v>0</v>
      </c>
      <c r="AH555" s="65">
        <f>IF(OR(AC555=6,AC555=7),0,IF(NOT(AF555),IF(AB555&lt;=$AB$1,VLOOKUP(AC555,ouderschapsverlof!$D$15:$K$19,8,FALSE),0),0))</f>
        <v>0</v>
      </c>
    </row>
    <row r="556" spans="1:34" x14ac:dyDescent="0.25">
      <c r="A556" s="64">
        <f t="shared" si="177"/>
        <v>554</v>
      </c>
      <c r="B556" s="65">
        <f t="shared" si="161"/>
        <v>7</v>
      </c>
      <c r="C556" s="66">
        <f t="shared" si="163"/>
        <v>0</v>
      </c>
      <c r="D556" s="66">
        <f t="shared" si="164"/>
        <v>0</v>
      </c>
      <c r="E556" s="65" t="b">
        <f t="shared" si="162"/>
        <v>1</v>
      </c>
      <c r="F556" s="65">
        <f>IF(OR(B556=6,B556=7),0,IF(NOT(E556),0,IF(A556&lt;=$A$1,VLOOKUP(B556,ouderschapsverlof!$D$15:$E$19,2,FALSE),0)))</f>
        <v>0</v>
      </c>
      <c r="G556" s="65">
        <f>IF(OR(B556=6,B556=7),0,IF(NOT(E556),IF(A556&lt;=$A$1,VLOOKUP(B556,ouderschapsverlof!$D$15:$E$19,2,FALSE),0),0))</f>
        <v>0</v>
      </c>
      <c r="L556" s="64">
        <f t="shared" si="178"/>
        <v>554</v>
      </c>
      <c r="M556" s="65">
        <f t="shared" si="165"/>
        <v>7</v>
      </c>
      <c r="N556" s="66">
        <f t="shared" si="166"/>
        <v>0</v>
      </c>
      <c r="O556" s="66">
        <f t="shared" si="167"/>
        <v>0</v>
      </c>
      <c r="P556" s="65" t="b">
        <f t="shared" si="168"/>
        <v>1</v>
      </c>
      <c r="Q556" s="65">
        <f>IF(OR(M556=6,M556=7),0,IF(NOT(P556),0,IF(L556&lt;=$L$1,VLOOKUP(M556,ouderschapsverlof!$D$15:$G$19,4,FALSE),0)))</f>
        <v>0</v>
      </c>
      <c r="R556" s="65">
        <f>IF(OR(M556=6,M556=7),0,IF(NOT(P556),IF(L556&lt;=$L$1,VLOOKUP(M556,ouderschapsverlof!$D$15:$G$19,4,FALSE),0),0))</f>
        <v>0</v>
      </c>
      <c r="T556" s="64">
        <f t="shared" si="179"/>
        <v>554</v>
      </c>
      <c r="U556" s="65">
        <f t="shared" si="169"/>
        <v>7</v>
      </c>
      <c r="V556" s="66">
        <f t="shared" si="170"/>
        <v>0</v>
      </c>
      <c r="W556" s="66">
        <f t="shared" si="171"/>
        <v>0</v>
      </c>
      <c r="X556" s="65" t="b">
        <f t="shared" si="172"/>
        <v>1</v>
      </c>
      <c r="Y556" s="65">
        <f>IF(OR(U556=6,U556=7),0,IF(NOT(X556),0,IF(T556&lt;=$T$1,VLOOKUP(U556,ouderschapsverlof!$D$15:$I$19,6,FALSE),0)))</f>
        <v>0</v>
      </c>
      <c r="Z556" s="65">
        <f>IF(OR(U556=6,U556=7),0,IF(NOT(X556),IF(T556&lt;=$T$1,VLOOKUP(U556,ouderschapsverlof!$D$15:$I$19,6,FALSE),0),0))</f>
        <v>0</v>
      </c>
      <c r="AB556" s="64">
        <f t="shared" si="180"/>
        <v>554</v>
      </c>
      <c r="AC556" s="65">
        <f t="shared" si="173"/>
        <v>7</v>
      </c>
      <c r="AD556" s="66">
        <f t="shared" si="174"/>
        <v>0</v>
      </c>
      <c r="AE556" s="66">
        <f t="shared" si="175"/>
        <v>0</v>
      </c>
      <c r="AF556" s="65" t="b">
        <f t="shared" si="176"/>
        <v>1</v>
      </c>
      <c r="AG556" s="65">
        <f>IF(OR(AC556=6,AC556=7),0,IF(NOT(AF556),0,IF(AB556&lt;=$AB$1,VLOOKUP(AC556,ouderschapsverlof!$D$15:$K$19,8,FALSE),0)))</f>
        <v>0</v>
      </c>
      <c r="AH556" s="65">
        <f>IF(OR(AC556=6,AC556=7),0,IF(NOT(AF556),IF(AB556&lt;=$AB$1,VLOOKUP(AC556,ouderschapsverlof!$D$15:$K$19,8,FALSE),0),0))</f>
        <v>0</v>
      </c>
    </row>
    <row r="557" spans="1:34" x14ac:dyDescent="0.25">
      <c r="A557" s="64">
        <f t="shared" si="177"/>
        <v>555</v>
      </c>
      <c r="B557" s="65">
        <f t="shared" si="161"/>
        <v>1</v>
      </c>
      <c r="C557" s="66">
        <f t="shared" si="163"/>
        <v>0</v>
      </c>
      <c r="D557" s="66">
        <f t="shared" si="164"/>
        <v>0</v>
      </c>
      <c r="E557" s="65" t="b">
        <f t="shared" si="162"/>
        <v>1</v>
      </c>
      <c r="F557" s="65">
        <f>IF(OR(B557=6,B557=7),0,IF(NOT(E557),0,IF(A557&lt;=$A$1,VLOOKUP(B557,ouderschapsverlof!$D$15:$E$19,2,FALSE),0)))</f>
        <v>0</v>
      </c>
      <c r="G557" s="65">
        <f>IF(OR(B557=6,B557=7),0,IF(NOT(E557),IF(A557&lt;=$A$1,VLOOKUP(B557,ouderschapsverlof!$D$15:$E$19,2,FALSE),0),0))</f>
        <v>0</v>
      </c>
      <c r="L557" s="64">
        <f t="shared" si="178"/>
        <v>555</v>
      </c>
      <c r="M557" s="65">
        <f t="shared" si="165"/>
        <v>1</v>
      </c>
      <c r="N557" s="66">
        <f t="shared" si="166"/>
        <v>0</v>
      </c>
      <c r="O557" s="66">
        <f t="shared" si="167"/>
        <v>0</v>
      </c>
      <c r="P557" s="65" t="b">
        <f t="shared" si="168"/>
        <v>1</v>
      </c>
      <c r="Q557" s="65">
        <f>IF(OR(M557=6,M557=7),0,IF(NOT(P557),0,IF(L557&lt;=$L$1,VLOOKUP(M557,ouderschapsverlof!$D$15:$G$19,4,FALSE),0)))</f>
        <v>0</v>
      </c>
      <c r="R557" s="65">
        <f>IF(OR(M557=6,M557=7),0,IF(NOT(P557),IF(L557&lt;=$L$1,VLOOKUP(M557,ouderschapsverlof!$D$15:$G$19,4,FALSE),0),0))</f>
        <v>0</v>
      </c>
      <c r="T557" s="64">
        <f t="shared" si="179"/>
        <v>555</v>
      </c>
      <c r="U557" s="65">
        <f t="shared" si="169"/>
        <v>1</v>
      </c>
      <c r="V557" s="66">
        <f t="shared" si="170"/>
        <v>0</v>
      </c>
      <c r="W557" s="66">
        <f t="shared" si="171"/>
        <v>0</v>
      </c>
      <c r="X557" s="65" t="b">
        <f t="shared" si="172"/>
        <v>1</v>
      </c>
      <c r="Y557" s="65">
        <f>IF(OR(U557=6,U557=7),0,IF(NOT(X557),0,IF(T557&lt;=$T$1,VLOOKUP(U557,ouderschapsverlof!$D$15:$I$19,6,FALSE),0)))</f>
        <v>0</v>
      </c>
      <c r="Z557" s="65">
        <f>IF(OR(U557=6,U557=7),0,IF(NOT(X557),IF(T557&lt;=$T$1,VLOOKUP(U557,ouderschapsverlof!$D$15:$I$19,6,FALSE),0),0))</f>
        <v>0</v>
      </c>
      <c r="AB557" s="64">
        <f t="shared" si="180"/>
        <v>555</v>
      </c>
      <c r="AC557" s="65">
        <f t="shared" si="173"/>
        <v>1</v>
      </c>
      <c r="AD557" s="66">
        <f t="shared" si="174"/>
        <v>0</v>
      </c>
      <c r="AE557" s="66">
        <f t="shared" si="175"/>
        <v>0</v>
      </c>
      <c r="AF557" s="65" t="b">
        <f t="shared" si="176"/>
        <v>1</v>
      </c>
      <c r="AG557" s="65">
        <f>IF(OR(AC557=6,AC557=7),0,IF(NOT(AF557),0,IF(AB557&lt;=$AB$1,VLOOKUP(AC557,ouderschapsverlof!$D$15:$K$19,8,FALSE),0)))</f>
        <v>0</v>
      </c>
      <c r="AH557" s="65">
        <f>IF(OR(AC557=6,AC557=7),0,IF(NOT(AF557),IF(AB557&lt;=$AB$1,VLOOKUP(AC557,ouderschapsverlof!$D$15:$K$19,8,FALSE),0),0))</f>
        <v>0</v>
      </c>
    </row>
    <row r="558" spans="1:34" x14ac:dyDescent="0.25">
      <c r="A558" s="64">
        <f t="shared" si="177"/>
        <v>556</v>
      </c>
      <c r="B558" s="65">
        <f t="shared" si="161"/>
        <v>2</v>
      </c>
      <c r="C558" s="66">
        <f t="shared" si="163"/>
        <v>0</v>
      </c>
      <c r="D558" s="66">
        <f t="shared" si="164"/>
        <v>0</v>
      </c>
      <c r="E558" s="65" t="b">
        <f t="shared" si="162"/>
        <v>1</v>
      </c>
      <c r="F558" s="65">
        <f>IF(OR(B558=6,B558=7),0,IF(NOT(E558),0,IF(A558&lt;=$A$1,VLOOKUP(B558,ouderschapsverlof!$D$15:$E$19,2,FALSE),0)))</f>
        <v>0</v>
      </c>
      <c r="G558" s="65">
        <f>IF(OR(B558=6,B558=7),0,IF(NOT(E558),IF(A558&lt;=$A$1,VLOOKUP(B558,ouderschapsverlof!$D$15:$E$19,2,FALSE),0),0))</f>
        <v>0</v>
      </c>
      <c r="L558" s="64">
        <f t="shared" si="178"/>
        <v>556</v>
      </c>
      <c r="M558" s="65">
        <f t="shared" si="165"/>
        <v>2</v>
      </c>
      <c r="N558" s="66">
        <f t="shared" si="166"/>
        <v>0</v>
      </c>
      <c r="O558" s="66">
        <f t="shared" si="167"/>
        <v>0</v>
      </c>
      <c r="P558" s="65" t="b">
        <f t="shared" si="168"/>
        <v>1</v>
      </c>
      <c r="Q558" s="65">
        <f>IF(OR(M558=6,M558=7),0,IF(NOT(P558),0,IF(L558&lt;=$L$1,VLOOKUP(M558,ouderschapsverlof!$D$15:$G$19,4,FALSE),0)))</f>
        <v>0</v>
      </c>
      <c r="R558" s="65">
        <f>IF(OR(M558=6,M558=7),0,IF(NOT(P558),IF(L558&lt;=$L$1,VLOOKUP(M558,ouderschapsverlof!$D$15:$G$19,4,FALSE),0),0))</f>
        <v>0</v>
      </c>
      <c r="T558" s="64">
        <f t="shared" si="179"/>
        <v>556</v>
      </c>
      <c r="U558" s="65">
        <f t="shared" si="169"/>
        <v>2</v>
      </c>
      <c r="V558" s="66">
        <f t="shared" si="170"/>
        <v>0</v>
      </c>
      <c r="W558" s="66">
        <f t="shared" si="171"/>
        <v>0</v>
      </c>
      <c r="X558" s="65" t="b">
        <f t="shared" si="172"/>
        <v>1</v>
      </c>
      <c r="Y558" s="65">
        <f>IF(OR(U558=6,U558=7),0,IF(NOT(X558),0,IF(T558&lt;=$T$1,VLOOKUP(U558,ouderschapsverlof!$D$15:$I$19,6,FALSE),0)))</f>
        <v>0</v>
      </c>
      <c r="Z558" s="65">
        <f>IF(OR(U558=6,U558=7),0,IF(NOT(X558),IF(T558&lt;=$T$1,VLOOKUP(U558,ouderschapsverlof!$D$15:$I$19,6,FALSE),0),0))</f>
        <v>0</v>
      </c>
      <c r="AB558" s="64">
        <f t="shared" si="180"/>
        <v>556</v>
      </c>
      <c r="AC558" s="65">
        <f t="shared" si="173"/>
        <v>2</v>
      </c>
      <c r="AD558" s="66">
        <f t="shared" si="174"/>
        <v>0</v>
      </c>
      <c r="AE558" s="66">
        <f t="shared" si="175"/>
        <v>0</v>
      </c>
      <c r="AF558" s="65" t="b">
        <f t="shared" si="176"/>
        <v>1</v>
      </c>
      <c r="AG558" s="65">
        <f>IF(OR(AC558=6,AC558=7),0,IF(NOT(AF558),0,IF(AB558&lt;=$AB$1,VLOOKUP(AC558,ouderschapsverlof!$D$15:$K$19,8,FALSE),0)))</f>
        <v>0</v>
      </c>
      <c r="AH558" s="65">
        <f>IF(OR(AC558=6,AC558=7),0,IF(NOT(AF558),IF(AB558&lt;=$AB$1,VLOOKUP(AC558,ouderschapsverlof!$D$15:$K$19,8,FALSE),0),0))</f>
        <v>0</v>
      </c>
    </row>
    <row r="559" spans="1:34" x14ac:dyDescent="0.25">
      <c r="A559" s="64">
        <f t="shared" si="177"/>
        <v>557</v>
      </c>
      <c r="B559" s="65">
        <f t="shared" si="161"/>
        <v>3</v>
      </c>
      <c r="C559" s="66">
        <f t="shared" si="163"/>
        <v>0</v>
      </c>
      <c r="D559" s="66">
        <f t="shared" si="164"/>
        <v>0</v>
      </c>
      <c r="E559" s="65" t="b">
        <f t="shared" si="162"/>
        <v>1</v>
      </c>
      <c r="F559" s="65">
        <f>IF(OR(B559=6,B559=7),0,IF(NOT(E559),0,IF(A559&lt;=$A$1,VLOOKUP(B559,ouderschapsverlof!$D$15:$E$19,2,FALSE),0)))</f>
        <v>0</v>
      </c>
      <c r="G559" s="65">
        <f>IF(OR(B559=6,B559=7),0,IF(NOT(E559),IF(A559&lt;=$A$1,VLOOKUP(B559,ouderschapsverlof!$D$15:$E$19,2,FALSE),0),0))</f>
        <v>0</v>
      </c>
      <c r="L559" s="64">
        <f t="shared" si="178"/>
        <v>557</v>
      </c>
      <c r="M559" s="65">
        <f t="shared" si="165"/>
        <v>3</v>
      </c>
      <c r="N559" s="66">
        <f t="shared" si="166"/>
        <v>0</v>
      </c>
      <c r="O559" s="66">
        <f t="shared" si="167"/>
        <v>0</v>
      </c>
      <c r="P559" s="65" t="b">
        <f t="shared" si="168"/>
        <v>1</v>
      </c>
      <c r="Q559" s="65">
        <f>IF(OR(M559=6,M559=7),0,IF(NOT(P559),0,IF(L559&lt;=$L$1,VLOOKUP(M559,ouderschapsverlof!$D$15:$G$19,4,FALSE),0)))</f>
        <v>0</v>
      </c>
      <c r="R559" s="65">
        <f>IF(OR(M559=6,M559=7),0,IF(NOT(P559),IF(L559&lt;=$L$1,VLOOKUP(M559,ouderschapsverlof!$D$15:$G$19,4,FALSE),0),0))</f>
        <v>0</v>
      </c>
      <c r="T559" s="64">
        <f t="shared" si="179"/>
        <v>557</v>
      </c>
      <c r="U559" s="65">
        <f t="shared" si="169"/>
        <v>3</v>
      </c>
      <c r="V559" s="66">
        <f t="shared" si="170"/>
        <v>0</v>
      </c>
      <c r="W559" s="66">
        <f t="shared" si="171"/>
        <v>0</v>
      </c>
      <c r="X559" s="65" t="b">
        <f t="shared" si="172"/>
        <v>1</v>
      </c>
      <c r="Y559" s="65">
        <f>IF(OR(U559=6,U559=7),0,IF(NOT(X559),0,IF(T559&lt;=$T$1,VLOOKUP(U559,ouderschapsverlof!$D$15:$I$19,6,FALSE),0)))</f>
        <v>0</v>
      </c>
      <c r="Z559" s="65">
        <f>IF(OR(U559=6,U559=7),0,IF(NOT(X559),IF(T559&lt;=$T$1,VLOOKUP(U559,ouderschapsverlof!$D$15:$I$19,6,FALSE),0),0))</f>
        <v>0</v>
      </c>
      <c r="AB559" s="64">
        <f t="shared" si="180"/>
        <v>557</v>
      </c>
      <c r="AC559" s="65">
        <f t="shared" si="173"/>
        <v>3</v>
      </c>
      <c r="AD559" s="66">
        <f t="shared" si="174"/>
        <v>0</v>
      </c>
      <c r="AE559" s="66">
        <f t="shared" si="175"/>
        <v>0</v>
      </c>
      <c r="AF559" s="65" t="b">
        <f t="shared" si="176"/>
        <v>1</v>
      </c>
      <c r="AG559" s="65">
        <f>IF(OR(AC559=6,AC559=7),0,IF(NOT(AF559),0,IF(AB559&lt;=$AB$1,VLOOKUP(AC559,ouderschapsverlof!$D$15:$K$19,8,FALSE),0)))</f>
        <v>0</v>
      </c>
      <c r="AH559" s="65">
        <f>IF(OR(AC559=6,AC559=7),0,IF(NOT(AF559),IF(AB559&lt;=$AB$1,VLOOKUP(AC559,ouderschapsverlof!$D$15:$K$19,8,FALSE),0),0))</f>
        <v>0</v>
      </c>
    </row>
    <row r="560" spans="1:34" x14ac:dyDescent="0.25">
      <c r="A560" s="64">
        <f t="shared" si="177"/>
        <v>558</v>
      </c>
      <c r="B560" s="65">
        <f t="shared" si="161"/>
        <v>4</v>
      </c>
      <c r="C560" s="66">
        <f t="shared" si="163"/>
        <v>0</v>
      </c>
      <c r="D560" s="66">
        <f t="shared" si="164"/>
        <v>0</v>
      </c>
      <c r="E560" s="65" t="b">
        <f t="shared" si="162"/>
        <v>1</v>
      </c>
      <c r="F560" s="65">
        <f>IF(OR(B560=6,B560=7),0,IF(NOT(E560),0,IF(A560&lt;=$A$1,VLOOKUP(B560,ouderschapsverlof!$D$15:$E$19,2,FALSE),0)))</f>
        <v>0</v>
      </c>
      <c r="G560" s="65">
        <f>IF(OR(B560=6,B560=7),0,IF(NOT(E560),IF(A560&lt;=$A$1,VLOOKUP(B560,ouderschapsverlof!$D$15:$E$19,2,FALSE),0),0))</f>
        <v>0</v>
      </c>
      <c r="L560" s="64">
        <f t="shared" si="178"/>
        <v>558</v>
      </c>
      <c r="M560" s="65">
        <f t="shared" si="165"/>
        <v>4</v>
      </c>
      <c r="N560" s="66">
        <f t="shared" si="166"/>
        <v>0</v>
      </c>
      <c r="O560" s="66">
        <f t="shared" si="167"/>
        <v>0</v>
      </c>
      <c r="P560" s="65" t="b">
        <f t="shared" si="168"/>
        <v>1</v>
      </c>
      <c r="Q560" s="65">
        <f>IF(OR(M560=6,M560=7),0,IF(NOT(P560),0,IF(L560&lt;=$L$1,VLOOKUP(M560,ouderschapsverlof!$D$15:$G$19,4,FALSE),0)))</f>
        <v>0</v>
      </c>
      <c r="R560" s="65">
        <f>IF(OR(M560=6,M560=7),0,IF(NOT(P560),IF(L560&lt;=$L$1,VLOOKUP(M560,ouderschapsverlof!$D$15:$G$19,4,FALSE),0),0))</f>
        <v>0</v>
      </c>
      <c r="T560" s="64">
        <f t="shared" si="179"/>
        <v>558</v>
      </c>
      <c r="U560" s="65">
        <f t="shared" si="169"/>
        <v>4</v>
      </c>
      <c r="V560" s="66">
        <f t="shared" si="170"/>
        <v>0</v>
      </c>
      <c r="W560" s="66">
        <f t="shared" si="171"/>
        <v>0</v>
      </c>
      <c r="X560" s="65" t="b">
        <f t="shared" si="172"/>
        <v>1</v>
      </c>
      <c r="Y560" s="65">
        <f>IF(OR(U560=6,U560=7),0,IF(NOT(X560),0,IF(T560&lt;=$T$1,VLOOKUP(U560,ouderschapsverlof!$D$15:$I$19,6,FALSE),0)))</f>
        <v>0</v>
      </c>
      <c r="Z560" s="65">
        <f>IF(OR(U560=6,U560=7),0,IF(NOT(X560),IF(T560&lt;=$T$1,VLOOKUP(U560,ouderschapsverlof!$D$15:$I$19,6,FALSE),0),0))</f>
        <v>0</v>
      </c>
      <c r="AB560" s="64">
        <f t="shared" si="180"/>
        <v>558</v>
      </c>
      <c r="AC560" s="65">
        <f t="shared" si="173"/>
        <v>4</v>
      </c>
      <c r="AD560" s="66">
        <f t="shared" si="174"/>
        <v>0</v>
      </c>
      <c r="AE560" s="66">
        <f t="shared" si="175"/>
        <v>0</v>
      </c>
      <c r="AF560" s="65" t="b">
        <f t="shared" si="176"/>
        <v>1</v>
      </c>
      <c r="AG560" s="65">
        <f>IF(OR(AC560=6,AC560=7),0,IF(NOT(AF560),0,IF(AB560&lt;=$AB$1,VLOOKUP(AC560,ouderschapsverlof!$D$15:$K$19,8,FALSE),0)))</f>
        <v>0</v>
      </c>
      <c r="AH560" s="65">
        <f>IF(OR(AC560=6,AC560=7),0,IF(NOT(AF560),IF(AB560&lt;=$AB$1,VLOOKUP(AC560,ouderschapsverlof!$D$15:$K$19,8,FALSE),0),0))</f>
        <v>0</v>
      </c>
    </row>
    <row r="561" spans="1:34" x14ac:dyDescent="0.25">
      <c r="A561" s="64">
        <f t="shared" si="177"/>
        <v>559</v>
      </c>
      <c r="B561" s="65">
        <f t="shared" si="161"/>
        <v>5</v>
      </c>
      <c r="C561" s="66">
        <f t="shared" si="163"/>
        <v>0</v>
      </c>
      <c r="D561" s="66">
        <f t="shared" si="164"/>
        <v>0</v>
      </c>
      <c r="E561" s="65" t="b">
        <f t="shared" si="162"/>
        <v>1</v>
      </c>
      <c r="F561" s="65">
        <f>IF(OR(B561=6,B561=7),0,IF(NOT(E561),0,IF(A561&lt;=$A$1,VLOOKUP(B561,ouderschapsverlof!$D$15:$E$19,2,FALSE),0)))</f>
        <v>0</v>
      </c>
      <c r="G561" s="65">
        <f>IF(OR(B561=6,B561=7),0,IF(NOT(E561),IF(A561&lt;=$A$1,VLOOKUP(B561,ouderschapsverlof!$D$15:$E$19,2,FALSE),0),0))</f>
        <v>0</v>
      </c>
      <c r="L561" s="64">
        <f t="shared" si="178"/>
        <v>559</v>
      </c>
      <c r="M561" s="65">
        <f t="shared" si="165"/>
        <v>5</v>
      </c>
      <c r="N561" s="66">
        <f t="shared" si="166"/>
        <v>0</v>
      </c>
      <c r="O561" s="66">
        <f t="shared" si="167"/>
        <v>0</v>
      </c>
      <c r="P561" s="65" t="b">
        <f t="shared" si="168"/>
        <v>1</v>
      </c>
      <c r="Q561" s="65">
        <f>IF(OR(M561=6,M561=7),0,IF(NOT(P561),0,IF(L561&lt;=$L$1,VLOOKUP(M561,ouderschapsverlof!$D$15:$G$19,4,FALSE),0)))</f>
        <v>0</v>
      </c>
      <c r="R561" s="65">
        <f>IF(OR(M561=6,M561=7),0,IF(NOT(P561),IF(L561&lt;=$L$1,VLOOKUP(M561,ouderschapsverlof!$D$15:$G$19,4,FALSE),0),0))</f>
        <v>0</v>
      </c>
      <c r="T561" s="64">
        <f t="shared" si="179"/>
        <v>559</v>
      </c>
      <c r="U561" s="65">
        <f t="shared" si="169"/>
        <v>5</v>
      </c>
      <c r="V561" s="66">
        <f t="shared" si="170"/>
        <v>0</v>
      </c>
      <c r="W561" s="66">
        <f t="shared" si="171"/>
        <v>0</v>
      </c>
      <c r="X561" s="65" t="b">
        <f t="shared" si="172"/>
        <v>1</v>
      </c>
      <c r="Y561" s="65">
        <f>IF(OR(U561=6,U561=7),0,IF(NOT(X561),0,IF(T561&lt;=$T$1,VLOOKUP(U561,ouderschapsverlof!$D$15:$I$19,6,FALSE),0)))</f>
        <v>0</v>
      </c>
      <c r="Z561" s="65">
        <f>IF(OR(U561=6,U561=7),0,IF(NOT(X561),IF(T561&lt;=$T$1,VLOOKUP(U561,ouderschapsverlof!$D$15:$I$19,6,FALSE),0),0))</f>
        <v>0</v>
      </c>
      <c r="AB561" s="64">
        <f t="shared" si="180"/>
        <v>559</v>
      </c>
      <c r="AC561" s="65">
        <f t="shared" si="173"/>
        <v>5</v>
      </c>
      <c r="AD561" s="66">
        <f t="shared" si="174"/>
        <v>0</v>
      </c>
      <c r="AE561" s="66">
        <f t="shared" si="175"/>
        <v>0</v>
      </c>
      <c r="AF561" s="65" t="b">
        <f t="shared" si="176"/>
        <v>1</v>
      </c>
      <c r="AG561" s="65">
        <f>IF(OR(AC561=6,AC561=7),0,IF(NOT(AF561),0,IF(AB561&lt;=$AB$1,VLOOKUP(AC561,ouderschapsverlof!$D$15:$K$19,8,FALSE),0)))</f>
        <v>0</v>
      </c>
      <c r="AH561" s="65">
        <f>IF(OR(AC561=6,AC561=7),0,IF(NOT(AF561),IF(AB561&lt;=$AB$1,VLOOKUP(AC561,ouderschapsverlof!$D$15:$K$19,8,FALSE),0),0))</f>
        <v>0</v>
      </c>
    </row>
    <row r="562" spans="1:34" x14ac:dyDescent="0.25">
      <c r="A562" s="64">
        <f t="shared" si="177"/>
        <v>560</v>
      </c>
      <c r="B562" s="65">
        <f t="shared" ref="B562:B589" si="181">WEEKDAY(A562,2)</f>
        <v>6</v>
      </c>
      <c r="C562" s="66">
        <f t="shared" si="163"/>
        <v>0</v>
      </c>
      <c r="D562" s="66">
        <f t="shared" si="164"/>
        <v>0</v>
      </c>
      <c r="E562" s="65" t="b">
        <f t="shared" ref="E562:E589" si="182">IF(AND(A562&gt;=C562,A562&lt;=D562),FALSE,TRUE)</f>
        <v>1</v>
      </c>
      <c r="F562" s="65">
        <f>IF(OR(B562=6,B562=7),0,IF(NOT(E562),0,IF(A562&lt;=$A$1,VLOOKUP(B562,ouderschapsverlof!$D$15:$E$19,2,FALSE),0)))</f>
        <v>0</v>
      </c>
      <c r="G562" s="65">
        <f>IF(OR(B562=6,B562=7),0,IF(NOT(E562),IF(A562&lt;=$A$1,VLOOKUP(B562,ouderschapsverlof!$D$15:$E$19,2,FALSE),0),0))</f>
        <v>0</v>
      </c>
      <c r="L562" s="64">
        <f t="shared" si="178"/>
        <v>560</v>
      </c>
      <c r="M562" s="65">
        <f t="shared" si="165"/>
        <v>6</v>
      </c>
      <c r="N562" s="66">
        <f t="shared" si="166"/>
        <v>0</v>
      </c>
      <c r="O562" s="66">
        <f t="shared" si="167"/>
        <v>0</v>
      </c>
      <c r="P562" s="65" t="b">
        <f t="shared" si="168"/>
        <v>1</v>
      </c>
      <c r="Q562" s="65">
        <f>IF(OR(M562=6,M562=7),0,IF(NOT(P562),0,IF(L562&lt;=$L$1,VLOOKUP(M562,ouderschapsverlof!$D$15:$G$19,4,FALSE),0)))</f>
        <v>0</v>
      </c>
      <c r="R562" s="65">
        <f>IF(OR(M562=6,M562=7),0,IF(NOT(P562),IF(L562&lt;=$L$1,VLOOKUP(M562,ouderschapsverlof!$D$15:$G$19,4,FALSE),0),0))</f>
        <v>0</v>
      </c>
      <c r="T562" s="64">
        <f t="shared" si="179"/>
        <v>560</v>
      </c>
      <c r="U562" s="65">
        <f t="shared" si="169"/>
        <v>6</v>
      </c>
      <c r="V562" s="66">
        <f t="shared" si="170"/>
        <v>0</v>
      </c>
      <c r="W562" s="66">
        <f t="shared" si="171"/>
        <v>0</v>
      </c>
      <c r="X562" s="65" t="b">
        <f t="shared" si="172"/>
        <v>1</v>
      </c>
      <c r="Y562" s="65">
        <f>IF(OR(U562=6,U562=7),0,IF(NOT(X562),0,IF(T562&lt;=$T$1,VLOOKUP(U562,ouderschapsverlof!$D$15:$I$19,6,FALSE),0)))</f>
        <v>0</v>
      </c>
      <c r="Z562" s="65">
        <f>IF(OR(U562=6,U562=7),0,IF(NOT(X562),IF(T562&lt;=$T$1,VLOOKUP(U562,ouderschapsverlof!$D$15:$I$19,6,FALSE),0),0))</f>
        <v>0</v>
      </c>
      <c r="AB562" s="64">
        <f t="shared" si="180"/>
        <v>560</v>
      </c>
      <c r="AC562" s="65">
        <f t="shared" si="173"/>
        <v>6</v>
      </c>
      <c r="AD562" s="66">
        <f t="shared" si="174"/>
        <v>0</v>
      </c>
      <c r="AE562" s="66">
        <f t="shared" si="175"/>
        <v>0</v>
      </c>
      <c r="AF562" s="65" t="b">
        <f t="shared" si="176"/>
        <v>1</v>
      </c>
      <c r="AG562" s="65">
        <f>IF(OR(AC562=6,AC562=7),0,IF(NOT(AF562),0,IF(AB562&lt;=$AB$1,VLOOKUP(AC562,ouderschapsverlof!$D$15:$K$19,8,FALSE),0)))</f>
        <v>0</v>
      </c>
      <c r="AH562" s="65">
        <f>IF(OR(AC562=6,AC562=7),0,IF(NOT(AF562),IF(AB562&lt;=$AB$1,VLOOKUP(AC562,ouderschapsverlof!$D$15:$K$19,8,FALSE),0),0))</f>
        <v>0</v>
      </c>
    </row>
    <row r="563" spans="1:34" x14ac:dyDescent="0.25">
      <c r="A563" s="64">
        <f t="shared" si="177"/>
        <v>561</v>
      </c>
      <c r="B563" s="65">
        <f t="shared" si="181"/>
        <v>7</v>
      </c>
      <c r="C563" s="66">
        <f t="shared" si="163"/>
        <v>0</v>
      </c>
      <c r="D563" s="66">
        <f t="shared" si="164"/>
        <v>0</v>
      </c>
      <c r="E563" s="65" t="b">
        <f t="shared" si="182"/>
        <v>1</v>
      </c>
      <c r="F563" s="65">
        <f>IF(OR(B563=6,B563=7),0,IF(NOT(E563),0,IF(A563&lt;=$A$1,VLOOKUP(B563,ouderschapsverlof!$D$15:$E$19,2,FALSE),0)))</f>
        <v>0</v>
      </c>
      <c r="G563" s="65">
        <f>IF(OR(B563=6,B563=7),0,IF(NOT(E563),IF(A563&lt;=$A$1,VLOOKUP(B563,ouderschapsverlof!$D$15:$E$19,2,FALSE),0),0))</f>
        <v>0</v>
      </c>
      <c r="L563" s="64">
        <f t="shared" si="178"/>
        <v>561</v>
      </c>
      <c r="M563" s="65">
        <f t="shared" si="165"/>
        <v>7</v>
      </c>
      <c r="N563" s="66">
        <f t="shared" si="166"/>
        <v>0</v>
      </c>
      <c r="O563" s="66">
        <f t="shared" si="167"/>
        <v>0</v>
      </c>
      <c r="P563" s="65" t="b">
        <f t="shared" si="168"/>
        <v>1</v>
      </c>
      <c r="Q563" s="65">
        <f>IF(OR(M563=6,M563=7),0,IF(NOT(P563),0,IF(L563&lt;=$L$1,VLOOKUP(M563,ouderschapsverlof!$D$15:$G$19,4,FALSE),0)))</f>
        <v>0</v>
      </c>
      <c r="R563" s="65">
        <f>IF(OR(M563=6,M563=7),0,IF(NOT(P563),IF(L563&lt;=$L$1,VLOOKUP(M563,ouderschapsverlof!$D$15:$G$19,4,FALSE),0),0))</f>
        <v>0</v>
      </c>
      <c r="T563" s="64">
        <f t="shared" si="179"/>
        <v>561</v>
      </c>
      <c r="U563" s="65">
        <f t="shared" si="169"/>
        <v>7</v>
      </c>
      <c r="V563" s="66">
        <f t="shared" si="170"/>
        <v>0</v>
      </c>
      <c r="W563" s="66">
        <f t="shared" si="171"/>
        <v>0</v>
      </c>
      <c r="X563" s="65" t="b">
        <f t="shared" si="172"/>
        <v>1</v>
      </c>
      <c r="Y563" s="65">
        <f>IF(OR(U563=6,U563=7),0,IF(NOT(X563),0,IF(T563&lt;=$T$1,VLOOKUP(U563,ouderschapsverlof!$D$15:$I$19,6,FALSE),0)))</f>
        <v>0</v>
      </c>
      <c r="Z563" s="65">
        <f>IF(OR(U563=6,U563=7),0,IF(NOT(X563),IF(T563&lt;=$T$1,VLOOKUP(U563,ouderschapsverlof!$D$15:$I$19,6,FALSE),0),0))</f>
        <v>0</v>
      </c>
      <c r="AB563" s="64">
        <f t="shared" si="180"/>
        <v>561</v>
      </c>
      <c r="AC563" s="65">
        <f t="shared" si="173"/>
        <v>7</v>
      </c>
      <c r="AD563" s="66">
        <f t="shared" si="174"/>
        <v>0</v>
      </c>
      <c r="AE563" s="66">
        <f t="shared" si="175"/>
        <v>0</v>
      </c>
      <c r="AF563" s="65" t="b">
        <f t="shared" si="176"/>
        <v>1</v>
      </c>
      <c r="AG563" s="65">
        <f>IF(OR(AC563=6,AC563=7),0,IF(NOT(AF563),0,IF(AB563&lt;=$AB$1,VLOOKUP(AC563,ouderschapsverlof!$D$15:$K$19,8,FALSE),0)))</f>
        <v>0</v>
      </c>
      <c r="AH563" s="65">
        <f>IF(OR(AC563=6,AC563=7),0,IF(NOT(AF563),IF(AB563&lt;=$AB$1,VLOOKUP(AC563,ouderschapsverlof!$D$15:$K$19,8,FALSE),0),0))</f>
        <v>0</v>
      </c>
    </row>
    <row r="564" spans="1:34" x14ac:dyDescent="0.25">
      <c r="A564" s="64">
        <f t="shared" si="177"/>
        <v>562</v>
      </c>
      <c r="B564" s="65">
        <f t="shared" si="181"/>
        <v>1</v>
      </c>
      <c r="C564" s="66">
        <f t="shared" si="163"/>
        <v>0</v>
      </c>
      <c r="D564" s="66">
        <f t="shared" si="164"/>
        <v>0</v>
      </c>
      <c r="E564" s="65" t="b">
        <f t="shared" si="182"/>
        <v>1</v>
      </c>
      <c r="F564" s="65">
        <f>IF(OR(B564=6,B564=7),0,IF(NOT(E564),0,IF(A564&lt;=$A$1,VLOOKUP(B564,ouderschapsverlof!$D$15:$E$19,2,FALSE),0)))</f>
        <v>0</v>
      </c>
      <c r="G564" s="65">
        <f>IF(OR(B564=6,B564=7),0,IF(NOT(E564),IF(A564&lt;=$A$1,VLOOKUP(B564,ouderschapsverlof!$D$15:$E$19,2,FALSE),0),0))</f>
        <v>0</v>
      </c>
      <c r="L564" s="64">
        <f t="shared" si="178"/>
        <v>562</v>
      </c>
      <c r="M564" s="65">
        <f t="shared" si="165"/>
        <v>1</v>
      </c>
      <c r="N564" s="66">
        <f t="shared" si="166"/>
        <v>0</v>
      </c>
      <c r="O564" s="66">
        <f t="shared" si="167"/>
        <v>0</v>
      </c>
      <c r="P564" s="65" t="b">
        <f t="shared" si="168"/>
        <v>1</v>
      </c>
      <c r="Q564" s="65">
        <f>IF(OR(M564=6,M564=7),0,IF(NOT(P564),0,IF(L564&lt;=$L$1,VLOOKUP(M564,ouderschapsverlof!$D$15:$G$19,4,FALSE),0)))</f>
        <v>0</v>
      </c>
      <c r="R564" s="65">
        <f>IF(OR(M564=6,M564=7),0,IF(NOT(P564),IF(L564&lt;=$L$1,VLOOKUP(M564,ouderschapsverlof!$D$15:$G$19,4,FALSE),0),0))</f>
        <v>0</v>
      </c>
      <c r="T564" s="64">
        <f t="shared" si="179"/>
        <v>562</v>
      </c>
      <c r="U564" s="65">
        <f t="shared" si="169"/>
        <v>1</v>
      </c>
      <c r="V564" s="66">
        <f t="shared" si="170"/>
        <v>0</v>
      </c>
      <c r="W564" s="66">
        <f t="shared" si="171"/>
        <v>0</v>
      </c>
      <c r="X564" s="65" t="b">
        <f t="shared" si="172"/>
        <v>1</v>
      </c>
      <c r="Y564" s="65">
        <f>IF(OR(U564=6,U564=7),0,IF(NOT(X564),0,IF(T564&lt;=$T$1,VLOOKUP(U564,ouderschapsverlof!$D$15:$I$19,6,FALSE),0)))</f>
        <v>0</v>
      </c>
      <c r="Z564" s="65">
        <f>IF(OR(U564=6,U564=7),0,IF(NOT(X564),IF(T564&lt;=$T$1,VLOOKUP(U564,ouderschapsverlof!$D$15:$I$19,6,FALSE),0),0))</f>
        <v>0</v>
      </c>
      <c r="AB564" s="64">
        <f t="shared" si="180"/>
        <v>562</v>
      </c>
      <c r="AC564" s="65">
        <f t="shared" si="173"/>
        <v>1</v>
      </c>
      <c r="AD564" s="66">
        <f t="shared" si="174"/>
        <v>0</v>
      </c>
      <c r="AE564" s="66">
        <f t="shared" si="175"/>
        <v>0</v>
      </c>
      <c r="AF564" s="65" t="b">
        <f t="shared" si="176"/>
        <v>1</v>
      </c>
      <c r="AG564" s="65">
        <f>IF(OR(AC564=6,AC564=7),0,IF(NOT(AF564),0,IF(AB564&lt;=$AB$1,VLOOKUP(AC564,ouderschapsverlof!$D$15:$K$19,8,FALSE),0)))</f>
        <v>0</v>
      </c>
      <c r="AH564" s="65">
        <f>IF(OR(AC564=6,AC564=7),0,IF(NOT(AF564),IF(AB564&lt;=$AB$1,VLOOKUP(AC564,ouderschapsverlof!$D$15:$K$19,8,FALSE),0),0))</f>
        <v>0</v>
      </c>
    </row>
    <row r="565" spans="1:34" x14ac:dyDescent="0.25">
      <c r="A565" s="64">
        <f t="shared" si="177"/>
        <v>563</v>
      </c>
      <c r="B565" s="65">
        <f t="shared" si="181"/>
        <v>2</v>
      </c>
      <c r="C565" s="66">
        <f t="shared" si="163"/>
        <v>0</v>
      </c>
      <c r="D565" s="66">
        <f t="shared" si="164"/>
        <v>0</v>
      </c>
      <c r="E565" s="65" t="b">
        <f t="shared" si="182"/>
        <v>1</v>
      </c>
      <c r="F565" s="65">
        <f>IF(OR(B565=6,B565=7),0,IF(NOT(E565),0,IF(A565&lt;=$A$1,VLOOKUP(B565,ouderschapsverlof!$D$15:$E$19,2,FALSE),0)))</f>
        <v>0</v>
      </c>
      <c r="G565" s="65">
        <f>IF(OR(B565=6,B565=7),0,IF(NOT(E565),IF(A565&lt;=$A$1,VLOOKUP(B565,ouderschapsverlof!$D$15:$E$19,2,FALSE),0),0))</f>
        <v>0</v>
      </c>
      <c r="L565" s="64">
        <f t="shared" si="178"/>
        <v>563</v>
      </c>
      <c r="M565" s="65">
        <f t="shared" si="165"/>
        <v>2</v>
      </c>
      <c r="N565" s="66">
        <f t="shared" si="166"/>
        <v>0</v>
      </c>
      <c r="O565" s="66">
        <f t="shared" si="167"/>
        <v>0</v>
      </c>
      <c r="P565" s="65" t="b">
        <f t="shared" si="168"/>
        <v>1</v>
      </c>
      <c r="Q565" s="65">
        <f>IF(OR(M565=6,M565=7),0,IF(NOT(P565),0,IF(L565&lt;=$L$1,VLOOKUP(M565,ouderschapsverlof!$D$15:$G$19,4,FALSE),0)))</f>
        <v>0</v>
      </c>
      <c r="R565" s="65">
        <f>IF(OR(M565=6,M565=7),0,IF(NOT(P565),IF(L565&lt;=$L$1,VLOOKUP(M565,ouderschapsverlof!$D$15:$G$19,4,FALSE),0),0))</f>
        <v>0</v>
      </c>
      <c r="T565" s="64">
        <f t="shared" si="179"/>
        <v>563</v>
      </c>
      <c r="U565" s="65">
        <f t="shared" si="169"/>
        <v>2</v>
      </c>
      <c r="V565" s="66">
        <f t="shared" si="170"/>
        <v>0</v>
      </c>
      <c r="W565" s="66">
        <f t="shared" si="171"/>
        <v>0</v>
      </c>
      <c r="X565" s="65" t="b">
        <f t="shared" si="172"/>
        <v>1</v>
      </c>
      <c r="Y565" s="65">
        <f>IF(OR(U565=6,U565=7),0,IF(NOT(X565),0,IF(T565&lt;=$T$1,VLOOKUP(U565,ouderschapsverlof!$D$15:$I$19,6,FALSE),0)))</f>
        <v>0</v>
      </c>
      <c r="Z565" s="65">
        <f>IF(OR(U565=6,U565=7),0,IF(NOT(X565),IF(T565&lt;=$T$1,VLOOKUP(U565,ouderschapsverlof!$D$15:$I$19,6,FALSE),0),0))</f>
        <v>0</v>
      </c>
      <c r="AB565" s="64">
        <f t="shared" si="180"/>
        <v>563</v>
      </c>
      <c r="AC565" s="65">
        <f t="shared" si="173"/>
        <v>2</v>
      </c>
      <c r="AD565" s="66">
        <f t="shared" si="174"/>
        <v>0</v>
      </c>
      <c r="AE565" s="66">
        <f t="shared" si="175"/>
        <v>0</v>
      </c>
      <c r="AF565" s="65" t="b">
        <f t="shared" si="176"/>
        <v>1</v>
      </c>
      <c r="AG565" s="65">
        <f>IF(OR(AC565=6,AC565=7),0,IF(NOT(AF565),0,IF(AB565&lt;=$AB$1,VLOOKUP(AC565,ouderschapsverlof!$D$15:$K$19,8,FALSE),0)))</f>
        <v>0</v>
      </c>
      <c r="AH565" s="65">
        <f>IF(OR(AC565=6,AC565=7),0,IF(NOT(AF565),IF(AB565&lt;=$AB$1,VLOOKUP(AC565,ouderschapsverlof!$D$15:$K$19,8,FALSE),0),0))</f>
        <v>0</v>
      </c>
    </row>
    <row r="566" spans="1:34" x14ac:dyDescent="0.25">
      <c r="A566" s="64">
        <f t="shared" si="177"/>
        <v>564</v>
      </c>
      <c r="B566" s="65">
        <f t="shared" si="181"/>
        <v>3</v>
      </c>
      <c r="C566" s="66">
        <f t="shared" si="163"/>
        <v>0</v>
      </c>
      <c r="D566" s="66">
        <f t="shared" si="164"/>
        <v>0</v>
      </c>
      <c r="E566" s="65" t="b">
        <f t="shared" si="182"/>
        <v>1</v>
      </c>
      <c r="F566" s="65">
        <f>IF(OR(B566=6,B566=7),0,IF(NOT(E566),0,IF(A566&lt;=$A$1,VLOOKUP(B566,ouderschapsverlof!$D$15:$E$19,2,FALSE),0)))</f>
        <v>0</v>
      </c>
      <c r="G566" s="65">
        <f>IF(OR(B566=6,B566=7),0,IF(NOT(E566),IF(A566&lt;=$A$1,VLOOKUP(B566,ouderschapsverlof!$D$15:$E$19,2,FALSE),0),0))</f>
        <v>0</v>
      </c>
      <c r="L566" s="64">
        <f t="shared" si="178"/>
        <v>564</v>
      </c>
      <c r="M566" s="65">
        <f t="shared" si="165"/>
        <v>3</v>
      </c>
      <c r="N566" s="66">
        <f t="shared" si="166"/>
        <v>0</v>
      </c>
      <c r="O566" s="66">
        <f t="shared" si="167"/>
        <v>0</v>
      </c>
      <c r="P566" s="65" t="b">
        <f t="shared" si="168"/>
        <v>1</v>
      </c>
      <c r="Q566" s="65">
        <f>IF(OR(M566=6,M566=7),0,IF(NOT(P566),0,IF(L566&lt;=$L$1,VLOOKUP(M566,ouderschapsverlof!$D$15:$G$19,4,FALSE),0)))</f>
        <v>0</v>
      </c>
      <c r="R566" s="65">
        <f>IF(OR(M566=6,M566=7),0,IF(NOT(P566),IF(L566&lt;=$L$1,VLOOKUP(M566,ouderschapsverlof!$D$15:$G$19,4,FALSE),0),0))</f>
        <v>0</v>
      </c>
      <c r="T566" s="64">
        <f t="shared" si="179"/>
        <v>564</v>
      </c>
      <c r="U566" s="65">
        <f t="shared" si="169"/>
        <v>3</v>
      </c>
      <c r="V566" s="66">
        <f t="shared" si="170"/>
        <v>0</v>
      </c>
      <c r="W566" s="66">
        <f t="shared" si="171"/>
        <v>0</v>
      </c>
      <c r="X566" s="65" t="b">
        <f t="shared" si="172"/>
        <v>1</v>
      </c>
      <c r="Y566" s="65">
        <f>IF(OR(U566=6,U566=7),0,IF(NOT(X566),0,IF(T566&lt;=$T$1,VLOOKUP(U566,ouderschapsverlof!$D$15:$I$19,6,FALSE),0)))</f>
        <v>0</v>
      </c>
      <c r="Z566" s="65">
        <f>IF(OR(U566=6,U566=7),0,IF(NOT(X566),IF(T566&lt;=$T$1,VLOOKUP(U566,ouderschapsverlof!$D$15:$I$19,6,FALSE),0),0))</f>
        <v>0</v>
      </c>
      <c r="AB566" s="64">
        <f t="shared" si="180"/>
        <v>564</v>
      </c>
      <c r="AC566" s="65">
        <f t="shared" si="173"/>
        <v>3</v>
      </c>
      <c r="AD566" s="66">
        <f t="shared" si="174"/>
        <v>0</v>
      </c>
      <c r="AE566" s="66">
        <f t="shared" si="175"/>
        <v>0</v>
      </c>
      <c r="AF566" s="65" t="b">
        <f t="shared" si="176"/>
        <v>1</v>
      </c>
      <c r="AG566" s="65">
        <f>IF(OR(AC566=6,AC566=7),0,IF(NOT(AF566),0,IF(AB566&lt;=$AB$1,VLOOKUP(AC566,ouderschapsverlof!$D$15:$K$19,8,FALSE),0)))</f>
        <v>0</v>
      </c>
      <c r="AH566" s="65">
        <f>IF(OR(AC566=6,AC566=7),0,IF(NOT(AF566),IF(AB566&lt;=$AB$1,VLOOKUP(AC566,ouderschapsverlof!$D$15:$K$19,8,FALSE),0),0))</f>
        <v>0</v>
      </c>
    </row>
    <row r="567" spans="1:34" x14ac:dyDescent="0.25">
      <c r="A567" s="64">
        <f t="shared" si="177"/>
        <v>565</v>
      </c>
      <c r="B567" s="65">
        <f t="shared" si="181"/>
        <v>4</v>
      </c>
      <c r="C567" s="66">
        <f t="shared" si="163"/>
        <v>0</v>
      </c>
      <c r="D567" s="66">
        <f t="shared" si="164"/>
        <v>0</v>
      </c>
      <c r="E567" s="65" t="b">
        <f t="shared" si="182"/>
        <v>1</v>
      </c>
      <c r="F567" s="65">
        <f>IF(OR(B567=6,B567=7),0,IF(NOT(E567),0,IF(A567&lt;=$A$1,VLOOKUP(B567,ouderschapsverlof!$D$15:$E$19,2,FALSE),0)))</f>
        <v>0</v>
      </c>
      <c r="G567" s="65">
        <f>IF(OR(B567=6,B567=7),0,IF(NOT(E567),IF(A567&lt;=$A$1,VLOOKUP(B567,ouderschapsverlof!$D$15:$E$19,2,FALSE),0),0))</f>
        <v>0</v>
      </c>
      <c r="L567" s="64">
        <f t="shared" si="178"/>
        <v>565</v>
      </c>
      <c r="M567" s="65">
        <f t="shared" si="165"/>
        <v>4</v>
      </c>
      <c r="N567" s="66">
        <f t="shared" si="166"/>
        <v>0</v>
      </c>
      <c r="O567" s="66">
        <f t="shared" si="167"/>
        <v>0</v>
      </c>
      <c r="P567" s="65" t="b">
        <f t="shared" si="168"/>
        <v>1</v>
      </c>
      <c r="Q567" s="65">
        <f>IF(OR(M567=6,M567=7),0,IF(NOT(P567),0,IF(L567&lt;=$L$1,VLOOKUP(M567,ouderschapsverlof!$D$15:$G$19,4,FALSE),0)))</f>
        <v>0</v>
      </c>
      <c r="R567" s="65">
        <f>IF(OR(M567=6,M567=7),0,IF(NOT(P567),IF(L567&lt;=$L$1,VLOOKUP(M567,ouderschapsverlof!$D$15:$G$19,4,FALSE),0),0))</f>
        <v>0</v>
      </c>
      <c r="T567" s="64">
        <f t="shared" si="179"/>
        <v>565</v>
      </c>
      <c r="U567" s="65">
        <f t="shared" si="169"/>
        <v>4</v>
      </c>
      <c r="V567" s="66">
        <f t="shared" si="170"/>
        <v>0</v>
      </c>
      <c r="W567" s="66">
        <f t="shared" si="171"/>
        <v>0</v>
      </c>
      <c r="X567" s="65" t="b">
        <f t="shared" si="172"/>
        <v>1</v>
      </c>
      <c r="Y567" s="65">
        <f>IF(OR(U567=6,U567=7),0,IF(NOT(X567),0,IF(T567&lt;=$T$1,VLOOKUP(U567,ouderschapsverlof!$D$15:$I$19,6,FALSE),0)))</f>
        <v>0</v>
      </c>
      <c r="Z567" s="65">
        <f>IF(OR(U567=6,U567=7),0,IF(NOT(X567),IF(T567&lt;=$T$1,VLOOKUP(U567,ouderschapsverlof!$D$15:$I$19,6,FALSE),0),0))</f>
        <v>0</v>
      </c>
      <c r="AB567" s="64">
        <f t="shared" si="180"/>
        <v>565</v>
      </c>
      <c r="AC567" s="65">
        <f t="shared" si="173"/>
        <v>4</v>
      </c>
      <c r="AD567" s="66">
        <f t="shared" si="174"/>
        <v>0</v>
      </c>
      <c r="AE567" s="66">
        <f t="shared" si="175"/>
        <v>0</v>
      </c>
      <c r="AF567" s="65" t="b">
        <f t="shared" si="176"/>
        <v>1</v>
      </c>
      <c r="AG567" s="65">
        <f>IF(OR(AC567=6,AC567=7),0,IF(NOT(AF567),0,IF(AB567&lt;=$AB$1,VLOOKUP(AC567,ouderschapsverlof!$D$15:$K$19,8,FALSE),0)))</f>
        <v>0</v>
      </c>
      <c r="AH567" s="65">
        <f>IF(OR(AC567=6,AC567=7),0,IF(NOT(AF567),IF(AB567&lt;=$AB$1,VLOOKUP(AC567,ouderschapsverlof!$D$15:$K$19,8,FALSE),0),0))</f>
        <v>0</v>
      </c>
    </row>
    <row r="568" spans="1:34" x14ac:dyDescent="0.25">
      <c r="A568" s="64">
        <f t="shared" si="177"/>
        <v>566</v>
      </c>
      <c r="B568" s="65">
        <f t="shared" si="181"/>
        <v>5</v>
      </c>
      <c r="C568" s="66">
        <f t="shared" si="163"/>
        <v>0</v>
      </c>
      <c r="D568" s="66">
        <f t="shared" si="164"/>
        <v>0</v>
      </c>
      <c r="E568" s="65" t="b">
        <f t="shared" si="182"/>
        <v>1</v>
      </c>
      <c r="F568" s="65">
        <f>IF(OR(B568=6,B568=7),0,IF(NOT(E568),0,IF(A568&lt;=$A$1,VLOOKUP(B568,ouderschapsverlof!$D$15:$E$19,2,FALSE),0)))</f>
        <v>0</v>
      </c>
      <c r="G568" s="65">
        <f>IF(OR(B568=6,B568=7),0,IF(NOT(E568),IF(A568&lt;=$A$1,VLOOKUP(B568,ouderschapsverlof!$D$15:$E$19,2,FALSE),0),0))</f>
        <v>0</v>
      </c>
      <c r="L568" s="64">
        <f t="shared" si="178"/>
        <v>566</v>
      </c>
      <c r="M568" s="65">
        <f t="shared" si="165"/>
        <v>5</v>
      </c>
      <c r="N568" s="66">
        <f t="shared" si="166"/>
        <v>0</v>
      </c>
      <c r="O568" s="66">
        <f t="shared" si="167"/>
        <v>0</v>
      </c>
      <c r="P568" s="65" t="b">
        <f t="shared" si="168"/>
        <v>1</v>
      </c>
      <c r="Q568" s="65">
        <f>IF(OR(M568=6,M568=7),0,IF(NOT(P568),0,IF(L568&lt;=$L$1,VLOOKUP(M568,ouderschapsverlof!$D$15:$G$19,4,FALSE),0)))</f>
        <v>0</v>
      </c>
      <c r="R568" s="65">
        <f>IF(OR(M568=6,M568=7),0,IF(NOT(P568),IF(L568&lt;=$L$1,VLOOKUP(M568,ouderschapsverlof!$D$15:$G$19,4,FALSE),0),0))</f>
        <v>0</v>
      </c>
      <c r="T568" s="64">
        <f t="shared" si="179"/>
        <v>566</v>
      </c>
      <c r="U568" s="65">
        <f t="shared" si="169"/>
        <v>5</v>
      </c>
      <c r="V568" s="66">
        <f t="shared" si="170"/>
        <v>0</v>
      </c>
      <c r="W568" s="66">
        <f t="shared" si="171"/>
        <v>0</v>
      </c>
      <c r="X568" s="65" t="b">
        <f t="shared" si="172"/>
        <v>1</v>
      </c>
      <c r="Y568" s="65">
        <f>IF(OR(U568=6,U568=7),0,IF(NOT(X568),0,IF(T568&lt;=$T$1,VLOOKUP(U568,ouderschapsverlof!$D$15:$I$19,6,FALSE),0)))</f>
        <v>0</v>
      </c>
      <c r="Z568" s="65">
        <f>IF(OR(U568=6,U568=7),0,IF(NOT(X568),IF(T568&lt;=$T$1,VLOOKUP(U568,ouderschapsverlof!$D$15:$I$19,6,FALSE),0),0))</f>
        <v>0</v>
      </c>
      <c r="AB568" s="64">
        <f t="shared" si="180"/>
        <v>566</v>
      </c>
      <c r="AC568" s="65">
        <f t="shared" si="173"/>
        <v>5</v>
      </c>
      <c r="AD568" s="66">
        <f t="shared" si="174"/>
        <v>0</v>
      </c>
      <c r="AE568" s="66">
        <f t="shared" si="175"/>
        <v>0</v>
      </c>
      <c r="AF568" s="65" t="b">
        <f t="shared" si="176"/>
        <v>1</v>
      </c>
      <c r="AG568" s="65">
        <f>IF(OR(AC568=6,AC568=7),0,IF(NOT(AF568),0,IF(AB568&lt;=$AB$1,VLOOKUP(AC568,ouderschapsverlof!$D$15:$K$19,8,FALSE),0)))</f>
        <v>0</v>
      </c>
      <c r="AH568" s="65">
        <f>IF(OR(AC568=6,AC568=7),0,IF(NOT(AF568),IF(AB568&lt;=$AB$1,VLOOKUP(AC568,ouderschapsverlof!$D$15:$K$19,8,FALSE),0),0))</f>
        <v>0</v>
      </c>
    </row>
    <row r="569" spans="1:34" x14ac:dyDescent="0.25">
      <c r="A569" s="64">
        <f t="shared" si="177"/>
        <v>567</v>
      </c>
      <c r="B569" s="65">
        <f t="shared" si="181"/>
        <v>6</v>
      </c>
      <c r="C569" s="66">
        <f t="shared" si="163"/>
        <v>0</v>
      </c>
      <c r="D569" s="66">
        <f t="shared" si="164"/>
        <v>0</v>
      </c>
      <c r="E569" s="65" t="b">
        <f t="shared" si="182"/>
        <v>1</v>
      </c>
      <c r="F569" s="65">
        <f>IF(OR(B569=6,B569=7),0,IF(NOT(E569),0,IF(A569&lt;=$A$1,VLOOKUP(B569,ouderschapsverlof!$D$15:$E$19,2,FALSE),0)))</f>
        <v>0</v>
      </c>
      <c r="G569" s="65">
        <f>IF(OR(B569=6,B569=7),0,IF(NOT(E569),IF(A569&lt;=$A$1,VLOOKUP(B569,ouderschapsverlof!$D$15:$E$19,2,FALSE),0),0))</f>
        <v>0</v>
      </c>
      <c r="L569" s="64">
        <f t="shared" si="178"/>
        <v>567</v>
      </c>
      <c r="M569" s="65">
        <f t="shared" si="165"/>
        <v>6</v>
      </c>
      <c r="N569" s="66">
        <f t="shared" si="166"/>
        <v>0</v>
      </c>
      <c r="O569" s="66">
        <f t="shared" si="167"/>
        <v>0</v>
      </c>
      <c r="P569" s="65" t="b">
        <f t="shared" si="168"/>
        <v>1</v>
      </c>
      <c r="Q569" s="65">
        <f>IF(OR(M569=6,M569=7),0,IF(NOT(P569),0,IF(L569&lt;=$L$1,VLOOKUP(M569,ouderschapsverlof!$D$15:$G$19,4,FALSE),0)))</f>
        <v>0</v>
      </c>
      <c r="R569" s="65">
        <f>IF(OR(M569=6,M569=7),0,IF(NOT(P569),IF(L569&lt;=$L$1,VLOOKUP(M569,ouderschapsverlof!$D$15:$G$19,4,FALSE),0),0))</f>
        <v>0</v>
      </c>
      <c r="T569" s="64">
        <f t="shared" si="179"/>
        <v>567</v>
      </c>
      <c r="U569" s="65">
        <f t="shared" si="169"/>
        <v>6</v>
      </c>
      <c r="V569" s="66">
        <f t="shared" si="170"/>
        <v>0</v>
      </c>
      <c r="W569" s="66">
        <f t="shared" si="171"/>
        <v>0</v>
      </c>
      <c r="X569" s="65" t="b">
        <f t="shared" si="172"/>
        <v>1</v>
      </c>
      <c r="Y569" s="65">
        <f>IF(OR(U569=6,U569=7),0,IF(NOT(X569),0,IF(T569&lt;=$T$1,VLOOKUP(U569,ouderschapsverlof!$D$15:$I$19,6,FALSE),0)))</f>
        <v>0</v>
      </c>
      <c r="Z569" s="65">
        <f>IF(OR(U569=6,U569=7),0,IF(NOT(X569),IF(T569&lt;=$T$1,VLOOKUP(U569,ouderschapsverlof!$D$15:$I$19,6,FALSE),0),0))</f>
        <v>0</v>
      </c>
      <c r="AB569" s="64">
        <f t="shared" si="180"/>
        <v>567</v>
      </c>
      <c r="AC569" s="65">
        <f t="shared" si="173"/>
        <v>6</v>
      </c>
      <c r="AD569" s="66">
        <f t="shared" si="174"/>
        <v>0</v>
      </c>
      <c r="AE569" s="66">
        <f t="shared" si="175"/>
        <v>0</v>
      </c>
      <c r="AF569" s="65" t="b">
        <f t="shared" si="176"/>
        <v>1</v>
      </c>
      <c r="AG569" s="65">
        <f>IF(OR(AC569=6,AC569=7),0,IF(NOT(AF569),0,IF(AB569&lt;=$AB$1,VLOOKUP(AC569,ouderschapsverlof!$D$15:$K$19,8,FALSE),0)))</f>
        <v>0</v>
      </c>
      <c r="AH569" s="65">
        <f>IF(OR(AC569=6,AC569=7),0,IF(NOT(AF569),IF(AB569&lt;=$AB$1,VLOOKUP(AC569,ouderschapsverlof!$D$15:$K$19,8,FALSE),0),0))</f>
        <v>0</v>
      </c>
    </row>
    <row r="570" spans="1:34" x14ac:dyDescent="0.25">
      <c r="A570" s="64">
        <f t="shared" si="177"/>
        <v>568</v>
      </c>
      <c r="B570" s="65">
        <f t="shared" si="181"/>
        <v>7</v>
      </c>
      <c r="C570" s="66">
        <f t="shared" si="163"/>
        <v>0</v>
      </c>
      <c r="D570" s="66">
        <f t="shared" si="164"/>
        <v>0</v>
      </c>
      <c r="E570" s="65" t="b">
        <f t="shared" si="182"/>
        <v>1</v>
      </c>
      <c r="F570" s="65">
        <f>IF(OR(B570=6,B570=7),0,IF(NOT(E570),0,IF(A570&lt;=$A$1,VLOOKUP(B570,ouderschapsverlof!$D$15:$E$19,2,FALSE),0)))</f>
        <v>0</v>
      </c>
      <c r="G570" s="65">
        <f>IF(OR(B570=6,B570=7),0,IF(NOT(E570),IF(A570&lt;=$A$1,VLOOKUP(B570,ouderschapsverlof!$D$15:$E$19,2,FALSE),0),0))</f>
        <v>0</v>
      </c>
      <c r="L570" s="64">
        <f t="shared" si="178"/>
        <v>568</v>
      </c>
      <c r="M570" s="65">
        <f t="shared" si="165"/>
        <v>7</v>
      </c>
      <c r="N570" s="66">
        <f t="shared" si="166"/>
        <v>0</v>
      </c>
      <c r="O570" s="66">
        <f t="shared" si="167"/>
        <v>0</v>
      </c>
      <c r="P570" s="65" t="b">
        <f t="shared" si="168"/>
        <v>1</v>
      </c>
      <c r="Q570" s="65">
        <f>IF(OR(M570=6,M570=7),0,IF(NOT(P570),0,IF(L570&lt;=$L$1,VLOOKUP(M570,ouderschapsverlof!$D$15:$G$19,4,FALSE),0)))</f>
        <v>0</v>
      </c>
      <c r="R570" s="65">
        <f>IF(OR(M570=6,M570=7),0,IF(NOT(P570),IF(L570&lt;=$L$1,VLOOKUP(M570,ouderschapsverlof!$D$15:$G$19,4,FALSE),0),0))</f>
        <v>0</v>
      </c>
      <c r="T570" s="64">
        <f t="shared" si="179"/>
        <v>568</v>
      </c>
      <c r="U570" s="65">
        <f t="shared" si="169"/>
        <v>7</v>
      </c>
      <c r="V570" s="66">
        <f t="shared" si="170"/>
        <v>0</v>
      </c>
      <c r="W570" s="66">
        <f t="shared" si="171"/>
        <v>0</v>
      </c>
      <c r="X570" s="65" t="b">
        <f t="shared" si="172"/>
        <v>1</v>
      </c>
      <c r="Y570" s="65">
        <f>IF(OR(U570=6,U570=7),0,IF(NOT(X570),0,IF(T570&lt;=$T$1,VLOOKUP(U570,ouderschapsverlof!$D$15:$I$19,6,FALSE),0)))</f>
        <v>0</v>
      </c>
      <c r="Z570" s="65">
        <f>IF(OR(U570=6,U570=7),0,IF(NOT(X570),IF(T570&lt;=$T$1,VLOOKUP(U570,ouderschapsverlof!$D$15:$I$19,6,FALSE),0),0))</f>
        <v>0</v>
      </c>
      <c r="AB570" s="64">
        <f t="shared" si="180"/>
        <v>568</v>
      </c>
      <c r="AC570" s="65">
        <f t="shared" si="173"/>
        <v>7</v>
      </c>
      <c r="AD570" s="66">
        <f t="shared" si="174"/>
        <v>0</v>
      </c>
      <c r="AE570" s="66">
        <f t="shared" si="175"/>
        <v>0</v>
      </c>
      <c r="AF570" s="65" t="b">
        <f t="shared" si="176"/>
        <v>1</v>
      </c>
      <c r="AG570" s="65">
        <f>IF(OR(AC570=6,AC570=7),0,IF(NOT(AF570),0,IF(AB570&lt;=$AB$1,VLOOKUP(AC570,ouderschapsverlof!$D$15:$K$19,8,FALSE),0)))</f>
        <v>0</v>
      </c>
      <c r="AH570" s="65">
        <f>IF(OR(AC570=6,AC570=7),0,IF(NOT(AF570),IF(AB570&lt;=$AB$1,VLOOKUP(AC570,ouderschapsverlof!$D$15:$K$19,8,FALSE),0),0))</f>
        <v>0</v>
      </c>
    </row>
    <row r="571" spans="1:34" x14ac:dyDescent="0.25">
      <c r="A571" s="64">
        <f t="shared" si="177"/>
        <v>569</v>
      </c>
      <c r="B571" s="65">
        <f t="shared" si="181"/>
        <v>1</v>
      </c>
      <c r="C571" s="66">
        <f t="shared" si="163"/>
        <v>0</v>
      </c>
      <c r="D571" s="66">
        <f t="shared" si="164"/>
        <v>0</v>
      </c>
      <c r="E571" s="65" t="b">
        <f t="shared" si="182"/>
        <v>1</v>
      </c>
      <c r="F571" s="65">
        <f>IF(OR(B571=6,B571=7),0,IF(NOT(E571),0,IF(A571&lt;=$A$1,VLOOKUP(B571,ouderschapsverlof!$D$15:$E$19,2,FALSE),0)))</f>
        <v>0</v>
      </c>
      <c r="G571" s="65">
        <f>IF(OR(B571=6,B571=7),0,IF(NOT(E571),IF(A571&lt;=$A$1,VLOOKUP(B571,ouderschapsverlof!$D$15:$E$19,2,FALSE),0),0))</f>
        <v>0</v>
      </c>
      <c r="L571" s="64">
        <f t="shared" si="178"/>
        <v>569</v>
      </c>
      <c r="M571" s="65">
        <f t="shared" si="165"/>
        <v>1</v>
      </c>
      <c r="N571" s="66">
        <f t="shared" si="166"/>
        <v>0</v>
      </c>
      <c r="O571" s="66">
        <f t="shared" si="167"/>
        <v>0</v>
      </c>
      <c r="P571" s="65" t="b">
        <f t="shared" si="168"/>
        <v>1</v>
      </c>
      <c r="Q571" s="65">
        <f>IF(OR(M571=6,M571=7),0,IF(NOT(P571),0,IF(L571&lt;=$L$1,VLOOKUP(M571,ouderschapsverlof!$D$15:$G$19,4,FALSE),0)))</f>
        <v>0</v>
      </c>
      <c r="R571" s="65">
        <f>IF(OR(M571=6,M571=7),0,IF(NOT(P571),IF(L571&lt;=$L$1,VLOOKUP(M571,ouderschapsverlof!$D$15:$G$19,4,FALSE),0),0))</f>
        <v>0</v>
      </c>
      <c r="T571" s="64">
        <f t="shared" si="179"/>
        <v>569</v>
      </c>
      <c r="U571" s="65">
        <f t="shared" si="169"/>
        <v>1</v>
      </c>
      <c r="V571" s="66">
        <f t="shared" si="170"/>
        <v>0</v>
      </c>
      <c r="W571" s="66">
        <f t="shared" si="171"/>
        <v>0</v>
      </c>
      <c r="X571" s="65" t="b">
        <f t="shared" si="172"/>
        <v>1</v>
      </c>
      <c r="Y571" s="65">
        <f>IF(OR(U571=6,U571=7),0,IF(NOT(X571),0,IF(T571&lt;=$T$1,VLOOKUP(U571,ouderschapsverlof!$D$15:$I$19,6,FALSE),0)))</f>
        <v>0</v>
      </c>
      <c r="Z571" s="65">
        <f>IF(OR(U571=6,U571=7),0,IF(NOT(X571),IF(T571&lt;=$T$1,VLOOKUP(U571,ouderschapsverlof!$D$15:$I$19,6,FALSE),0),0))</f>
        <v>0</v>
      </c>
      <c r="AB571" s="64">
        <f t="shared" si="180"/>
        <v>569</v>
      </c>
      <c r="AC571" s="65">
        <f t="shared" si="173"/>
        <v>1</v>
      </c>
      <c r="AD571" s="66">
        <f t="shared" si="174"/>
        <v>0</v>
      </c>
      <c r="AE571" s="66">
        <f t="shared" si="175"/>
        <v>0</v>
      </c>
      <c r="AF571" s="65" t="b">
        <f t="shared" si="176"/>
        <v>1</v>
      </c>
      <c r="AG571" s="65">
        <f>IF(OR(AC571=6,AC571=7),0,IF(NOT(AF571),0,IF(AB571&lt;=$AB$1,VLOOKUP(AC571,ouderschapsverlof!$D$15:$K$19,8,FALSE),0)))</f>
        <v>0</v>
      </c>
      <c r="AH571" s="65">
        <f>IF(OR(AC571=6,AC571=7),0,IF(NOT(AF571),IF(AB571&lt;=$AB$1,VLOOKUP(AC571,ouderschapsverlof!$D$15:$K$19,8,FALSE),0),0))</f>
        <v>0</v>
      </c>
    </row>
    <row r="572" spans="1:34" x14ac:dyDescent="0.25">
      <c r="A572" s="64">
        <f t="shared" si="177"/>
        <v>570</v>
      </c>
      <c r="B572" s="65">
        <f t="shared" si="181"/>
        <v>2</v>
      </c>
      <c r="C572" s="66">
        <f t="shared" si="163"/>
        <v>0</v>
      </c>
      <c r="D572" s="66">
        <f t="shared" si="164"/>
        <v>0</v>
      </c>
      <c r="E572" s="65" t="b">
        <f t="shared" si="182"/>
        <v>1</v>
      </c>
      <c r="F572" s="65">
        <f>IF(OR(B572=6,B572=7),0,IF(NOT(E572),0,IF(A572&lt;=$A$1,VLOOKUP(B572,ouderschapsverlof!$D$15:$E$19,2,FALSE),0)))</f>
        <v>0</v>
      </c>
      <c r="G572" s="65">
        <f>IF(OR(B572=6,B572=7),0,IF(NOT(E572),IF(A572&lt;=$A$1,VLOOKUP(B572,ouderschapsverlof!$D$15:$E$19,2,FALSE),0),0))</f>
        <v>0</v>
      </c>
      <c r="L572" s="64">
        <f t="shared" si="178"/>
        <v>570</v>
      </c>
      <c r="M572" s="65">
        <f t="shared" si="165"/>
        <v>2</v>
      </c>
      <c r="N572" s="66">
        <f t="shared" si="166"/>
        <v>0</v>
      </c>
      <c r="O572" s="66">
        <f t="shared" si="167"/>
        <v>0</v>
      </c>
      <c r="P572" s="65" t="b">
        <f t="shared" si="168"/>
        <v>1</v>
      </c>
      <c r="Q572" s="65">
        <f>IF(OR(M572=6,M572=7),0,IF(NOT(P572),0,IF(L572&lt;=$L$1,VLOOKUP(M572,ouderschapsverlof!$D$15:$G$19,4,FALSE),0)))</f>
        <v>0</v>
      </c>
      <c r="R572" s="65">
        <f>IF(OR(M572=6,M572=7),0,IF(NOT(P572),IF(L572&lt;=$L$1,VLOOKUP(M572,ouderschapsverlof!$D$15:$G$19,4,FALSE),0),0))</f>
        <v>0</v>
      </c>
      <c r="T572" s="64">
        <f t="shared" si="179"/>
        <v>570</v>
      </c>
      <c r="U572" s="65">
        <f t="shared" si="169"/>
        <v>2</v>
      </c>
      <c r="V572" s="66">
        <f t="shared" si="170"/>
        <v>0</v>
      </c>
      <c r="W572" s="66">
        <f t="shared" si="171"/>
        <v>0</v>
      </c>
      <c r="X572" s="65" t="b">
        <f t="shared" si="172"/>
        <v>1</v>
      </c>
      <c r="Y572" s="65">
        <f>IF(OR(U572=6,U572=7),0,IF(NOT(X572),0,IF(T572&lt;=$T$1,VLOOKUP(U572,ouderschapsverlof!$D$15:$I$19,6,FALSE),0)))</f>
        <v>0</v>
      </c>
      <c r="Z572" s="65">
        <f>IF(OR(U572=6,U572=7),0,IF(NOT(X572),IF(T572&lt;=$T$1,VLOOKUP(U572,ouderschapsverlof!$D$15:$I$19,6,FALSE),0),0))</f>
        <v>0</v>
      </c>
      <c r="AB572" s="64">
        <f t="shared" si="180"/>
        <v>570</v>
      </c>
      <c r="AC572" s="65">
        <f t="shared" si="173"/>
        <v>2</v>
      </c>
      <c r="AD572" s="66">
        <f t="shared" si="174"/>
        <v>0</v>
      </c>
      <c r="AE572" s="66">
        <f t="shared" si="175"/>
        <v>0</v>
      </c>
      <c r="AF572" s="65" t="b">
        <f t="shared" si="176"/>
        <v>1</v>
      </c>
      <c r="AG572" s="65">
        <f>IF(OR(AC572=6,AC572=7),0,IF(NOT(AF572),0,IF(AB572&lt;=$AB$1,VLOOKUP(AC572,ouderschapsverlof!$D$15:$K$19,8,FALSE),0)))</f>
        <v>0</v>
      </c>
      <c r="AH572" s="65">
        <f>IF(OR(AC572=6,AC572=7),0,IF(NOT(AF572),IF(AB572&lt;=$AB$1,VLOOKUP(AC572,ouderschapsverlof!$D$15:$K$19,8,FALSE),0),0))</f>
        <v>0</v>
      </c>
    </row>
    <row r="573" spans="1:34" x14ac:dyDescent="0.25">
      <c r="A573" s="64">
        <f t="shared" si="177"/>
        <v>571</v>
      </c>
      <c r="B573" s="65">
        <f t="shared" si="181"/>
        <v>3</v>
      </c>
      <c r="C573" s="66">
        <f t="shared" si="163"/>
        <v>0</v>
      </c>
      <c r="D573" s="66">
        <f t="shared" si="164"/>
        <v>0</v>
      </c>
      <c r="E573" s="65" t="b">
        <f t="shared" si="182"/>
        <v>1</v>
      </c>
      <c r="F573" s="65">
        <f>IF(OR(B573=6,B573=7),0,IF(NOT(E573),0,IF(A573&lt;=$A$1,VLOOKUP(B573,ouderschapsverlof!$D$15:$E$19,2,FALSE),0)))</f>
        <v>0</v>
      </c>
      <c r="G573" s="65">
        <f>IF(OR(B573=6,B573=7),0,IF(NOT(E573),IF(A573&lt;=$A$1,VLOOKUP(B573,ouderschapsverlof!$D$15:$E$19,2,FALSE),0),0))</f>
        <v>0</v>
      </c>
      <c r="L573" s="64">
        <f t="shared" si="178"/>
        <v>571</v>
      </c>
      <c r="M573" s="65">
        <f t="shared" si="165"/>
        <v>3</v>
      </c>
      <c r="N573" s="66">
        <f t="shared" si="166"/>
        <v>0</v>
      </c>
      <c r="O573" s="66">
        <f t="shared" si="167"/>
        <v>0</v>
      </c>
      <c r="P573" s="65" t="b">
        <f t="shared" si="168"/>
        <v>1</v>
      </c>
      <c r="Q573" s="65">
        <f>IF(OR(M573=6,M573=7),0,IF(NOT(P573),0,IF(L573&lt;=$L$1,VLOOKUP(M573,ouderschapsverlof!$D$15:$G$19,4,FALSE),0)))</f>
        <v>0</v>
      </c>
      <c r="R573" s="65">
        <f>IF(OR(M573=6,M573=7),0,IF(NOT(P573),IF(L573&lt;=$L$1,VLOOKUP(M573,ouderschapsverlof!$D$15:$G$19,4,FALSE),0),0))</f>
        <v>0</v>
      </c>
      <c r="T573" s="64">
        <f t="shared" si="179"/>
        <v>571</v>
      </c>
      <c r="U573" s="65">
        <f t="shared" si="169"/>
        <v>3</v>
      </c>
      <c r="V573" s="66">
        <f t="shared" si="170"/>
        <v>0</v>
      </c>
      <c r="W573" s="66">
        <f t="shared" si="171"/>
        <v>0</v>
      </c>
      <c r="X573" s="65" t="b">
        <f t="shared" si="172"/>
        <v>1</v>
      </c>
      <c r="Y573" s="65">
        <f>IF(OR(U573=6,U573=7),0,IF(NOT(X573),0,IF(T573&lt;=$T$1,VLOOKUP(U573,ouderschapsverlof!$D$15:$I$19,6,FALSE),0)))</f>
        <v>0</v>
      </c>
      <c r="Z573" s="65">
        <f>IF(OR(U573=6,U573=7),0,IF(NOT(X573),IF(T573&lt;=$T$1,VLOOKUP(U573,ouderschapsverlof!$D$15:$I$19,6,FALSE),0),0))</f>
        <v>0</v>
      </c>
      <c r="AB573" s="64">
        <f t="shared" si="180"/>
        <v>571</v>
      </c>
      <c r="AC573" s="65">
        <f t="shared" si="173"/>
        <v>3</v>
      </c>
      <c r="AD573" s="66">
        <f t="shared" si="174"/>
        <v>0</v>
      </c>
      <c r="AE573" s="66">
        <f t="shared" si="175"/>
        <v>0</v>
      </c>
      <c r="AF573" s="65" t="b">
        <f t="shared" si="176"/>
        <v>1</v>
      </c>
      <c r="AG573" s="65">
        <f>IF(OR(AC573=6,AC573=7),0,IF(NOT(AF573),0,IF(AB573&lt;=$AB$1,VLOOKUP(AC573,ouderschapsverlof!$D$15:$K$19,8,FALSE),0)))</f>
        <v>0</v>
      </c>
      <c r="AH573" s="65">
        <f>IF(OR(AC573=6,AC573=7),0,IF(NOT(AF573),IF(AB573&lt;=$AB$1,VLOOKUP(AC573,ouderschapsverlof!$D$15:$K$19,8,FALSE),0),0))</f>
        <v>0</v>
      </c>
    </row>
    <row r="574" spans="1:34" x14ac:dyDescent="0.25">
      <c r="A574" s="64">
        <f t="shared" si="177"/>
        <v>572</v>
      </c>
      <c r="B574" s="65">
        <f t="shared" si="181"/>
        <v>4</v>
      </c>
      <c r="C574" s="66">
        <f t="shared" si="163"/>
        <v>0</v>
      </c>
      <c r="D574" s="66">
        <f t="shared" si="164"/>
        <v>0</v>
      </c>
      <c r="E574" s="65" t="b">
        <f t="shared" si="182"/>
        <v>1</v>
      </c>
      <c r="F574" s="65">
        <f>IF(OR(B574=6,B574=7),0,IF(NOT(E574),0,IF(A574&lt;=$A$1,VLOOKUP(B574,ouderschapsverlof!$D$15:$E$19,2,FALSE),0)))</f>
        <v>0</v>
      </c>
      <c r="G574" s="65">
        <f>IF(OR(B574=6,B574=7),0,IF(NOT(E574),IF(A574&lt;=$A$1,VLOOKUP(B574,ouderschapsverlof!$D$15:$E$19,2,FALSE),0),0))</f>
        <v>0</v>
      </c>
      <c r="L574" s="64">
        <f t="shared" si="178"/>
        <v>572</v>
      </c>
      <c r="M574" s="65">
        <f t="shared" si="165"/>
        <v>4</v>
      </c>
      <c r="N574" s="66">
        <f t="shared" si="166"/>
        <v>0</v>
      </c>
      <c r="O574" s="66">
        <f t="shared" si="167"/>
        <v>0</v>
      </c>
      <c r="P574" s="65" t="b">
        <f t="shared" si="168"/>
        <v>1</v>
      </c>
      <c r="Q574" s="65">
        <f>IF(OR(M574=6,M574=7),0,IF(NOT(P574),0,IF(L574&lt;=$L$1,VLOOKUP(M574,ouderschapsverlof!$D$15:$G$19,4,FALSE),0)))</f>
        <v>0</v>
      </c>
      <c r="R574" s="65">
        <f>IF(OR(M574=6,M574=7),0,IF(NOT(P574),IF(L574&lt;=$L$1,VLOOKUP(M574,ouderschapsverlof!$D$15:$G$19,4,FALSE),0),0))</f>
        <v>0</v>
      </c>
      <c r="T574" s="64">
        <f t="shared" si="179"/>
        <v>572</v>
      </c>
      <c r="U574" s="65">
        <f t="shared" si="169"/>
        <v>4</v>
      </c>
      <c r="V574" s="66">
        <f t="shared" si="170"/>
        <v>0</v>
      </c>
      <c r="W574" s="66">
        <f t="shared" si="171"/>
        <v>0</v>
      </c>
      <c r="X574" s="65" t="b">
        <f t="shared" si="172"/>
        <v>1</v>
      </c>
      <c r="Y574" s="65">
        <f>IF(OR(U574=6,U574=7),0,IF(NOT(X574),0,IF(T574&lt;=$T$1,VLOOKUP(U574,ouderschapsverlof!$D$15:$I$19,6,FALSE),0)))</f>
        <v>0</v>
      </c>
      <c r="Z574" s="65">
        <f>IF(OR(U574=6,U574=7),0,IF(NOT(X574),IF(T574&lt;=$T$1,VLOOKUP(U574,ouderschapsverlof!$D$15:$I$19,6,FALSE),0),0))</f>
        <v>0</v>
      </c>
      <c r="AB574" s="64">
        <f t="shared" si="180"/>
        <v>572</v>
      </c>
      <c r="AC574" s="65">
        <f t="shared" si="173"/>
        <v>4</v>
      </c>
      <c r="AD574" s="66">
        <f t="shared" si="174"/>
        <v>0</v>
      </c>
      <c r="AE574" s="66">
        <f t="shared" si="175"/>
        <v>0</v>
      </c>
      <c r="AF574" s="65" t="b">
        <f t="shared" si="176"/>
        <v>1</v>
      </c>
      <c r="AG574" s="65">
        <f>IF(OR(AC574=6,AC574=7),0,IF(NOT(AF574),0,IF(AB574&lt;=$AB$1,VLOOKUP(AC574,ouderschapsverlof!$D$15:$K$19,8,FALSE),0)))</f>
        <v>0</v>
      </c>
      <c r="AH574" s="65">
        <f>IF(OR(AC574=6,AC574=7),0,IF(NOT(AF574),IF(AB574&lt;=$AB$1,VLOOKUP(AC574,ouderschapsverlof!$D$15:$K$19,8,FALSE),0),0))</f>
        <v>0</v>
      </c>
    </row>
    <row r="575" spans="1:34" x14ac:dyDescent="0.25">
      <c r="A575" s="64">
        <f t="shared" si="177"/>
        <v>573</v>
      </c>
      <c r="B575" s="65">
        <f t="shared" si="181"/>
        <v>5</v>
      </c>
      <c r="C575" s="66">
        <f t="shared" si="163"/>
        <v>0</v>
      </c>
      <c r="D575" s="66">
        <f t="shared" si="164"/>
        <v>0</v>
      </c>
      <c r="E575" s="65" t="b">
        <f t="shared" si="182"/>
        <v>1</v>
      </c>
      <c r="F575" s="65">
        <f>IF(OR(B575=6,B575=7),0,IF(NOT(E575),0,IF(A575&lt;=$A$1,VLOOKUP(B575,ouderschapsverlof!$D$15:$E$19,2,FALSE),0)))</f>
        <v>0</v>
      </c>
      <c r="G575" s="65">
        <f>IF(OR(B575=6,B575=7),0,IF(NOT(E575),IF(A575&lt;=$A$1,VLOOKUP(B575,ouderschapsverlof!$D$15:$E$19,2,FALSE),0),0))</f>
        <v>0</v>
      </c>
      <c r="L575" s="64">
        <f t="shared" si="178"/>
        <v>573</v>
      </c>
      <c r="M575" s="65">
        <f t="shared" si="165"/>
        <v>5</v>
      </c>
      <c r="N575" s="66">
        <f t="shared" si="166"/>
        <v>0</v>
      </c>
      <c r="O575" s="66">
        <f t="shared" si="167"/>
        <v>0</v>
      </c>
      <c r="P575" s="65" t="b">
        <f t="shared" si="168"/>
        <v>1</v>
      </c>
      <c r="Q575" s="65">
        <f>IF(OR(M575=6,M575=7),0,IF(NOT(P575),0,IF(L575&lt;=$L$1,VLOOKUP(M575,ouderschapsverlof!$D$15:$G$19,4,FALSE),0)))</f>
        <v>0</v>
      </c>
      <c r="R575" s="65">
        <f>IF(OR(M575=6,M575=7),0,IF(NOT(P575),IF(L575&lt;=$L$1,VLOOKUP(M575,ouderschapsverlof!$D$15:$G$19,4,FALSE),0),0))</f>
        <v>0</v>
      </c>
      <c r="T575" s="64">
        <f t="shared" si="179"/>
        <v>573</v>
      </c>
      <c r="U575" s="65">
        <f t="shared" si="169"/>
        <v>5</v>
      </c>
      <c r="V575" s="66">
        <f t="shared" si="170"/>
        <v>0</v>
      </c>
      <c r="W575" s="66">
        <f t="shared" si="171"/>
        <v>0</v>
      </c>
      <c r="X575" s="65" t="b">
        <f t="shared" si="172"/>
        <v>1</v>
      </c>
      <c r="Y575" s="65">
        <f>IF(OR(U575=6,U575=7),0,IF(NOT(X575),0,IF(T575&lt;=$T$1,VLOOKUP(U575,ouderschapsverlof!$D$15:$I$19,6,FALSE),0)))</f>
        <v>0</v>
      </c>
      <c r="Z575" s="65">
        <f>IF(OR(U575=6,U575=7),0,IF(NOT(X575),IF(T575&lt;=$T$1,VLOOKUP(U575,ouderschapsverlof!$D$15:$I$19,6,FALSE),0),0))</f>
        <v>0</v>
      </c>
      <c r="AB575" s="64">
        <f t="shared" si="180"/>
        <v>573</v>
      </c>
      <c r="AC575" s="65">
        <f t="shared" si="173"/>
        <v>5</v>
      </c>
      <c r="AD575" s="66">
        <f t="shared" si="174"/>
        <v>0</v>
      </c>
      <c r="AE575" s="66">
        <f t="shared" si="175"/>
        <v>0</v>
      </c>
      <c r="AF575" s="65" t="b">
        <f t="shared" si="176"/>
        <v>1</v>
      </c>
      <c r="AG575" s="65">
        <f>IF(OR(AC575=6,AC575=7),0,IF(NOT(AF575),0,IF(AB575&lt;=$AB$1,VLOOKUP(AC575,ouderschapsverlof!$D$15:$K$19,8,FALSE),0)))</f>
        <v>0</v>
      </c>
      <c r="AH575" s="65">
        <f>IF(OR(AC575=6,AC575=7),0,IF(NOT(AF575),IF(AB575&lt;=$AB$1,VLOOKUP(AC575,ouderschapsverlof!$D$15:$K$19,8,FALSE),0),0))</f>
        <v>0</v>
      </c>
    </row>
    <row r="576" spans="1:34" x14ac:dyDescent="0.25">
      <c r="A576" s="64">
        <f t="shared" si="177"/>
        <v>574</v>
      </c>
      <c r="B576" s="65">
        <f t="shared" si="181"/>
        <v>6</v>
      </c>
      <c r="C576" s="66">
        <f t="shared" si="163"/>
        <v>0</v>
      </c>
      <c r="D576" s="66">
        <f t="shared" si="164"/>
        <v>0</v>
      </c>
      <c r="E576" s="65" t="b">
        <f t="shared" si="182"/>
        <v>1</v>
      </c>
      <c r="F576" s="65">
        <f>IF(OR(B576=6,B576=7),0,IF(NOT(E576),0,IF(A576&lt;=$A$1,VLOOKUP(B576,ouderschapsverlof!$D$15:$E$19,2,FALSE),0)))</f>
        <v>0</v>
      </c>
      <c r="G576" s="65">
        <f>IF(OR(B576=6,B576=7),0,IF(NOT(E576),IF(A576&lt;=$A$1,VLOOKUP(B576,ouderschapsverlof!$D$15:$E$19,2,FALSE),0),0))</f>
        <v>0</v>
      </c>
      <c r="L576" s="64">
        <f t="shared" si="178"/>
        <v>574</v>
      </c>
      <c r="M576" s="65">
        <f t="shared" si="165"/>
        <v>6</v>
      </c>
      <c r="N576" s="66">
        <f t="shared" si="166"/>
        <v>0</v>
      </c>
      <c r="O576" s="66">
        <f t="shared" si="167"/>
        <v>0</v>
      </c>
      <c r="P576" s="65" t="b">
        <f t="shared" si="168"/>
        <v>1</v>
      </c>
      <c r="Q576" s="65">
        <f>IF(OR(M576=6,M576=7),0,IF(NOT(P576),0,IF(L576&lt;=$L$1,VLOOKUP(M576,ouderschapsverlof!$D$15:$G$19,4,FALSE),0)))</f>
        <v>0</v>
      </c>
      <c r="R576" s="65">
        <f>IF(OR(M576=6,M576=7),0,IF(NOT(P576),IF(L576&lt;=$L$1,VLOOKUP(M576,ouderschapsverlof!$D$15:$G$19,4,FALSE),0),0))</f>
        <v>0</v>
      </c>
      <c r="T576" s="64">
        <f t="shared" si="179"/>
        <v>574</v>
      </c>
      <c r="U576" s="65">
        <f t="shared" si="169"/>
        <v>6</v>
      </c>
      <c r="V576" s="66">
        <f t="shared" si="170"/>
        <v>0</v>
      </c>
      <c r="W576" s="66">
        <f t="shared" si="171"/>
        <v>0</v>
      </c>
      <c r="X576" s="65" t="b">
        <f t="shared" si="172"/>
        <v>1</v>
      </c>
      <c r="Y576" s="65">
        <f>IF(OR(U576=6,U576=7),0,IF(NOT(X576),0,IF(T576&lt;=$T$1,VLOOKUP(U576,ouderschapsverlof!$D$15:$I$19,6,FALSE),0)))</f>
        <v>0</v>
      </c>
      <c r="Z576" s="65">
        <f>IF(OR(U576=6,U576=7),0,IF(NOT(X576),IF(T576&lt;=$T$1,VLOOKUP(U576,ouderschapsverlof!$D$15:$I$19,6,FALSE),0),0))</f>
        <v>0</v>
      </c>
      <c r="AB576" s="64">
        <f t="shared" si="180"/>
        <v>574</v>
      </c>
      <c r="AC576" s="65">
        <f t="shared" si="173"/>
        <v>6</v>
      </c>
      <c r="AD576" s="66">
        <f t="shared" si="174"/>
        <v>0</v>
      </c>
      <c r="AE576" s="66">
        <f t="shared" si="175"/>
        <v>0</v>
      </c>
      <c r="AF576" s="65" t="b">
        <f t="shared" si="176"/>
        <v>1</v>
      </c>
      <c r="AG576" s="65">
        <f>IF(OR(AC576=6,AC576=7),0,IF(NOT(AF576),0,IF(AB576&lt;=$AB$1,VLOOKUP(AC576,ouderschapsverlof!$D$15:$K$19,8,FALSE),0)))</f>
        <v>0</v>
      </c>
      <c r="AH576" s="65">
        <f>IF(OR(AC576=6,AC576=7),0,IF(NOT(AF576),IF(AB576&lt;=$AB$1,VLOOKUP(AC576,ouderschapsverlof!$D$15:$K$19,8,FALSE),0),0))</f>
        <v>0</v>
      </c>
    </row>
    <row r="577" spans="1:34" x14ac:dyDescent="0.25">
      <c r="A577" s="64">
        <f t="shared" si="177"/>
        <v>575</v>
      </c>
      <c r="B577" s="65">
        <f t="shared" si="181"/>
        <v>7</v>
      </c>
      <c r="C577" s="66">
        <f t="shared" si="163"/>
        <v>0</v>
      </c>
      <c r="D577" s="66">
        <f t="shared" si="164"/>
        <v>0</v>
      </c>
      <c r="E577" s="65" t="b">
        <f t="shared" si="182"/>
        <v>1</v>
      </c>
      <c r="F577" s="65">
        <f>IF(OR(B577=6,B577=7),0,IF(NOT(E577),0,IF(A577&lt;=$A$1,VLOOKUP(B577,ouderschapsverlof!$D$15:$E$19,2,FALSE),0)))</f>
        <v>0</v>
      </c>
      <c r="G577" s="65">
        <f>IF(OR(B577=6,B577=7),0,IF(NOT(E577),IF(A577&lt;=$A$1,VLOOKUP(B577,ouderschapsverlof!$D$15:$E$19,2,FALSE),0),0))</f>
        <v>0</v>
      </c>
      <c r="L577" s="64">
        <f t="shared" si="178"/>
        <v>575</v>
      </c>
      <c r="M577" s="65">
        <f t="shared" si="165"/>
        <v>7</v>
      </c>
      <c r="N577" s="66">
        <f t="shared" si="166"/>
        <v>0</v>
      </c>
      <c r="O577" s="66">
        <f t="shared" si="167"/>
        <v>0</v>
      </c>
      <c r="P577" s="65" t="b">
        <f t="shared" si="168"/>
        <v>1</v>
      </c>
      <c r="Q577" s="65">
        <f>IF(OR(M577=6,M577=7),0,IF(NOT(P577),0,IF(L577&lt;=$L$1,VLOOKUP(M577,ouderschapsverlof!$D$15:$G$19,4,FALSE),0)))</f>
        <v>0</v>
      </c>
      <c r="R577" s="65">
        <f>IF(OR(M577=6,M577=7),0,IF(NOT(P577),IF(L577&lt;=$L$1,VLOOKUP(M577,ouderschapsverlof!$D$15:$G$19,4,FALSE),0),0))</f>
        <v>0</v>
      </c>
      <c r="T577" s="64">
        <f t="shared" si="179"/>
        <v>575</v>
      </c>
      <c r="U577" s="65">
        <f t="shared" si="169"/>
        <v>7</v>
      </c>
      <c r="V577" s="66">
        <f t="shared" si="170"/>
        <v>0</v>
      </c>
      <c r="W577" s="66">
        <f t="shared" si="171"/>
        <v>0</v>
      </c>
      <c r="X577" s="65" t="b">
        <f t="shared" si="172"/>
        <v>1</v>
      </c>
      <c r="Y577" s="65">
        <f>IF(OR(U577=6,U577=7),0,IF(NOT(X577),0,IF(T577&lt;=$T$1,VLOOKUP(U577,ouderschapsverlof!$D$15:$I$19,6,FALSE),0)))</f>
        <v>0</v>
      </c>
      <c r="Z577" s="65">
        <f>IF(OR(U577=6,U577=7),0,IF(NOT(X577),IF(T577&lt;=$T$1,VLOOKUP(U577,ouderschapsverlof!$D$15:$I$19,6,FALSE),0),0))</f>
        <v>0</v>
      </c>
      <c r="AB577" s="64">
        <f t="shared" si="180"/>
        <v>575</v>
      </c>
      <c r="AC577" s="65">
        <f t="shared" si="173"/>
        <v>7</v>
      </c>
      <c r="AD577" s="66">
        <f t="shared" si="174"/>
        <v>0</v>
      </c>
      <c r="AE577" s="66">
        <f t="shared" si="175"/>
        <v>0</v>
      </c>
      <c r="AF577" s="65" t="b">
        <f t="shared" si="176"/>
        <v>1</v>
      </c>
      <c r="AG577" s="65">
        <f>IF(OR(AC577=6,AC577=7),0,IF(NOT(AF577),0,IF(AB577&lt;=$AB$1,VLOOKUP(AC577,ouderschapsverlof!$D$15:$K$19,8,FALSE),0)))</f>
        <v>0</v>
      </c>
      <c r="AH577" s="65">
        <f>IF(OR(AC577=6,AC577=7),0,IF(NOT(AF577),IF(AB577&lt;=$AB$1,VLOOKUP(AC577,ouderschapsverlof!$D$15:$K$19,8,FALSE),0),0))</f>
        <v>0</v>
      </c>
    </row>
    <row r="578" spans="1:34" x14ac:dyDescent="0.25">
      <c r="A578" s="64">
        <f t="shared" si="177"/>
        <v>576</v>
      </c>
      <c r="B578" s="65">
        <f t="shared" si="181"/>
        <v>1</v>
      </c>
      <c r="C578" s="66">
        <f t="shared" si="163"/>
        <v>0</v>
      </c>
      <c r="D578" s="66">
        <f t="shared" si="164"/>
        <v>0</v>
      </c>
      <c r="E578" s="65" t="b">
        <f t="shared" si="182"/>
        <v>1</v>
      </c>
      <c r="F578" s="65">
        <f>IF(OR(B578=6,B578=7),0,IF(NOT(E578),0,IF(A578&lt;=$A$1,VLOOKUP(B578,ouderschapsverlof!$D$15:$E$19,2,FALSE),0)))</f>
        <v>0</v>
      </c>
      <c r="G578" s="65">
        <f>IF(OR(B578=6,B578=7),0,IF(NOT(E578),IF(A578&lt;=$A$1,VLOOKUP(B578,ouderschapsverlof!$D$15:$E$19,2,FALSE),0),0))</f>
        <v>0</v>
      </c>
      <c r="L578" s="64">
        <f t="shared" si="178"/>
        <v>576</v>
      </c>
      <c r="M578" s="65">
        <f t="shared" si="165"/>
        <v>1</v>
      </c>
      <c r="N578" s="66">
        <f t="shared" si="166"/>
        <v>0</v>
      </c>
      <c r="O578" s="66">
        <f t="shared" si="167"/>
        <v>0</v>
      </c>
      <c r="P578" s="65" t="b">
        <f t="shared" si="168"/>
        <v>1</v>
      </c>
      <c r="Q578" s="65">
        <f>IF(OR(M578=6,M578=7),0,IF(NOT(P578),0,IF(L578&lt;=$L$1,VLOOKUP(M578,ouderschapsverlof!$D$15:$G$19,4,FALSE),0)))</f>
        <v>0</v>
      </c>
      <c r="R578" s="65">
        <f>IF(OR(M578=6,M578=7),0,IF(NOT(P578),IF(L578&lt;=$L$1,VLOOKUP(M578,ouderschapsverlof!$D$15:$G$19,4,FALSE),0),0))</f>
        <v>0</v>
      </c>
      <c r="T578" s="64">
        <f t="shared" si="179"/>
        <v>576</v>
      </c>
      <c r="U578" s="65">
        <f t="shared" si="169"/>
        <v>1</v>
      </c>
      <c r="V578" s="66">
        <f t="shared" si="170"/>
        <v>0</v>
      </c>
      <c r="W578" s="66">
        <f t="shared" si="171"/>
        <v>0</v>
      </c>
      <c r="X578" s="65" t="b">
        <f t="shared" si="172"/>
        <v>1</v>
      </c>
      <c r="Y578" s="65">
        <f>IF(OR(U578=6,U578=7),0,IF(NOT(X578),0,IF(T578&lt;=$T$1,VLOOKUP(U578,ouderschapsverlof!$D$15:$I$19,6,FALSE),0)))</f>
        <v>0</v>
      </c>
      <c r="Z578" s="65">
        <f>IF(OR(U578=6,U578=7),0,IF(NOT(X578),IF(T578&lt;=$T$1,VLOOKUP(U578,ouderschapsverlof!$D$15:$I$19,6,FALSE),0),0))</f>
        <v>0</v>
      </c>
      <c r="AB578" s="64">
        <f t="shared" si="180"/>
        <v>576</v>
      </c>
      <c r="AC578" s="65">
        <f t="shared" si="173"/>
        <v>1</v>
      </c>
      <c r="AD578" s="66">
        <f t="shared" si="174"/>
        <v>0</v>
      </c>
      <c r="AE578" s="66">
        <f t="shared" si="175"/>
        <v>0</v>
      </c>
      <c r="AF578" s="65" t="b">
        <f t="shared" si="176"/>
        <v>1</v>
      </c>
      <c r="AG578" s="65">
        <f>IF(OR(AC578=6,AC578=7),0,IF(NOT(AF578),0,IF(AB578&lt;=$AB$1,VLOOKUP(AC578,ouderschapsverlof!$D$15:$K$19,8,FALSE),0)))</f>
        <v>0</v>
      </c>
      <c r="AH578" s="65">
        <f>IF(OR(AC578=6,AC578=7),0,IF(NOT(AF578),IF(AB578&lt;=$AB$1,VLOOKUP(AC578,ouderschapsverlof!$D$15:$K$19,8,FALSE),0),0))</f>
        <v>0</v>
      </c>
    </row>
    <row r="579" spans="1:34" x14ac:dyDescent="0.25">
      <c r="A579" s="64">
        <f t="shared" si="177"/>
        <v>577</v>
      </c>
      <c r="B579" s="65">
        <f t="shared" si="181"/>
        <v>2</v>
      </c>
      <c r="C579" s="66">
        <f t="shared" ref="C579:C642" si="183">VLOOKUP(A579,$I$1:$I$25,1)</f>
        <v>0</v>
      </c>
      <c r="D579" s="66">
        <f t="shared" ref="D579:D642" si="184">VLOOKUP(A579,$I$1:$J$25,2)</f>
        <v>0</v>
      </c>
      <c r="E579" s="65" t="b">
        <f t="shared" si="182"/>
        <v>1</v>
      </c>
      <c r="F579" s="65">
        <f>IF(OR(B579=6,B579=7),0,IF(NOT(E579),0,IF(A579&lt;=$A$1,VLOOKUP(B579,ouderschapsverlof!$D$15:$E$19,2,FALSE),0)))</f>
        <v>0</v>
      </c>
      <c r="G579" s="65">
        <f>IF(OR(B579=6,B579=7),0,IF(NOT(E579),IF(A579&lt;=$A$1,VLOOKUP(B579,ouderschapsverlof!$D$15:$E$19,2,FALSE),0),0))</f>
        <v>0</v>
      </c>
      <c r="L579" s="64">
        <f t="shared" si="178"/>
        <v>577</v>
      </c>
      <c r="M579" s="65">
        <f t="shared" ref="M579:M642" si="185">WEEKDAY(L579,2)</f>
        <v>2</v>
      </c>
      <c r="N579" s="66">
        <f t="shared" ref="N579:N642" si="186">VLOOKUP(L579,$I$1:$I$25,1)</f>
        <v>0</v>
      </c>
      <c r="O579" s="66">
        <f t="shared" ref="O579:O642" si="187">VLOOKUP(L579,$I$1:$J$25,2)</f>
        <v>0</v>
      </c>
      <c r="P579" s="65" t="b">
        <f t="shared" ref="P579:P642" si="188">IF(AND(L579&gt;=N579,L579&lt;=O579),FALSE,TRUE)</f>
        <v>1</v>
      </c>
      <c r="Q579" s="65">
        <f>IF(OR(M579=6,M579=7),0,IF(NOT(P579),0,IF(L579&lt;=$L$1,VLOOKUP(M579,ouderschapsverlof!$D$15:$G$19,4,FALSE),0)))</f>
        <v>0</v>
      </c>
      <c r="R579" s="65">
        <f>IF(OR(M579=6,M579=7),0,IF(NOT(P579),IF(L579&lt;=$L$1,VLOOKUP(M579,ouderschapsverlof!$D$15:$G$19,4,FALSE),0),0))</f>
        <v>0</v>
      </c>
      <c r="T579" s="64">
        <f t="shared" si="179"/>
        <v>577</v>
      </c>
      <c r="U579" s="65">
        <f t="shared" ref="U579:U642" si="189">WEEKDAY(T579,2)</f>
        <v>2</v>
      </c>
      <c r="V579" s="66">
        <f t="shared" ref="V579:V642" si="190">VLOOKUP(T579,$I$1:$I$25,1)</f>
        <v>0</v>
      </c>
      <c r="W579" s="66">
        <f t="shared" ref="W579:W642" si="191">VLOOKUP(T579,$I$1:$J$25,2)</f>
        <v>0</v>
      </c>
      <c r="X579" s="65" t="b">
        <f t="shared" ref="X579:X642" si="192">IF(AND(T579&gt;=V579,T579&lt;=W579),FALSE,TRUE)</f>
        <v>1</v>
      </c>
      <c r="Y579" s="65">
        <f>IF(OR(U579=6,U579=7),0,IF(NOT(X579),0,IF(T579&lt;=$T$1,VLOOKUP(U579,ouderschapsverlof!$D$15:$I$19,6,FALSE),0)))</f>
        <v>0</v>
      </c>
      <c r="Z579" s="65">
        <f>IF(OR(U579=6,U579=7),0,IF(NOT(X579),IF(T579&lt;=$T$1,VLOOKUP(U579,ouderschapsverlof!$D$15:$I$19,6,FALSE),0),0))</f>
        <v>0</v>
      </c>
      <c r="AB579" s="64">
        <f t="shared" si="180"/>
        <v>577</v>
      </c>
      <c r="AC579" s="65">
        <f t="shared" ref="AC579:AC642" si="193">WEEKDAY(AB579,2)</f>
        <v>2</v>
      </c>
      <c r="AD579" s="66">
        <f t="shared" ref="AD579:AD642" si="194">VLOOKUP(AB579,$I$1:$I$25,1)</f>
        <v>0</v>
      </c>
      <c r="AE579" s="66">
        <f t="shared" ref="AE579:AE642" si="195">VLOOKUP(AB579,$I$1:$J$25,2)</f>
        <v>0</v>
      </c>
      <c r="AF579" s="65" t="b">
        <f t="shared" ref="AF579:AF642" si="196">IF(AND(AB579&gt;=AD579,AB579&lt;=AE579),FALSE,TRUE)</f>
        <v>1</v>
      </c>
      <c r="AG579" s="65">
        <f>IF(OR(AC579=6,AC579=7),0,IF(NOT(AF579),0,IF(AB579&lt;=$AB$1,VLOOKUP(AC579,ouderschapsverlof!$D$15:$K$19,8,FALSE),0)))</f>
        <v>0</v>
      </c>
      <c r="AH579" s="65">
        <f>IF(OR(AC579=6,AC579=7),0,IF(NOT(AF579),IF(AB579&lt;=$AB$1,VLOOKUP(AC579,ouderschapsverlof!$D$15:$K$19,8,FALSE),0),0))</f>
        <v>0</v>
      </c>
    </row>
    <row r="580" spans="1:34" x14ac:dyDescent="0.25">
      <c r="A580" s="64">
        <f t="shared" ref="A580:A643" si="197">A579+1</f>
        <v>578</v>
      </c>
      <c r="B580" s="65">
        <f t="shared" si="181"/>
        <v>3</v>
      </c>
      <c r="C580" s="66">
        <f t="shared" si="183"/>
        <v>0</v>
      </c>
      <c r="D580" s="66">
        <f t="shared" si="184"/>
        <v>0</v>
      </c>
      <c r="E580" s="65" t="b">
        <f t="shared" si="182"/>
        <v>1</v>
      </c>
      <c r="F580" s="65">
        <f>IF(OR(B580=6,B580=7),0,IF(NOT(E580),0,IF(A580&lt;=$A$1,VLOOKUP(B580,ouderschapsverlof!$D$15:$E$19,2,FALSE),0)))</f>
        <v>0</v>
      </c>
      <c r="G580" s="65">
        <f>IF(OR(B580=6,B580=7),0,IF(NOT(E580),IF(A580&lt;=$A$1,VLOOKUP(B580,ouderschapsverlof!$D$15:$E$19,2,FALSE),0),0))</f>
        <v>0</v>
      </c>
      <c r="L580" s="64">
        <f t="shared" ref="L580:L643" si="198">L579+1</f>
        <v>578</v>
      </c>
      <c r="M580" s="65">
        <f t="shared" si="185"/>
        <v>3</v>
      </c>
      <c r="N580" s="66">
        <f t="shared" si="186"/>
        <v>0</v>
      </c>
      <c r="O580" s="66">
        <f t="shared" si="187"/>
        <v>0</v>
      </c>
      <c r="P580" s="65" t="b">
        <f t="shared" si="188"/>
        <v>1</v>
      </c>
      <c r="Q580" s="65">
        <f>IF(OR(M580=6,M580=7),0,IF(NOT(P580),0,IF(L580&lt;=$L$1,VLOOKUP(M580,ouderschapsverlof!$D$15:$G$19,4,FALSE),0)))</f>
        <v>0</v>
      </c>
      <c r="R580" s="65">
        <f>IF(OR(M580=6,M580=7),0,IF(NOT(P580),IF(L580&lt;=$L$1,VLOOKUP(M580,ouderschapsverlof!$D$15:$G$19,4,FALSE),0),0))</f>
        <v>0</v>
      </c>
      <c r="T580" s="64">
        <f t="shared" ref="T580:T643" si="199">T579+1</f>
        <v>578</v>
      </c>
      <c r="U580" s="65">
        <f t="shared" si="189"/>
        <v>3</v>
      </c>
      <c r="V580" s="66">
        <f t="shared" si="190"/>
        <v>0</v>
      </c>
      <c r="W580" s="66">
        <f t="shared" si="191"/>
        <v>0</v>
      </c>
      <c r="X580" s="65" t="b">
        <f t="shared" si="192"/>
        <v>1</v>
      </c>
      <c r="Y580" s="65">
        <f>IF(OR(U580=6,U580=7),0,IF(NOT(X580),0,IF(T580&lt;=$T$1,VLOOKUP(U580,ouderschapsverlof!$D$15:$I$19,6,FALSE),0)))</f>
        <v>0</v>
      </c>
      <c r="Z580" s="65">
        <f>IF(OR(U580=6,U580=7),0,IF(NOT(X580),IF(T580&lt;=$T$1,VLOOKUP(U580,ouderschapsverlof!$D$15:$I$19,6,FALSE),0),0))</f>
        <v>0</v>
      </c>
      <c r="AB580" s="64">
        <f t="shared" ref="AB580:AB643" si="200">AB579+1</f>
        <v>578</v>
      </c>
      <c r="AC580" s="65">
        <f t="shared" si="193"/>
        <v>3</v>
      </c>
      <c r="AD580" s="66">
        <f t="shared" si="194"/>
        <v>0</v>
      </c>
      <c r="AE580" s="66">
        <f t="shared" si="195"/>
        <v>0</v>
      </c>
      <c r="AF580" s="65" t="b">
        <f t="shared" si="196"/>
        <v>1</v>
      </c>
      <c r="AG580" s="65">
        <f>IF(OR(AC580=6,AC580=7),0,IF(NOT(AF580),0,IF(AB580&lt;=$AB$1,VLOOKUP(AC580,ouderschapsverlof!$D$15:$K$19,8,FALSE),0)))</f>
        <v>0</v>
      </c>
      <c r="AH580" s="65">
        <f>IF(OR(AC580=6,AC580=7),0,IF(NOT(AF580),IF(AB580&lt;=$AB$1,VLOOKUP(AC580,ouderschapsverlof!$D$15:$K$19,8,FALSE),0),0))</f>
        <v>0</v>
      </c>
    </row>
    <row r="581" spans="1:34" x14ac:dyDescent="0.25">
      <c r="A581" s="64">
        <f t="shared" si="197"/>
        <v>579</v>
      </c>
      <c r="B581" s="65">
        <f t="shared" si="181"/>
        <v>4</v>
      </c>
      <c r="C581" s="66">
        <f t="shared" si="183"/>
        <v>0</v>
      </c>
      <c r="D581" s="66">
        <f t="shared" si="184"/>
        <v>0</v>
      </c>
      <c r="E581" s="65" t="b">
        <f t="shared" si="182"/>
        <v>1</v>
      </c>
      <c r="F581" s="65">
        <f>IF(OR(B581=6,B581=7),0,IF(NOT(E581),0,IF(A581&lt;=$A$1,VLOOKUP(B581,ouderschapsverlof!$D$15:$E$19,2,FALSE),0)))</f>
        <v>0</v>
      </c>
      <c r="G581" s="65">
        <f>IF(OR(B581=6,B581=7),0,IF(NOT(E581),IF(A581&lt;=$A$1,VLOOKUP(B581,ouderschapsverlof!$D$15:$E$19,2,FALSE),0),0))</f>
        <v>0</v>
      </c>
      <c r="L581" s="64">
        <f t="shared" si="198"/>
        <v>579</v>
      </c>
      <c r="M581" s="65">
        <f t="shared" si="185"/>
        <v>4</v>
      </c>
      <c r="N581" s="66">
        <f t="shared" si="186"/>
        <v>0</v>
      </c>
      <c r="O581" s="66">
        <f t="shared" si="187"/>
        <v>0</v>
      </c>
      <c r="P581" s="65" t="b">
        <f t="shared" si="188"/>
        <v>1</v>
      </c>
      <c r="Q581" s="65">
        <f>IF(OR(M581=6,M581=7),0,IF(NOT(P581),0,IF(L581&lt;=$L$1,VLOOKUP(M581,ouderschapsverlof!$D$15:$G$19,4,FALSE),0)))</f>
        <v>0</v>
      </c>
      <c r="R581" s="65">
        <f>IF(OR(M581=6,M581=7),0,IF(NOT(P581),IF(L581&lt;=$L$1,VLOOKUP(M581,ouderschapsverlof!$D$15:$G$19,4,FALSE),0),0))</f>
        <v>0</v>
      </c>
      <c r="T581" s="64">
        <f t="shared" si="199"/>
        <v>579</v>
      </c>
      <c r="U581" s="65">
        <f t="shared" si="189"/>
        <v>4</v>
      </c>
      <c r="V581" s="66">
        <f t="shared" si="190"/>
        <v>0</v>
      </c>
      <c r="W581" s="66">
        <f t="shared" si="191"/>
        <v>0</v>
      </c>
      <c r="X581" s="65" t="b">
        <f t="shared" si="192"/>
        <v>1</v>
      </c>
      <c r="Y581" s="65">
        <f>IF(OR(U581=6,U581=7),0,IF(NOT(X581),0,IF(T581&lt;=$T$1,VLOOKUP(U581,ouderschapsverlof!$D$15:$I$19,6,FALSE),0)))</f>
        <v>0</v>
      </c>
      <c r="Z581" s="65">
        <f>IF(OR(U581=6,U581=7),0,IF(NOT(X581),IF(T581&lt;=$T$1,VLOOKUP(U581,ouderschapsverlof!$D$15:$I$19,6,FALSE),0),0))</f>
        <v>0</v>
      </c>
      <c r="AB581" s="64">
        <f t="shared" si="200"/>
        <v>579</v>
      </c>
      <c r="AC581" s="65">
        <f t="shared" si="193"/>
        <v>4</v>
      </c>
      <c r="AD581" s="66">
        <f t="shared" si="194"/>
        <v>0</v>
      </c>
      <c r="AE581" s="66">
        <f t="shared" si="195"/>
        <v>0</v>
      </c>
      <c r="AF581" s="65" t="b">
        <f t="shared" si="196"/>
        <v>1</v>
      </c>
      <c r="AG581" s="65">
        <f>IF(OR(AC581=6,AC581=7),0,IF(NOT(AF581),0,IF(AB581&lt;=$AB$1,VLOOKUP(AC581,ouderschapsverlof!$D$15:$K$19,8,FALSE),0)))</f>
        <v>0</v>
      </c>
      <c r="AH581" s="65">
        <f>IF(OR(AC581=6,AC581=7),0,IF(NOT(AF581),IF(AB581&lt;=$AB$1,VLOOKUP(AC581,ouderschapsverlof!$D$15:$K$19,8,FALSE),0),0))</f>
        <v>0</v>
      </c>
    </row>
    <row r="582" spans="1:34" x14ac:dyDescent="0.25">
      <c r="A582" s="64">
        <f t="shared" si="197"/>
        <v>580</v>
      </c>
      <c r="B582" s="65">
        <f t="shared" si="181"/>
        <v>5</v>
      </c>
      <c r="C582" s="66">
        <f t="shared" si="183"/>
        <v>0</v>
      </c>
      <c r="D582" s="66">
        <f t="shared" si="184"/>
        <v>0</v>
      </c>
      <c r="E582" s="65" t="b">
        <f t="shared" si="182"/>
        <v>1</v>
      </c>
      <c r="F582" s="65">
        <f>IF(OR(B582=6,B582=7),0,IF(NOT(E582),0,IF(A582&lt;=$A$1,VLOOKUP(B582,ouderschapsverlof!$D$15:$E$19,2,FALSE),0)))</f>
        <v>0</v>
      </c>
      <c r="G582" s="65">
        <f>IF(OR(B582=6,B582=7),0,IF(NOT(E582),IF(A582&lt;=$A$1,VLOOKUP(B582,ouderschapsverlof!$D$15:$E$19,2,FALSE),0),0))</f>
        <v>0</v>
      </c>
      <c r="L582" s="64">
        <f t="shared" si="198"/>
        <v>580</v>
      </c>
      <c r="M582" s="65">
        <f t="shared" si="185"/>
        <v>5</v>
      </c>
      <c r="N582" s="66">
        <f t="shared" si="186"/>
        <v>0</v>
      </c>
      <c r="O582" s="66">
        <f t="shared" si="187"/>
        <v>0</v>
      </c>
      <c r="P582" s="65" t="b">
        <f t="shared" si="188"/>
        <v>1</v>
      </c>
      <c r="Q582" s="65">
        <f>IF(OR(M582=6,M582=7),0,IF(NOT(P582),0,IF(L582&lt;=$L$1,VLOOKUP(M582,ouderschapsverlof!$D$15:$G$19,4,FALSE),0)))</f>
        <v>0</v>
      </c>
      <c r="R582" s="65">
        <f>IF(OR(M582=6,M582=7),0,IF(NOT(P582),IF(L582&lt;=$L$1,VLOOKUP(M582,ouderschapsverlof!$D$15:$G$19,4,FALSE),0),0))</f>
        <v>0</v>
      </c>
      <c r="T582" s="64">
        <f t="shared" si="199"/>
        <v>580</v>
      </c>
      <c r="U582" s="65">
        <f t="shared" si="189"/>
        <v>5</v>
      </c>
      <c r="V582" s="66">
        <f t="shared" si="190"/>
        <v>0</v>
      </c>
      <c r="W582" s="66">
        <f t="shared" si="191"/>
        <v>0</v>
      </c>
      <c r="X582" s="65" t="b">
        <f t="shared" si="192"/>
        <v>1</v>
      </c>
      <c r="Y582" s="65">
        <f>IF(OR(U582=6,U582=7),0,IF(NOT(X582),0,IF(T582&lt;=$T$1,VLOOKUP(U582,ouderschapsverlof!$D$15:$I$19,6,FALSE),0)))</f>
        <v>0</v>
      </c>
      <c r="Z582" s="65">
        <f>IF(OR(U582=6,U582=7),0,IF(NOT(X582),IF(T582&lt;=$T$1,VLOOKUP(U582,ouderschapsverlof!$D$15:$I$19,6,FALSE),0),0))</f>
        <v>0</v>
      </c>
      <c r="AB582" s="64">
        <f t="shared" si="200"/>
        <v>580</v>
      </c>
      <c r="AC582" s="65">
        <f t="shared" si="193"/>
        <v>5</v>
      </c>
      <c r="AD582" s="66">
        <f t="shared" si="194"/>
        <v>0</v>
      </c>
      <c r="AE582" s="66">
        <f t="shared" si="195"/>
        <v>0</v>
      </c>
      <c r="AF582" s="65" t="b">
        <f t="shared" si="196"/>
        <v>1</v>
      </c>
      <c r="AG582" s="65">
        <f>IF(OR(AC582=6,AC582=7),0,IF(NOT(AF582),0,IF(AB582&lt;=$AB$1,VLOOKUP(AC582,ouderschapsverlof!$D$15:$K$19,8,FALSE),0)))</f>
        <v>0</v>
      </c>
      <c r="AH582" s="65">
        <f>IF(OR(AC582=6,AC582=7),0,IF(NOT(AF582),IF(AB582&lt;=$AB$1,VLOOKUP(AC582,ouderschapsverlof!$D$15:$K$19,8,FALSE),0),0))</f>
        <v>0</v>
      </c>
    </row>
    <row r="583" spans="1:34" x14ac:dyDescent="0.25">
      <c r="A583" s="64">
        <f t="shared" si="197"/>
        <v>581</v>
      </c>
      <c r="B583" s="65">
        <f t="shared" si="181"/>
        <v>6</v>
      </c>
      <c r="C583" s="66">
        <f t="shared" si="183"/>
        <v>0</v>
      </c>
      <c r="D583" s="66">
        <f t="shared" si="184"/>
        <v>0</v>
      </c>
      <c r="E583" s="65" t="b">
        <f t="shared" si="182"/>
        <v>1</v>
      </c>
      <c r="F583" s="65">
        <f>IF(OR(B583=6,B583=7),0,IF(NOT(E583),0,IF(A583&lt;=$A$1,VLOOKUP(B583,ouderschapsverlof!$D$15:$E$19,2,FALSE),0)))</f>
        <v>0</v>
      </c>
      <c r="G583" s="65">
        <f>IF(OR(B583=6,B583=7),0,IF(NOT(E583),IF(A583&lt;=$A$1,VLOOKUP(B583,ouderschapsverlof!$D$15:$E$19,2,FALSE),0),0))</f>
        <v>0</v>
      </c>
      <c r="L583" s="64">
        <f t="shared" si="198"/>
        <v>581</v>
      </c>
      <c r="M583" s="65">
        <f t="shared" si="185"/>
        <v>6</v>
      </c>
      <c r="N583" s="66">
        <f t="shared" si="186"/>
        <v>0</v>
      </c>
      <c r="O583" s="66">
        <f t="shared" si="187"/>
        <v>0</v>
      </c>
      <c r="P583" s="65" t="b">
        <f t="shared" si="188"/>
        <v>1</v>
      </c>
      <c r="Q583" s="65">
        <f>IF(OR(M583=6,M583=7),0,IF(NOT(P583),0,IF(L583&lt;=$L$1,VLOOKUP(M583,ouderschapsverlof!$D$15:$G$19,4,FALSE),0)))</f>
        <v>0</v>
      </c>
      <c r="R583" s="65">
        <f>IF(OR(M583=6,M583=7),0,IF(NOT(P583),IF(L583&lt;=$L$1,VLOOKUP(M583,ouderschapsverlof!$D$15:$G$19,4,FALSE),0),0))</f>
        <v>0</v>
      </c>
      <c r="T583" s="64">
        <f t="shared" si="199"/>
        <v>581</v>
      </c>
      <c r="U583" s="65">
        <f t="shared" si="189"/>
        <v>6</v>
      </c>
      <c r="V583" s="66">
        <f t="shared" si="190"/>
        <v>0</v>
      </c>
      <c r="W583" s="66">
        <f t="shared" si="191"/>
        <v>0</v>
      </c>
      <c r="X583" s="65" t="b">
        <f t="shared" si="192"/>
        <v>1</v>
      </c>
      <c r="Y583" s="65">
        <f>IF(OR(U583=6,U583=7),0,IF(NOT(X583),0,IF(T583&lt;=$T$1,VLOOKUP(U583,ouderschapsverlof!$D$15:$I$19,6,FALSE),0)))</f>
        <v>0</v>
      </c>
      <c r="Z583" s="65">
        <f>IF(OR(U583=6,U583=7),0,IF(NOT(X583),IF(T583&lt;=$T$1,VLOOKUP(U583,ouderschapsverlof!$D$15:$I$19,6,FALSE),0),0))</f>
        <v>0</v>
      </c>
      <c r="AB583" s="64">
        <f t="shared" si="200"/>
        <v>581</v>
      </c>
      <c r="AC583" s="65">
        <f t="shared" si="193"/>
        <v>6</v>
      </c>
      <c r="AD583" s="66">
        <f t="shared" si="194"/>
        <v>0</v>
      </c>
      <c r="AE583" s="66">
        <f t="shared" si="195"/>
        <v>0</v>
      </c>
      <c r="AF583" s="65" t="b">
        <f t="shared" si="196"/>
        <v>1</v>
      </c>
      <c r="AG583" s="65">
        <f>IF(OR(AC583=6,AC583=7),0,IF(NOT(AF583),0,IF(AB583&lt;=$AB$1,VLOOKUP(AC583,ouderschapsverlof!$D$15:$K$19,8,FALSE),0)))</f>
        <v>0</v>
      </c>
      <c r="AH583" s="65">
        <f>IF(OR(AC583=6,AC583=7),0,IF(NOT(AF583),IF(AB583&lt;=$AB$1,VLOOKUP(AC583,ouderschapsverlof!$D$15:$K$19,8,FALSE),0),0))</f>
        <v>0</v>
      </c>
    </row>
    <row r="584" spans="1:34" x14ac:dyDescent="0.25">
      <c r="A584" s="64">
        <f t="shared" si="197"/>
        <v>582</v>
      </c>
      <c r="B584" s="65">
        <f t="shared" si="181"/>
        <v>7</v>
      </c>
      <c r="C584" s="66">
        <f t="shared" si="183"/>
        <v>0</v>
      </c>
      <c r="D584" s="66">
        <f t="shared" si="184"/>
        <v>0</v>
      </c>
      <c r="E584" s="65" t="b">
        <f t="shared" si="182"/>
        <v>1</v>
      </c>
      <c r="F584" s="65">
        <f>IF(OR(B584=6,B584=7),0,IF(NOT(E584),0,IF(A584&lt;=$A$1,VLOOKUP(B584,ouderschapsverlof!$D$15:$E$19,2,FALSE),0)))</f>
        <v>0</v>
      </c>
      <c r="G584" s="65">
        <f>IF(OR(B584=6,B584=7),0,IF(NOT(E584),IF(A584&lt;=$A$1,VLOOKUP(B584,ouderschapsverlof!$D$15:$E$19,2,FALSE),0),0))</f>
        <v>0</v>
      </c>
      <c r="L584" s="64">
        <f t="shared" si="198"/>
        <v>582</v>
      </c>
      <c r="M584" s="65">
        <f t="shared" si="185"/>
        <v>7</v>
      </c>
      <c r="N584" s="66">
        <f t="shared" si="186"/>
        <v>0</v>
      </c>
      <c r="O584" s="66">
        <f t="shared" si="187"/>
        <v>0</v>
      </c>
      <c r="P584" s="65" t="b">
        <f t="shared" si="188"/>
        <v>1</v>
      </c>
      <c r="Q584" s="65">
        <f>IF(OR(M584=6,M584=7),0,IF(NOT(P584),0,IF(L584&lt;=$L$1,VLOOKUP(M584,ouderschapsverlof!$D$15:$G$19,4,FALSE),0)))</f>
        <v>0</v>
      </c>
      <c r="R584" s="65">
        <f>IF(OR(M584=6,M584=7),0,IF(NOT(P584),IF(L584&lt;=$L$1,VLOOKUP(M584,ouderschapsverlof!$D$15:$G$19,4,FALSE),0),0))</f>
        <v>0</v>
      </c>
      <c r="T584" s="64">
        <f t="shared" si="199"/>
        <v>582</v>
      </c>
      <c r="U584" s="65">
        <f t="shared" si="189"/>
        <v>7</v>
      </c>
      <c r="V584" s="66">
        <f t="shared" si="190"/>
        <v>0</v>
      </c>
      <c r="W584" s="66">
        <f t="shared" si="191"/>
        <v>0</v>
      </c>
      <c r="X584" s="65" t="b">
        <f t="shared" si="192"/>
        <v>1</v>
      </c>
      <c r="Y584" s="65">
        <f>IF(OR(U584=6,U584=7),0,IF(NOT(X584),0,IF(T584&lt;=$T$1,VLOOKUP(U584,ouderschapsverlof!$D$15:$I$19,6,FALSE),0)))</f>
        <v>0</v>
      </c>
      <c r="Z584" s="65">
        <f>IF(OR(U584=6,U584=7),0,IF(NOT(X584),IF(T584&lt;=$T$1,VLOOKUP(U584,ouderschapsverlof!$D$15:$I$19,6,FALSE),0),0))</f>
        <v>0</v>
      </c>
      <c r="AB584" s="64">
        <f t="shared" si="200"/>
        <v>582</v>
      </c>
      <c r="AC584" s="65">
        <f t="shared" si="193"/>
        <v>7</v>
      </c>
      <c r="AD584" s="66">
        <f t="shared" si="194"/>
        <v>0</v>
      </c>
      <c r="AE584" s="66">
        <f t="shared" si="195"/>
        <v>0</v>
      </c>
      <c r="AF584" s="65" t="b">
        <f t="shared" si="196"/>
        <v>1</v>
      </c>
      <c r="AG584" s="65">
        <f>IF(OR(AC584=6,AC584=7),0,IF(NOT(AF584),0,IF(AB584&lt;=$AB$1,VLOOKUP(AC584,ouderschapsverlof!$D$15:$K$19,8,FALSE),0)))</f>
        <v>0</v>
      </c>
      <c r="AH584" s="65">
        <f>IF(OR(AC584=6,AC584=7),0,IF(NOT(AF584),IF(AB584&lt;=$AB$1,VLOOKUP(AC584,ouderschapsverlof!$D$15:$K$19,8,FALSE),0),0))</f>
        <v>0</v>
      </c>
    </row>
    <row r="585" spans="1:34" x14ac:dyDescent="0.25">
      <c r="A585" s="64">
        <f t="shared" si="197"/>
        <v>583</v>
      </c>
      <c r="B585" s="65">
        <f t="shared" si="181"/>
        <v>1</v>
      </c>
      <c r="C585" s="66">
        <f t="shared" si="183"/>
        <v>0</v>
      </c>
      <c r="D585" s="66">
        <f t="shared" si="184"/>
        <v>0</v>
      </c>
      <c r="E585" s="65" t="b">
        <f t="shared" si="182"/>
        <v>1</v>
      </c>
      <c r="F585" s="65">
        <f>IF(OR(B585=6,B585=7),0,IF(NOT(E585),0,IF(A585&lt;=$A$1,VLOOKUP(B585,ouderschapsverlof!$D$15:$E$19,2,FALSE),0)))</f>
        <v>0</v>
      </c>
      <c r="G585" s="65">
        <f>IF(OR(B585=6,B585=7),0,IF(NOT(E585),IF(A585&lt;=$A$1,VLOOKUP(B585,ouderschapsverlof!$D$15:$E$19,2,FALSE),0),0))</f>
        <v>0</v>
      </c>
      <c r="L585" s="64">
        <f t="shared" si="198"/>
        <v>583</v>
      </c>
      <c r="M585" s="65">
        <f t="shared" si="185"/>
        <v>1</v>
      </c>
      <c r="N585" s="66">
        <f t="shared" si="186"/>
        <v>0</v>
      </c>
      <c r="O585" s="66">
        <f t="shared" si="187"/>
        <v>0</v>
      </c>
      <c r="P585" s="65" t="b">
        <f t="shared" si="188"/>
        <v>1</v>
      </c>
      <c r="Q585" s="65">
        <f>IF(OR(M585=6,M585=7),0,IF(NOT(P585),0,IF(L585&lt;=$L$1,VLOOKUP(M585,ouderschapsverlof!$D$15:$G$19,4,FALSE),0)))</f>
        <v>0</v>
      </c>
      <c r="R585" s="65">
        <f>IF(OR(M585=6,M585=7),0,IF(NOT(P585),IF(L585&lt;=$L$1,VLOOKUP(M585,ouderschapsverlof!$D$15:$G$19,4,FALSE),0),0))</f>
        <v>0</v>
      </c>
      <c r="T585" s="64">
        <f t="shared" si="199"/>
        <v>583</v>
      </c>
      <c r="U585" s="65">
        <f t="shared" si="189"/>
        <v>1</v>
      </c>
      <c r="V585" s="66">
        <f t="shared" si="190"/>
        <v>0</v>
      </c>
      <c r="W585" s="66">
        <f t="shared" si="191"/>
        <v>0</v>
      </c>
      <c r="X585" s="65" t="b">
        <f t="shared" si="192"/>
        <v>1</v>
      </c>
      <c r="Y585" s="65">
        <f>IF(OR(U585=6,U585=7),0,IF(NOT(X585),0,IF(T585&lt;=$T$1,VLOOKUP(U585,ouderschapsverlof!$D$15:$I$19,6,FALSE),0)))</f>
        <v>0</v>
      </c>
      <c r="Z585" s="65">
        <f>IF(OR(U585=6,U585=7),0,IF(NOT(X585),IF(T585&lt;=$T$1,VLOOKUP(U585,ouderschapsverlof!$D$15:$I$19,6,FALSE),0),0))</f>
        <v>0</v>
      </c>
      <c r="AB585" s="64">
        <f t="shared" si="200"/>
        <v>583</v>
      </c>
      <c r="AC585" s="65">
        <f t="shared" si="193"/>
        <v>1</v>
      </c>
      <c r="AD585" s="66">
        <f t="shared" si="194"/>
        <v>0</v>
      </c>
      <c r="AE585" s="66">
        <f t="shared" si="195"/>
        <v>0</v>
      </c>
      <c r="AF585" s="65" t="b">
        <f t="shared" si="196"/>
        <v>1</v>
      </c>
      <c r="AG585" s="65">
        <f>IF(OR(AC585=6,AC585=7),0,IF(NOT(AF585),0,IF(AB585&lt;=$AB$1,VLOOKUP(AC585,ouderschapsverlof!$D$15:$K$19,8,FALSE),0)))</f>
        <v>0</v>
      </c>
      <c r="AH585" s="65">
        <f>IF(OR(AC585=6,AC585=7),0,IF(NOT(AF585),IF(AB585&lt;=$AB$1,VLOOKUP(AC585,ouderschapsverlof!$D$15:$K$19,8,FALSE),0),0))</f>
        <v>0</v>
      </c>
    </row>
    <row r="586" spans="1:34" x14ac:dyDescent="0.25">
      <c r="A586" s="64">
        <f t="shared" si="197"/>
        <v>584</v>
      </c>
      <c r="B586" s="65">
        <f t="shared" si="181"/>
        <v>2</v>
      </c>
      <c r="C586" s="66">
        <f t="shared" si="183"/>
        <v>0</v>
      </c>
      <c r="D586" s="66">
        <f t="shared" si="184"/>
        <v>0</v>
      </c>
      <c r="E586" s="65" t="b">
        <f t="shared" si="182"/>
        <v>1</v>
      </c>
      <c r="F586" s="65">
        <f>IF(OR(B586=6,B586=7),0,IF(NOT(E586),0,IF(A586&lt;=$A$1,VLOOKUP(B586,ouderschapsverlof!$D$15:$E$19,2,FALSE),0)))</f>
        <v>0</v>
      </c>
      <c r="G586" s="65">
        <f>IF(OR(B586=6,B586=7),0,IF(NOT(E586),IF(A586&lt;=$A$1,VLOOKUP(B586,ouderschapsverlof!$D$15:$E$19,2,FALSE),0),0))</f>
        <v>0</v>
      </c>
      <c r="L586" s="64">
        <f t="shared" si="198"/>
        <v>584</v>
      </c>
      <c r="M586" s="65">
        <f t="shared" si="185"/>
        <v>2</v>
      </c>
      <c r="N586" s="66">
        <f t="shared" si="186"/>
        <v>0</v>
      </c>
      <c r="O586" s="66">
        <f t="shared" si="187"/>
        <v>0</v>
      </c>
      <c r="P586" s="65" t="b">
        <f t="shared" si="188"/>
        <v>1</v>
      </c>
      <c r="Q586" s="65">
        <f>IF(OR(M586=6,M586=7),0,IF(NOT(P586),0,IF(L586&lt;=$L$1,VLOOKUP(M586,ouderschapsverlof!$D$15:$G$19,4,FALSE),0)))</f>
        <v>0</v>
      </c>
      <c r="R586" s="65">
        <f>IF(OR(M586=6,M586=7),0,IF(NOT(P586),IF(L586&lt;=$L$1,VLOOKUP(M586,ouderschapsverlof!$D$15:$G$19,4,FALSE),0),0))</f>
        <v>0</v>
      </c>
      <c r="T586" s="64">
        <f t="shared" si="199"/>
        <v>584</v>
      </c>
      <c r="U586" s="65">
        <f t="shared" si="189"/>
        <v>2</v>
      </c>
      <c r="V586" s="66">
        <f t="shared" si="190"/>
        <v>0</v>
      </c>
      <c r="W586" s="66">
        <f t="shared" si="191"/>
        <v>0</v>
      </c>
      <c r="X586" s="65" t="b">
        <f t="shared" si="192"/>
        <v>1</v>
      </c>
      <c r="Y586" s="65">
        <f>IF(OR(U586=6,U586=7),0,IF(NOT(X586),0,IF(T586&lt;=$T$1,VLOOKUP(U586,ouderschapsverlof!$D$15:$I$19,6,FALSE),0)))</f>
        <v>0</v>
      </c>
      <c r="Z586" s="65">
        <f>IF(OR(U586=6,U586=7),0,IF(NOT(X586),IF(T586&lt;=$T$1,VLOOKUP(U586,ouderschapsverlof!$D$15:$I$19,6,FALSE),0),0))</f>
        <v>0</v>
      </c>
      <c r="AB586" s="64">
        <f t="shared" si="200"/>
        <v>584</v>
      </c>
      <c r="AC586" s="65">
        <f t="shared" si="193"/>
        <v>2</v>
      </c>
      <c r="AD586" s="66">
        <f t="shared" si="194"/>
        <v>0</v>
      </c>
      <c r="AE586" s="66">
        <f t="shared" si="195"/>
        <v>0</v>
      </c>
      <c r="AF586" s="65" t="b">
        <f t="shared" si="196"/>
        <v>1</v>
      </c>
      <c r="AG586" s="65">
        <f>IF(OR(AC586=6,AC586=7),0,IF(NOT(AF586),0,IF(AB586&lt;=$AB$1,VLOOKUP(AC586,ouderschapsverlof!$D$15:$K$19,8,FALSE),0)))</f>
        <v>0</v>
      </c>
      <c r="AH586" s="65">
        <f>IF(OR(AC586=6,AC586=7),0,IF(NOT(AF586),IF(AB586&lt;=$AB$1,VLOOKUP(AC586,ouderschapsverlof!$D$15:$K$19,8,FALSE),0),0))</f>
        <v>0</v>
      </c>
    </row>
    <row r="587" spans="1:34" x14ac:dyDescent="0.25">
      <c r="A587" s="64">
        <f t="shared" si="197"/>
        <v>585</v>
      </c>
      <c r="B587" s="65">
        <f t="shared" si="181"/>
        <v>3</v>
      </c>
      <c r="C587" s="66">
        <f t="shared" si="183"/>
        <v>0</v>
      </c>
      <c r="D587" s="66">
        <f t="shared" si="184"/>
        <v>0</v>
      </c>
      <c r="E587" s="65" t="b">
        <f t="shared" si="182"/>
        <v>1</v>
      </c>
      <c r="F587" s="65">
        <f>IF(OR(B587=6,B587=7),0,IF(NOT(E587),0,IF(A587&lt;=$A$1,VLOOKUP(B587,ouderschapsverlof!$D$15:$E$19,2,FALSE),0)))</f>
        <v>0</v>
      </c>
      <c r="G587" s="65">
        <f>IF(OR(B587=6,B587=7),0,IF(NOT(E587),IF(A587&lt;=$A$1,VLOOKUP(B587,ouderschapsverlof!$D$15:$E$19,2,FALSE),0),0))</f>
        <v>0</v>
      </c>
      <c r="L587" s="64">
        <f t="shared" si="198"/>
        <v>585</v>
      </c>
      <c r="M587" s="65">
        <f t="shared" si="185"/>
        <v>3</v>
      </c>
      <c r="N587" s="66">
        <f t="shared" si="186"/>
        <v>0</v>
      </c>
      <c r="O587" s="66">
        <f t="shared" si="187"/>
        <v>0</v>
      </c>
      <c r="P587" s="65" t="b">
        <f t="shared" si="188"/>
        <v>1</v>
      </c>
      <c r="Q587" s="65">
        <f>IF(OR(M587=6,M587=7),0,IF(NOT(P587),0,IF(L587&lt;=$L$1,VLOOKUP(M587,ouderschapsverlof!$D$15:$G$19,4,FALSE),0)))</f>
        <v>0</v>
      </c>
      <c r="R587" s="65">
        <f>IF(OR(M587=6,M587=7),0,IF(NOT(P587),IF(L587&lt;=$L$1,VLOOKUP(M587,ouderschapsverlof!$D$15:$G$19,4,FALSE),0),0))</f>
        <v>0</v>
      </c>
      <c r="T587" s="64">
        <f t="shared" si="199"/>
        <v>585</v>
      </c>
      <c r="U587" s="65">
        <f t="shared" si="189"/>
        <v>3</v>
      </c>
      <c r="V587" s="66">
        <f t="shared" si="190"/>
        <v>0</v>
      </c>
      <c r="W587" s="66">
        <f t="shared" si="191"/>
        <v>0</v>
      </c>
      <c r="X587" s="65" t="b">
        <f t="shared" si="192"/>
        <v>1</v>
      </c>
      <c r="Y587" s="65">
        <f>IF(OR(U587=6,U587=7),0,IF(NOT(X587),0,IF(T587&lt;=$T$1,VLOOKUP(U587,ouderschapsverlof!$D$15:$I$19,6,FALSE),0)))</f>
        <v>0</v>
      </c>
      <c r="Z587" s="65">
        <f>IF(OR(U587=6,U587=7),0,IF(NOT(X587),IF(T587&lt;=$T$1,VLOOKUP(U587,ouderschapsverlof!$D$15:$I$19,6,FALSE),0),0))</f>
        <v>0</v>
      </c>
      <c r="AB587" s="64">
        <f t="shared" si="200"/>
        <v>585</v>
      </c>
      <c r="AC587" s="65">
        <f t="shared" si="193"/>
        <v>3</v>
      </c>
      <c r="AD587" s="66">
        <f t="shared" si="194"/>
        <v>0</v>
      </c>
      <c r="AE587" s="66">
        <f t="shared" si="195"/>
        <v>0</v>
      </c>
      <c r="AF587" s="65" t="b">
        <f t="shared" si="196"/>
        <v>1</v>
      </c>
      <c r="AG587" s="65">
        <f>IF(OR(AC587=6,AC587=7),0,IF(NOT(AF587),0,IF(AB587&lt;=$AB$1,VLOOKUP(AC587,ouderschapsverlof!$D$15:$K$19,8,FALSE),0)))</f>
        <v>0</v>
      </c>
      <c r="AH587" s="65">
        <f>IF(OR(AC587=6,AC587=7),0,IF(NOT(AF587),IF(AB587&lt;=$AB$1,VLOOKUP(AC587,ouderschapsverlof!$D$15:$K$19,8,FALSE),0),0))</f>
        <v>0</v>
      </c>
    </row>
    <row r="588" spans="1:34" x14ac:dyDescent="0.25">
      <c r="A588" s="64">
        <f t="shared" si="197"/>
        <v>586</v>
      </c>
      <c r="B588" s="65">
        <f t="shared" si="181"/>
        <v>4</v>
      </c>
      <c r="C588" s="66">
        <f t="shared" si="183"/>
        <v>0</v>
      </c>
      <c r="D588" s="66">
        <f t="shared" si="184"/>
        <v>0</v>
      </c>
      <c r="E588" s="65" t="b">
        <f t="shared" si="182"/>
        <v>1</v>
      </c>
      <c r="F588" s="65">
        <f>IF(OR(B588=6,B588=7),0,IF(NOT(E588),0,IF(A588&lt;=$A$1,VLOOKUP(B588,ouderschapsverlof!$D$15:$E$19,2,FALSE),0)))</f>
        <v>0</v>
      </c>
      <c r="G588" s="65">
        <f>IF(OR(B588=6,B588=7),0,IF(NOT(E588),IF(A588&lt;=$A$1,VLOOKUP(B588,ouderschapsverlof!$D$15:$E$19,2,FALSE),0),0))</f>
        <v>0</v>
      </c>
      <c r="L588" s="64">
        <f t="shared" si="198"/>
        <v>586</v>
      </c>
      <c r="M588" s="65">
        <f t="shared" si="185"/>
        <v>4</v>
      </c>
      <c r="N588" s="66">
        <f t="shared" si="186"/>
        <v>0</v>
      </c>
      <c r="O588" s="66">
        <f t="shared" si="187"/>
        <v>0</v>
      </c>
      <c r="P588" s="65" t="b">
        <f t="shared" si="188"/>
        <v>1</v>
      </c>
      <c r="Q588" s="65">
        <f>IF(OR(M588=6,M588=7),0,IF(NOT(P588),0,IF(L588&lt;=$L$1,VLOOKUP(M588,ouderschapsverlof!$D$15:$G$19,4,FALSE),0)))</f>
        <v>0</v>
      </c>
      <c r="R588" s="65">
        <f>IF(OR(M588=6,M588=7),0,IF(NOT(P588),IF(L588&lt;=$L$1,VLOOKUP(M588,ouderschapsverlof!$D$15:$G$19,4,FALSE),0),0))</f>
        <v>0</v>
      </c>
      <c r="T588" s="64">
        <f t="shared" si="199"/>
        <v>586</v>
      </c>
      <c r="U588" s="65">
        <f t="shared" si="189"/>
        <v>4</v>
      </c>
      <c r="V588" s="66">
        <f t="shared" si="190"/>
        <v>0</v>
      </c>
      <c r="W588" s="66">
        <f t="shared" si="191"/>
        <v>0</v>
      </c>
      <c r="X588" s="65" t="b">
        <f t="shared" si="192"/>
        <v>1</v>
      </c>
      <c r="Y588" s="65">
        <f>IF(OR(U588=6,U588=7),0,IF(NOT(X588),0,IF(T588&lt;=$T$1,VLOOKUP(U588,ouderschapsverlof!$D$15:$I$19,6,FALSE),0)))</f>
        <v>0</v>
      </c>
      <c r="Z588" s="65">
        <f>IF(OR(U588=6,U588=7),0,IF(NOT(X588),IF(T588&lt;=$T$1,VLOOKUP(U588,ouderschapsverlof!$D$15:$I$19,6,FALSE),0),0))</f>
        <v>0</v>
      </c>
      <c r="AB588" s="64">
        <f t="shared" si="200"/>
        <v>586</v>
      </c>
      <c r="AC588" s="65">
        <f t="shared" si="193"/>
        <v>4</v>
      </c>
      <c r="AD588" s="66">
        <f t="shared" si="194"/>
        <v>0</v>
      </c>
      <c r="AE588" s="66">
        <f t="shared" si="195"/>
        <v>0</v>
      </c>
      <c r="AF588" s="65" t="b">
        <f t="shared" si="196"/>
        <v>1</v>
      </c>
      <c r="AG588" s="65">
        <f>IF(OR(AC588=6,AC588=7),0,IF(NOT(AF588),0,IF(AB588&lt;=$AB$1,VLOOKUP(AC588,ouderschapsverlof!$D$15:$K$19,8,FALSE),0)))</f>
        <v>0</v>
      </c>
      <c r="AH588" s="65">
        <f>IF(OR(AC588=6,AC588=7),0,IF(NOT(AF588),IF(AB588&lt;=$AB$1,VLOOKUP(AC588,ouderschapsverlof!$D$15:$K$19,8,FALSE),0),0))</f>
        <v>0</v>
      </c>
    </row>
    <row r="589" spans="1:34" x14ac:dyDescent="0.25">
      <c r="A589" s="64">
        <f t="shared" si="197"/>
        <v>587</v>
      </c>
      <c r="B589" s="65">
        <f t="shared" si="181"/>
        <v>5</v>
      </c>
      <c r="C589" s="66">
        <f t="shared" si="183"/>
        <v>0</v>
      </c>
      <c r="D589" s="66">
        <f t="shared" si="184"/>
        <v>0</v>
      </c>
      <c r="E589" s="65" t="b">
        <f t="shared" si="182"/>
        <v>1</v>
      </c>
      <c r="F589" s="65">
        <f>IF(OR(B589=6,B589=7),0,IF(NOT(E589),0,IF(A589&lt;=$A$1,VLOOKUP(B589,ouderschapsverlof!$D$15:$E$19,2,FALSE),0)))</f>
        <v>0</v>
      </c>
      <c r="G589" s="65">
        <f>IF(OR(B589=6,B589=7),0,IF(NOT(E589),IF(A589&lt;=$A$1,VLOOKUP(B589,ouderschapsverlof!$D$15:$E$19,2,FALSE),0),0))</f>
        <v>0</v>
      </c>
      <c r="L589" s="64">
        <f t="shared" si="198"/>
        <v>587</v>
      </c>
      <c r="M589" s="65">
        <f t="shared" si="185"/>
        <v>5</v>
      </c>
      <c r="N589" s="66">
        <f t="shared" si="186"/>
        <v>0</v>
      </c>
      <c r="O589" s="66">
        <f t="shared" si="187"/>
        <v>0</v>
      </c>
      <c r="P589" s="65" t="b">
        <f t="shared" si="188"/>
        <v>1</v>
      </c>
      <c r="Q589" s="65">
        <f>IF(OR(M589=6,M589=7),0,IF(NOT(P589),0,IF(L589&lt;=$L$1,VLOOKUP(M589,ouderschapsverlof!$D$15:$G$19,4,FALSE),0)))</f>
        <v>0</v>
      </c>
      <c r="R589" s="65">
        <f>IF(OR(M589=6,M589=7),0,IF(NOT(P589),IF(L589&lt;=$L$1,VLOOKUP(M589,ouderschapsverlof!$D$15:$G$19,4,FALSE),0),0))</f>
        <v>0</v>
      </c>
      <c r="T589" s="64">
        <f t="shared" si="199"/>
        <v>587</v>
      </c>
      <c r="U589" s="65">
        <f t="shared" si="189"/>
        <v>5</v>
      </c>
      <c r="V589" s="66">
        <f t="shared" si="190"/>
        <v>0</v>
      </c>
      <c r="W589" s="66">
        <f t="shared" si="191"/>
        <v>0</v>
      </c>
      <c r="X589" s="65" t="b">
        <f t="shared" si="192"/>
        <v>1</v>
      </c>
      <c r="Y589" s="65">
        <f>IF(OR(U589=6,U589=7),0,IF(NOT(X589),0,IF(T589&lt;=$T$1,VLOOKUP(U589,ouderschapsverlof!$D$15:$I$19,6,FALSE),0)))</f>
        <v>0</v>
      </c>
      <c r="Z589" s="65">
        <f>IF(OR(U589=6,U589=7),0,IF(NOT(X589),IF(T589&lt;=$T$1,VLOOKUP(U589,ouderschapsverlof!$D$15:$I$19,6,FALSE),0),0))</f>
        <v>0</v>
      </c>
      <c r="AB589" s="64">
        <f t="shared" si="200"/>
        <v>587</v>
      </c>
      <c r="AC589" s="65">
        <f t="shared" si="193"/>
        <v>5</v>
      </c>
      <c r="AD589" s="66">
        <f t="shared" si="194"/>
        <v>0</v>
      </c>
      <c r="AE589" s="66">
        <f t="shared" si="195"/>
        <v>0</v>
      </c>
      <c r="AF589" s="65" t="b">
        <f t="shared" si="196"/>
        <v>1</v>
      </c>
      <c r="AG589" s="65">
        <f>IF(OR(AC589=6,AC589=7),0,IF(NOT(AF589),0,IF(AB589&lt;=$AB$1,VLOOKUP(AC589,ouderschapsverlof!$D$15:$K$19,8,FALSE),0)))</f>
        <v>0</v>
      </c>
      <c r="AH589" s="65">
        <f>IF(OR(AC589=6,AC589=7),0,IF(NOT(AF589),IF(AB589&lt;=$AB$1,VLOOKUP(AC589,ouderschapsverlof!$D$15:$K$19,8,FALSE),0),0))</f>
        <v>0</v>
      </c>
    </row>
    <row r="590" spans="1:34" x14ac:dyDescent="0.25">
      <c r="A590" s="64">
        <f t="shared" si="197"/>
        <v>588</v>
      </c>
      <c r="B590" s="65">
        <f t="shared" ref="B590:B653" si="201">WEEKDAY(A590,2)</f>
        <v>6</v>
      </c>
      <c r="C590" s="66">
        <f t="shared" si="183"/>
        <v>0</v>
      </c>
      <c r="D590" s="66">
        <f t="shared" si="184"/>
        <v>0</v>
      </c>
      <c r="E590" s="65" t="b">
        <f t="shared" ref="E590:E653" si="202">IF(AND(A590&gt;=C590,A590&lt;=D590),FALSE,TRUE)</f>
        <v>1</v>
      </c>
      <c r="F590" s="65">
        <f>IF(OR(B590=6,B590=7),0,IF(NOT(E590),0,IF(A590&lt;=$A$1,VLOOKUP(B590,ouderschapsverlof!$D$15:$E$19,2,FALSE),0)))</f>
        <v>0</v>
      </c>
      <c r="G590" s="65">
        <f>IF(OR(B590=6,B590=7),0,IF(NOT(E590),IF(A590&lt;=$A$1,VLOOKUP(B590,ouderschapsverlof!$D$15:$E$19,2,FALSE),0),0))</f>
        <v>0</v>
      </c>
      <c r="L590" s="64">
        <f t="shared" si="198"/>
        <v>588</v>
      </c>
      <c r="M590" s="65">
        <f t="shared" si="185"/>
        <v>6</v>
      </c>
      <c r="N590" s="66">
        <f t="shared" si="186"/>
        <v>0</v>
      </c>
      <c r="O590" s="66">
        <f t="shared" si="187"/>
        <v>0</v>
      </c>
      <c r="P590" s="65" t="b">
        <f t="shared" si="188"/>
        <v>1</v>
      </c>
      <c r="Q590" s="65">
        <f>IF(OR(M590=6,M590=7),0,IF(NOT(P590),0,IF(L590&lt;=$L$1,VLOOKUP(M590,ouderschapsverlof!$D$15:$G$19,4,FALSE),0)))</f>
        <v>0</v>
      </c>
      <c r="R590" s="65">
        <f>IF(OR(M590=6,M590=7),0,IF(NOT(P590),IF(L590&lt;=$L$1,VLOOKUP(M590,ouderschapsverlof!$D$15:$G$19,4,FALSE),0),0))</f>
        <v>0</v>
      </c>
      <c r="T590" s="64">
        <f t="shared" si="199"/>
        <v>588</v>
      </c>
      <c r="U590" s="65">
        <f t="shared" si="189"/>
        <v>6</v>
      </c>
      <c r="V590" s="66">
        <f t="shared" si="190"/>
        <v>0</v>
      </c>
      <c r="W590" s="66">
        <f t="shared" si="191"/>
        <v>0</v>
      </c>
      <c r="X590" s="65" t="b">
        <f t="shared" si="192"/>
        <v>1</v>
      </c>
      <c r="Y590" s="65">
        <f>IF(OR(U590=6,U590=7),0,IF(NOT(X590),0,IF(T590&lt;=$T$1,VLOOKUP(U590,ouderschapsverlof!$D$15:$I$19,6,FALSE),0)))</f>
        <v>0</v>
      </c>
      <c r="Z590" s="65">
        <f>IF(OR(U590=6,U590=7),0,IF(NOT(X590),IF(T590&lt;=$T$1,VLOOKUP(U590,ouderschapsverlof!$D$15:$I$19,6,FALSE),0),0))</f>
        <v>0</v>
      </c>
      <c r="AB590" s="64">
        <f t="shared" si="200"/>
        <v>588</v>
      </c>
      <c r="AC590" s="65">
        <f t="shared" si="193"/>
        <v>6</v>
      </c>
      <c r="AD590" s="66">
        <f t="shared" si="194"/>
        <v>0</v>
      </c>
      <c r="AE590" s="66">
        <f t="shared" si="195"/>
        <v>0</v>
      </c>
      <c r="AF590" s="65" t="b">
        <f t="shared" si="196"/>
        <v>1</v>
      </c>
      <c r="AG590" s="65">
        <f>IF(OR(AC590=6,AC590=7),0,IF(NOT(AF590),0,IF(AB590&lt;=$AB$1,VLOOKUP(AC590,ouderschapsverlof!$D$15:$K$19,8,FALSE),0)))</f>
        <v>0</v>
      </c>
      <c r="AH590" s="65">
        <f>IF(OR(AC590=6,AC590=7),0,IF(NOT(AF590),IF(AB590&lt;=$AB$1,VLOOKUP(AC590,ouderschapsverlof!$D$15:$K$19,8,FALSE),0),0))</f>
        <v>0</v>
      </c>
    </row>
    <row r="591" spans="1:34" x14ac:dyDescent="0.25">
      <c r="A591" s="64">
        <f t="shared" si="197"/>
        <v>589</v>
      </c>
      <c r="B591" s="65">
        <f t="shared" si="201"/>
        <v>7</v>
      </c>
      <c r="C591" s="66">
        <f t="shared" si="183"/>
        <v>0</v>
      </c>
      <c r="D591" s="66">
        <f t="shared" si="184"/>
        <v>0</v>
      </c>
      <c r="E591" s="65" t="b">
        <f t="shared" si="202"/>
        <v>1</v>
      </c>
      <c r="F591" s="65">
        <f>IF(OR(B591=6,B591=7),0,IF(NOT(E591),0,IF(A591&lt;=$A$1,VLOOKUP(B591,ouderschapsverlof!$D$15:$E$19,2,FALSE),0)))</f>
        <v>0</v>
      </c>
      <c r="G591" s="65">
        <f>IF(OR(B591=6,B591=7),0,IF(NOT(E591),IF(A591&lt;=$A$1,VLOOKUP(B591,ouderschapsverlof!$D$15:$E$19,2,FALSE),0),0))</f>
        <v>0</v>
      </c>
      <c r="L591" s="64">
        <f t="shared" si="198"/>
        <v>589</v>
      </c>
      <c r="M591" s="65">
        <f t="shared" si="185"/>
        <v>7</v>
      </c>
      <c r="N591" s="66">
        <f t="shared" si="186"/>
        <v>0</v>
      </c>
      <c r="O591" s="66">
        <f t="shared" si="187"/>
        <v>0</v>
      </c>
      <c r="P591" s="65" t="b">
        <f t="shared" si="188"/>
        <v>1</v>
      </c>
      <c r="Q591" s="65">
        <f>IF(OR(M591=6,M591=7),0,IF(NOT(P591),0,IF(L591&lt;=$L$1,VLOOKUP(M591,ouderschapsverlof!$D$15:$G$19,4,FALSE),0)))</f>
        <v>0</v>
      </c>
      <c r="R591" s="65">
        <f>IF(OR(M591=6,M591=7),0,IF(NOT(P591),IF(L591&lt;=$L$1,VLOOKUP(M591,ouderschapsverlof!$D$15:$G$19,4,FALSE),0),0))</f>
        <v>0</v>
      </c>
      <c r="T591" s="64">
        <f t="shared" si="199"/>
        <v>589</v>
      </c>
      <c r="U591" s="65">
        <f t="shared" si="189"/>
        <v>7</v>
      </c>
      <c r="V591" s="66">
        <f t="shared" si="190"/>
        <v>0</v>
      </c>
      <c r="W591" s="66">
        <f t="shared" si="191"/>
        <v>0</v>
      </c>
      <c r="X591" s="65" t="b">
        <f t="shared" si="192"/>
        <v>1</v>
      </c>
      <c r="Y591" s="65">
        <f>IF(OR(U591=6,U591=7),0,IF(NOT(X591),0,IF(T591&lt;=$T$1,VLOOKUP(U591,ouderschapsverlof!$D$15:$I$19,6,FALSE),0)))</f>
        <v>0</v>
      </c>
      <c r="Z591" s="65">
        <f>IF(OR(U591=6,U591=7),0,IF(NOT(X591),IF(T591&lt;=$T$1,VLOOKUP(U591,ouderschapsverlof!$D$15:$I$19,6,FALSE),0),0))</f>
        <v>0</v>
      </c>
      <c r="AB591" s="64">
        <f t="shared" si="200"/>
        <v>589</v>
      </c>
      <c r="AC591" s="65">
        <f t="shared" si="193"/>
        <v>7</v>
      </c>
      <c r="AD591" s="66">
        <f t="shared" si="194"/>
        <v>0</v>
      </c>
      <c r="AE591" s="66">
        <f t="shared" si="195"/>
        <v>0</v>
      </c>
      <c r="AF591" s="65" t="b">
        <f t="shared" si="196"/>
        <v>1</v>
      </c>
      <c r="AG591" s="65">
        <f>IF(OR(AC591=6,AC591=7),0,IF(NOT(AF591),0,IF(AB591&lt;=$AB$1,VLOOKUP(AC591,ouderschapsverlof!$D$15:$K$19,8,FALSE),0)))</f>
        <v>0</v>
      </c>
      <c r="AH591" s="65">
        <f>IF(OR(AC591=6,AC591=7),0,IF(NOT(AF591),IF(AB591&lt;=$AB$1,VLOOKUP(AC591,ouderschapsverlof!$D$15:$K$19,8,FALSE),0),0))</f>
        <v>0</v>
      </c>
    </row>
    <row r="592" spans="1:34" x14ac:dyDescent="0.25">
      <c r="A592" s="64">
        <f t="shared" si="197"/>
        <v>590</v>
      </c>
      <c r="B592" s="65">
        <f t="shared" si="201"/>
        <v>1</v>
      </c>
      <c r="C592" s="66">
        <f t="shared" si="183"/>
        <v>0</v>
      </c>
      <c r="D592" s="66">
        <f t="shared" si="184"/>
        <v>0</v>
      </c>
      <c r="E592" s="65" t="b">
        <f t="shared" si="202"/>
        <v>1</v>
      </c>
      <c r="F592" s="65">
        <f>IF(OR(B592=6,B592=7),0,IF(NOT(E592),0,IF(A592&lt;=$A$1,VLOOKUP(B592,ouderschapsverlof!$D$15:$E$19,2,FALSE),0)))</f>
        <v>0</v>
      </c>
      <c r="G592" s="65">
        <f>IF(OR(B592=6,B592=7),0,IF(NOT(E592),IF(A592&lt;=$A$1,VLOOKUP(B592,ouderschapsverlof!$D$15:$E$19,2,FALSE),0),0))</f>
        <v>0</v>
      </c>
      <c r="L592" s="64">
        <f t="shared" si="198"/>
        <v>590</v>
      </c>
      <c r="M592" s="65">
        <f t="shared" si="185"/>
        <v>1</v>
      </c>
      <c r="N592" s="66">
        <f t="shared" si="186"/>
        <v>0</v>
      </c>
      <c r="O592" s="66">
        <f t="shared" si="187"/>
        <v>0</v>
      </c>
      <c r="P592" s="65" t="b">
        <f t="shared" si="188"/>
        <v>1</v>
      </c>
      <c r="Q592" s="65">
        <f>IF(OR(M592=6,M592=7),0,IF(NOT(P592),0,IF(L592&lt;=$L$1,VLOOKUP(M592,ouderschapsverlof!$D$15:$G$19,4,FALSE),0)))</f>
        <v>0</v>
      </c>
      <c r="R592" s="65">
        <f>IF(OR(M592=6,M592=7),0,IF(NOT(P592),IF(L592&lt;=$L$1,VLOOKUP(M592,ouderschapsverlof!$D$15:$G$19,4,FALSE),0),0))</f>
        <v>0</v>
      </c>
      <c r="T592" s="64">
        <f t="shared" si="199"/>
        <v>590</v>
      </c>
      <c r="U592" s="65">
        <f t="shared" si="189"/>
        <v>1</v>
      </c>
      <c r="V592" s="66">
        <f t="shared" si="190"/>
        <v>0</v>
      </c>
      <c r="W592" s="66">
        <f t="shared" si="191"/>
        <v>0</v>
      </c>
      <c r="X592" s="65" t="b">
        <f t="shared" si="192"/>
        <v>1</v>
      </c>
      <c r="Y592" s="65">
        <f>IF(OR(U592=6,U592=7),0,IF(NOT(X592),0,IF(T592&lt;=$T$1,VLOOKUP(U592,ouderschapsverlof!$D$15:$I$19,6,FALSE),0)))</f>
        <v>0</v>
      </c>
      <c r="Z592" s="65">
        <f>IF(OR(U592=6,U592=7),0,IF(NOT(X592),IF(T592&lt;=$T$1,VLOOKUP(U592,ouderschapsverlof!$D$15:$I$19,6,FALSE),0),0))</f>
        <v>0</v>
      </c>
      <c r="AB592" s="64">
        <f t="shared" si="200"/>
        <v>590</v>
      </c>
      <c r="AC592" s="65">
        <f t="shared" si="193"/>
        <v>1</v>
      </c>
      <c r="AD592" s="66">
        <f t="shared" si="194"/>
        <v>0</v>
      </c>
      <c r="AE592" s="66">
        <f t="shared" si="195"/>
        <v>0</v>
      </c>
      <c r="AF592" s="65" t="b">
        <f t="shared" si="196"/>
        <v>1</v>
      </c>
      <c r="AG592" s="65">
        <f>IF(OR(AC592=6,AC592=7),0,IF(NOT(AF592),0,IF(AB592&lt;=$AB$1,VLOOKUP(AC592,ouderschapsverlof!$D$15:$K$19,8,FALSE),0)))</f>
        <v>0</v>
      </c>
      <c r="AH592" s="65">
        <f>IF(OR(AC592=6,AC592=7),0,IF(NOT(AF592),IF(AB592&lt;=$AB$1,VLOOKUP(AC592,ouderschapsverlof!$D$15:$K$19,8,FALSE),0),0))</f>
        <v>0</v>
      </c>
    </row>
    <row r="593" spans="1:34" x14ac:dyDescent="0.25">
      <c r="A593" s="64">
        <f t="shared" si="197"/>
        <v>591</v>
      </c>
      <c r="B593" s="65">
        <f t="shared" si="201"/>
        <v>2</v>
      </c>
      <c r="C593" s="66">
        <f t="shared" si="183"/>
        <v>0</v>
      </c>
      <c r="D593" s="66">
        <f t="shared" si="184"/>
        <v>0</v>
      </c>
      <c r="E593" s="65" t="b">
        <f t="shared" si="202"/>
        <v>1</v>
      </c>
      <c r="F593" s="65">
        <f>IF(OR(B593=6,B593=7),0,IF(NOT(E593),0,IF(A593&lt;=$A$1,VLOOKUP(B593,ouderschapsverlof!$D$15:$E$19,2,FALSE),0)))</f>
        <v>0</v>
      </c>
      <c r="G593" s="65">
        <f>IF(OR(B593=6,B593=7),0,IF(NOT(E593),IF(A593&lt;=$A$1,VLOOKUP(B593,ouderschapsverlof!$D$15:$E$19,2,FALSE),0),0))</f>
        <v>0</v>
      </c>
      <c r="L593" s="64">
        <f t="shared" si="198"/>
        <v>591</v>
      </c>
      <c r="M593" s="65">
        <f t="shared" si="185"/>
        <v>2</v>
      </c>
      <c r="N593" s="66">
        <f t="shared" si="186"/>
        <v>0</v>
      </c>
      <c r="O593" s="66">
        <f t="shared" si="187"/>
        <v>0</v>
      </c>
      <c r="P593" s="65" t="b">
        <f t="shared" si="188"/>
        <v>1</v>
      </c>
      <c r="Q593" s="65">
        <f>IF(OR(M593=6,M593=7),0,IF(NOT(P593),0,IF(L593&lt;=$L$1,VLOOKUP(M593,ouderschapsverlof!$D$15:$G$19,4,FALSE),0)))</f>
        <v>0</v>
      </c>
      <c r="R593" s="65">
        <f>IF(OR(M593=6,M593=7),0,IF(NOT(P593),IF(L593&lt;=$L$1,VLOOKUP(M593,ouderschapsverlof!$D$15:$G$19,4,FALSE),0),0))</f>
        <v>0</v>
      </c>
      <c r="T593" s="64">
        <f t="shared" si="199"/>
        <v>591</v>
      </c>
      <c r="U593" s="65">
        <f t="shared" si="189"/>
        <v>2</v>
      </c>
      <c r="V593" s="66">
        <f t="shared" si="190"/>
        <v>0</v>
      </c>
      <c r="W593" s="66">
        <f t="shared" si="191"/>
        <v>0</v>
      </c>
      <c r="X593" s="65" t="b">
        <f t="shared" si="192"/>
        <v>1</v>
      </c>
      <c r="Y593" s="65">
        <f>IF(OR(U593=6,U593=7),0,IF(NOT(X593),0,IF(T593&lt;=$T$1,VLOOKUP(U593,ouderschapsverlof!$D$15:$I$19,6,FALSE),0)))</f>
        <v>0</v>
      </c>
      <c r="Z593" s="65">
        <f>IF(OR(U593=6,U593=7),0,IF(NOT(X593),IF(T593&lt;=$T$1,VLOOKUP(U593,ouderschapsverlof!$D$15:$I$19,6,FALSE),0),0))</f>
        <v>0</v>
      </c>
      <c r="AB593" s="64">
        <f t="shared" si="200"/>
        <v>591</v>
      </c>
      <c r="AC593" s="65">
        <f t="shared" si="193"/>
        <v>2</v>
      </c>
      <c r="AD593" s="66">
        <f t="shared" si="194"/>
        <v>0</v>
      </c>
      <c r="AE593" s="66">
        <f t="shared" si="195"/>
        <v>0</v>
      </c>
      <c r="AF593" s="65" t="b">
        <f t="shared" si="196"/>
        <v>1</v>
      </c>
      <c r="AG593" s="65">
        <f>IF(OR(AC593=6,AC593=7),0,IF(NOT(AF593),0,IF(AB593&lt;=$AB$1,VLOOKUP(AC593,ouderschapsverlof!$D$15:$K$19,8,FALSE),0)))</f>
        <v>0</v>
      </c>
      <c r="AH593" s="65">
        <f>IF(OR(AC593=6,AC593=7),0,IF(NOT(AF593),IF(AB593&lt;=$AB$1,VLOOKUP(AC593,ouderschapsverlof!$D$15:$K$19,8,FALSE),0),0))</f>
        <v>0</v>
      </c>
    </row>
    <row r="594" spans="1:34" x14ac:dyDescent="0.25">
      <c r="A594" s="64">
        <f t="shared" si="197"/>
        <v>592</v>
      </c>
      <c r="B594" s="65">
        <f t="shared" si="201"/>
        <v>3</v>
      </c>
      <c r="C594" s="66">
        <f t="shared" si="183"/>
        <v>0</v>
      </c>
      <c r="D594" s="66">
        <f t="shared" si="184"/>
        <v>0</v>
      </c>
      <c r="E594" s="65" t="b">
        <f t="shared" si="202"/>
        <v>1</v>
      </c>
      <c r="F594" s="65">
        <f>IF(OR(B594=6,B594=7),0,IF(NOT(E594),0,IF(A594&lt;=$A$1,VLOOKUP(B594,ouderschapsverlof!$D$15:$E$19,2,FALSE),0)))</f>
        <v>0</v>
      </c>
      <c r="G594" s="65">
        <f>IF(OR(B594=6,B594=7),0,IF(NOT(E594),IF(A594&lt;=$A$1,VLOOKUP(B594,ouderschapsverlof!$D$15:$E$19,2,FALSE),0),0))</f>
        <v>0</v>
      </c>
      <c r="L594" s="64">
        <f t="shared" si="198"/>
        <v>592</v>
      </c>
      <c r="M594" s="65">
        <f t="shared" si="185"/>
        <v>3</v>
      </c>
      <c r="N594" s="66">
        <f t="shared" si="186"/>
        <v>0</v>
      </c>
      <c r="O594" s="66">
        <f t="shared" si="187"/>
        <v>0</v>
      </c>
      <c r="P594" s="65" t="b">
        <f t="shared" si="188"/>
        <v>1</v>
      </c>
      <c r="Q594" s="65">
        <f>IF(OR(M594=6,M594=7),0,IF(NOT(P594),0,IF(L594&lt;=$L$1,VLOOKUP(M594,ouderschapsverlof!$D$15:$G$19,4,FALSE),0)))</f>
        <v>0</v>
      </c>
      <c r="R594" s="65">
        <f>IF(OR(M594=6,M594=7),0,IF(NOT(P594),IF(L594&lt;=$L$1,VLOOKUP(M594,ouderschapsverlof!$D$15:$G$19,4,FALSE),0),0))</f>
        <v>0</v>
      </c>
      <c r="T594" s="64">
        <f t="shared" si="199"/>
        <v>592</v>
      </c>
      <c r="U594" s="65">
        <f t="shared" si="189"/>
        <v>3</v>
      </c>
      <c r="V594" s="66">
        <f t="shared" si="190"/>
        <v>0</v>
      </c>
      <c r="W594" s="66">
        <f t="shared" si="191"/>
        <v>0</v>
      </c>
      <c r="X594" s="65" t="b">
        <f t="shared" si="192"/>
        <v>1</v>
      </c>
      <c r="Y594" s="65">
        <f>IF(OR(U594=6,U594=7),0,IF(NOT(X594),0,IF(T594&lt;=$T$1,VLOOKUP(U594,ouderschapsverlof!$D$15:$I$19,6,FALSE),0)))</f>
        <v>0</v>
      </c>
      <c r="Z594" s="65">
        <f>IF(OR(U594=6,U594=7),0,IF(NOT(X594),IF(T594&lt;=$T$1,VLOOKUP(U594,ouderschapsverlof!$D$15:$I$19,6,FALSE),0),0))</f>
        <v>0</v>
      </c>
      <c r="AB594" s="64">
        <f t="shared" si="200"/>
        <v>592</v>
      </c>
      <c r="AC594" s="65">
        <f t="shared" si="193"/>
        <v>3</v>
      </c>
      <c r="AD594" s="66">
        <f t="shared" si="194"/>
        <v>0</v>
      </c>
      <c r="AE594" s="66">
        <f t="shared" si="195"/>
        <v>0</v>
      </c>
      <c r="AF594" s="65" t="b">
        <f t="shared" si="196"/>
        <v>1</v>
      </c>
      <c r="AG594" s="65">
        <f>IF(OR(AC594=6,AC594=7),0,IF(NOT(AF594),0,IF(AB594&lt;=$AB$1,VLOOKUP(AC594,ouderschapsverlof!$D$15:$K$19,8,FALSE),0)))</f>
        <v>0</v>
      </c>
      <c r="AH594" s="65">
        <f>IF(OR(AC594=6,AC594=7),0,IF(NOT(AF594),IF(AB594&lt;=$AB$1,VLOOKUP(AC594,ouderschapsverlof!$D$15:$K$19,8,FALSE),0),0))</f>
        <v>0</v>
      </c>
    </row>
    <row r="595" spans="1:34" x14ac:dyDescent="0.25">
      <c r="A595" s="64">
        <f t="shared" si="197"/>
        <v>593</v>
      </c>
      <c r="B595" s="65">
        <f t="shared" si="201"/>
        <v>4</v>
      </c>
      <c r="C595" s="66">
        <f t="shared" si="183"/>
        <v>0</v>
      </c>
      <c r="D595" s="66">
        <f t="shared" si="184"/>
        <v>0</v>
      </c>
      <c r="E595" s="65" t="b">
        <f t="shared" si="202"/>
        <v>1</v>
      </c>
      <c r="F595" s="65">
        <f>IF(OR(B595=6,B595=7),0,IF(NOT(E595),0,IF(A595&lt;=$A$1,VLOOKUP(B595,ouderschapsverlof!$D$15:$E$19,2,FALSE),0)))</f>
        <v>0</v>
      </c>
      <c r="G595" s="65">
        <f>IF(OR(B595=6,B595=7),0,IF(NOT(E595),IF(A595&lt;=$A$1,VLOOKUP(B595,ouderschapsverlof!$D$15:$E$19,2,FALSE),0),0))</f>
        <v>0</v>
      </c>
      <c r="L595" s="64">
        <f t="shared" si="198"/>
        <v>593</v>
      </c>
      <c r="M595" s="65">
        <f t="shared" si="185"/>
        <v>4</v>
      </c>
      <c r="N595" s="66">
        <f t="shared" si="186"/>
        <v>0</v>
      </c>
      <c r="O595" s="66">
        <f t="shared" si="187"/>
        <v>0</v>
      </c>
      <c r="P595" s="65" t="b">
        <f t="shared" si="188"/>
        <v>1</v>
      </c>
      <c r="Q595" s="65">
        <f>IF(OR(M595=6,M595=7),0,IF(NOT(P595),0,IF(L595&lt;=$L$1,VLOOKUP(M595,ouderschapsverlof!$D$15:$G$19,4,FALSE),0)))</f>
        <v>0</v>
      </c>
      <c r="R595" s="65">
        <f>IF(OR(M595=6,M595=7),0,IF(NOT(P595),IF(L595&lt;=$L$1,VLOOKUP(M595,ouderschapsverlof!$D$15:$G$19,4,FALSE),0),0))</f>
        <v>0</v>
      </c>
      <c r="T595" s="64">
        <f t="shared" si="199"/>
        <v>593</v>
      </c>
      <c r="U595" s="65">
        <f t="shared" si="189"/>
        <v>4</v>
      </c>
      <c r="V595" s="66">
        <f t="shared" si="190"/>
        <v>0</v>
      </c>
      <c r="W595" s="66">
        <f t="shared" si="191"/>
        <v>0</v>
      </c>
      <c r="X595" s="65" t="b">
        <f t="shared" si="192"/>
        <v>1</v>
      </c>
      <c r="Y595" s="65">
        <f>IF(OR(U595=6,U595=7),0,IF(NOT(X595),0,IF(T595&lt;=$T$1,VLOOKUP(U595,ouderschapsverlof!$D$15:$I$19,6,FALSE),0)))</f>
        <v>0</v>
      </c>
      <c r="Z595" s="65">
        <f>IF(OR(U595=6,U595=7),0,IF(NOT(X595),IF(T595&lt;=$T$1,VLOOKUP(U595,ouderschapsverlof!$D$15:$I$19,6,FALSE),0),0))</f>
        <v>0</v>
      </c>
      <c r="AB595" s="64">
        <f t="shared" si="200"/>
        <v>593</v>
      </c>
      <c r="AC595" s="65">
        <f t="shared" si="193"/>
        <v>4</v>
      </c>
      <c r="AD595" s="66">
        <f t="shared" si="194"/>
        <v>0</v>
      </c>
      <c r="AE595" s="66">
        <f t="shared" si="195"/>
        <v>0</v>
      </c>
      <c r="AF595" s="65" t="b">
        <f t="shared" si="196"/>
        <v>1</v>
      </c>
      <c r="AG595" s="65">
        <f>IF(OR(AC595=6,AC595=7),0,IF(NOT(AF595),0,IF(AB595&lt;=$AB$1,VLOOKUP(AC595,ouderschapsverlof!$D$15:$K$19,8,FALSE),0)))</f>
        <v>0</v>
      </c>
      <c r="AH595" s="65">
        <f>IF(OR(AC595=6,AC595=7),0,IF(NOT(AF595),IF(AB595&lt;=$AB$1,VLOOKUP(AC595,ouderschapsverlof!$D$15:$K$19,8,FALSE),0),0))</f>
        <v>0</v>
      </c>
    </row>
    <row r="596" spans="1:34" x14ac:dyDescent="0.25">
      <c r="A596" s="64">
        <f t="shared" si="197"/>
        <v>594</v>
      </c>
      <c r="B596" s="65">
        <f t="shared" si="201"/>
        <v>5</v>
      </c>
      <c r="C596" s="66">
        <f t="shared" si="183"/>
        <v>0</v>
      </c>
      <c r="D596" s="66">
        <f t="shared" si="184"/>
        <v>0</v>
      </c>
      <c r="E596" s="65" t="b">
        <f t="shared" si="202"/>
        <v>1</v>
      </c>
      <c r="F596" s="65">
        <f>IF(OR(B596=6,B596=7),0,IF(NOT(E596),0,IF(A596&lt;=$A$1,VLOOKUP(B596,ouderschapsverlof!$D$15:$E$19,2,FALSE),0)))</f>
        <v>0</v>
      </c>
      <c r="G596" s="65">
        <f>IF(OR(B596=6,B596=7),0,IF(NOT(E596),IF(A596&lt;=$A$1,VLOOKUP(B596,ouderschapsverlof!$D$15:$E$19,2,FALSE),0),0))</f>
        <v>0</v>
      </c>
      <c r="L596" s="64">
        <f t="shared" si="198"/>
        <v>594</v>
      </c>
      <c r="M596" s="65">
        <f t="shared" si="185"/>
        <v>5</v>
      </c>
      <c r="N596" s="66">
        <f t="shared" si="186"/>
        <v>0</v>
      </c>
      <c r="O596" s="66">
        <f t="shared" si="187"/>
        <v>0</v>
      </c>
      <c r="P596" s="65" t="b">
        <f t="shared" si="188"/>
        <v>1</v>
      </c>
      <c r="Q596" s="65">
        <f>IF(OR(M596=6,M596=7),0,IF(NOT(P596),0,IF(L596&lt;=$L$1,VLOOKUP(M596,ouderschapsverlof!$D$15:$G$19,4,FALSE),0)))</f>
        <v>0</v>
      </c>
      <c r="R596" s="65">
        <f>IF(OR(M596=6,M596=7),0,IF(NOT(P596),IF(L596&lt;=$L$1,VLOOKUP(M596,ouderschapsverlof!$D$15:$G$19,4,FALSE),0),0))</f>
        <v>0</v>
      </c>
      <c r="T596" s="64">
        <f t="shared" si="199"/>
        <v>594</v>
      </c>
      <c r="U596" s="65">
        <f t="shared" si="189"/>
        <v>5</v>
      </c>
      <c r="V596" s="66">
        <f t="shared" si="190"/>
        <v>0</v>
      </c>
      <c r="W596" s="66">
        <f t="shared" si="191"/>
        <v>0</v>
      </c>
      <c r="X596" s="65" t="b">
        <f t="shared" si="192"/>
        <v>1</v>
      </c>
      <c r="Y596" s="65">
        <f>IF(OR(U596=6,U596=7),0,IF(NOT(X596),0,IF(T596&lt;=$T$1,VLOOKUP(U596,ouderschapsverlof!$D$15:$I$19,6,FALSE),0)))</f>
        <v>0</v>
      </c>
      <c r="Z596" s="65">
        <f>IF(OR(U596=6,U596=7),0,IF(NOT(X596),IF(T596&lt;=$T$1,VLOOKUP(U596,ouderschapsverlof!$D$15:$I$19,6,FALSE),0),0))</f>
        <v>0</v>
      </c>
      <c r="AB596" s="64">
        <f t="shared" si="200"/>
        <v>594</v>
      </c>
      <c r="AC596" s="65">
        <f t="shared" si="193"/>
        <v>5</v>
      </c>
      <c r="AD596" s="66">
        <f t="shared" si="194"/>
        <v>0</v>
      </c>
      <c r="AE596" s="66">
        <f t="shared" si="195"/>
        <v>0</v>
      </c>
      <c r="AF596" s="65" t="b">
        <f t="shared" si="196"/>
        <v>1</v>
      </c>
      <c r="AG596" s="65">
        <f>IF(OR(AC596=6,AC596=7),0,IF(NOT(AF596),0,IF(AB596&lt;=$AB$1,VLOOKUP(AC596,ouderschapsverlof!$D$15:$K$19,8,FALSE),0)))</f>
        <v>0</v>
      </c>
      <c r="AH596" s="65">
        <f>IF(OR(AC596=6,AC596=7),0,IF(NOT(AF596),IF(AB596&lt;=$AB$1,VLOOKUP(AC596,ouderschapsverlof!$D$15:$K$19,8,FALSE),0),0))</f>
        <v>0</v>
      </c>
    </row>
    <row r="597" spans="1:34" x14ac:dyDescent="0.25">
      <c r="A597" s="64">
        <f t="shared" si="197"/>
        <v>595</v>
      </c>
      <c r="B597" s="65">
        <f t="shared" si="201"/>
        <v>6</v>
      </c>
      <c r="C597" s="66">
        <f t="shared" si="183"/>
        <v>0</v>
      </c>
      <c r="D597" s="66">
        <f t="shared" si="184"/>
        <v>0</v>
      </c>
      <c r="E597" s="65" t="b">
        <f t="shared" si="202"/>
        <v>1</v>
      </c>
      <c r="F597" s="65">
        <f>IF(OR(B597=6,B597=7),0,IF(NOT(E597),0,IF(A597&lt;=$A$1,VLOOKUP(B597,ouderschapsverlof!$D$15:$E$19,2,FALSE),0)))</f>
        <v>0</v>
      </c>
      <c r="G597" s="65">
        <f>IF(OR(B597=6,B597=7),0,IF(NOT(E597),IF(A597&lt;=$A$1,VLOOKUP(B597,ouderschapsverlof!$D$15:$E$19,2,FALSE),0),0))</f>
        <v>0</v>
      </c>
      <c r="L597" s="64">
        <f t="shared" si="198"/>
        <v>595</v>
      </c>
      <c r="M597" s="65">
        <f t="shared" si="185"/>
        <v>6</v>
      </c>
      <c r="N597" s="66">
        <f t="shared" si="186"/>
        <v>0</v>
      </c>
      <c r="O597" s="66">
        <f t="shared" si="187"/>
        <v>0</v>
      </c>
      <c r="P597" s="65" t="b">
        <f t="shared" si="188"/>
        <v>1</v>
      </c>
      <c r="Q597" s="65">
        <f>IF(OR(M597=6,M597=7),0,IF(NOT(P597),0,IF(L597&lt;=$L$1,VLOOKUP(M597,ouderschapsverlof!$D$15:$G$19,4,FALSE),0)))</f>
        <v>0</v>
      </c>
      <c r="R597" s="65">
        <f>IF(OR(M597=6,M597=7),0,IF(NOT(P597),IF(L597&lt;=$L$1,VLOOKUP(M597,ouderschapsverlof!$D$15:$G$19,4,FALSE),0),0))</f>
        <v>0</v>
      </c>
      <c r="T597" s="64">
        <f t="shared" si="199"/>
        <v>595</v>
      </c>
      <c r="U597" s="65">
        <f t="shared" si="189"/>
        <v>6</v>
      </c>
      <c r="V597" s="66">
        <f t="shared" si="190"/>
        <v>0</v>
      </c>
      <c r="W597" s="66">
        <f t="shared" si="191"/>
        <v>0</v>
      </c>
      <c r="X597" s="65" t="b">
        <f t="shared" si="192"/>
        <v>1</v>
      </c>
      <c r="Y597" s="65">
        <f>IF(OR(U597=6,U597=7),0,IF(NOT(X597),0,IF(T597&lt;=$T$1,VLOOKUP(U597,ouderschapsverlof!$D$15:$I$19,6,FALSE),0)))</f>
        <v>0</v>
      </c>
      <c r="Z597" s="65">
        <f>IF(OR(U597=6,U597=7),0,IF(NOT(X597),IF(T597&lt;=$T$1,VLOOKUP(U597,ouderschapsverlof!$D$15:$I$19,6,FALSE),0),0))</f>
        <v>0</v>
      </c>
      <c r="AB597" s="64">
        <f t="shared" si="200"/>
        <v>595</v>
      </c>
      <c r="AC597" s="65">
        <f t="shared" si="193"/>
        <v>6</v>
      </c>
      <c r="AD597" s="66">
        <f t="shared" si="194"/>
        <v>0</v>
      </c>
      <c r="AE597" s="66">
        <f t="shared" si="195"/>
        <v>0</v>
      </c>
      <c r="AF597" s="65" t="b">
        <f t="shared" si="196"/>
        <v>1</v>
      </c>
      <c r="AG597" s="65">
        <f>IF(OR(AC597=6,AC597=7),0,IF(NOT(AF597),0,IF(AB597&lt;=$AB$1,VLOOKUP(AC597,ouderschapsverlof!$D$15:$K$19,8,FALSE),0)))</f>
        <v>0</v>
      </c>
      <c r="AH597" s="65">
        <f>IF(OR(AC597=6,AC597=7),0,IF(NOT(AF597),IF(AB597&lt;=$AB$1,VLOOKUP(AC597,ouderschapsverlof!$D$15:$K$19,8,FALSE),0),0))</f>
        <v>0</v>
      </c>
    </row>
    <row r="598" spans="1:34" x14ac:dyDescent="0.25">
      <c r="A598" s="64">
        <f t="shared" si="197"/>
        <v>596</v>
      </c>
      <c r="B598" s="65">
        <f t="shared" si="201"/>
        <v>7</v>
      </c>
      <c r="C598" s="66">
        <f t="shared" si="183"/>
        <v>0</v>
      </c>
      <c r="D598" s="66">
        <f t="shared" si="184"/>
        <v>0</v>
      </c>
      <c r="E598" s="65" t="b">
        <f t="shared" si="202"/>
        <v>1</v>
      </c>
      <c r="F598" s="65">
        <f>IF(OR(B598=6,B598=7),0,IF(NOT(E598),0,IF(A598&lt;=$A$1,VLOOKUP(B598,ouderschapsverlof!$D$15:$E$19,2,FALSE),0)))</f>
        <v>0</v>
      </c>
      <c r="G598" s="65">
        <f>IF(OR(B598=6,B598=7),0,IF(NOT(E598),IF(A598&lt;=$A$1,VLOOKUP(B598,ouderschapsverlof!$D$15:$E$19,2,FALSE),0),0))</f>
        <v>0</v>
      </c>
      <c r="L598" s="64">
        <f t="shared" si="198"/>
        <v>596</v>
      </c>
      <c r="M598" s="65">
        <f t="shared" si="185"/>
        <v>7</v>
      </c>
      <c r="N598" s="66">
        <f t="shared" si="186"/>
        <v>0</v>
      </c>
      <c r="O598" s="66">
        <f t="shared" si="187"/>
        <v>0</v>
      </c>
      <c r="P598" s="65" t="b">
        <f t="shared" si="188"/>
        <v>1</v>
      </c>
      <c r="Q598" s="65">
        <f>IF(OR(M598=6,M598=7),0,IF(NOT(P598),0,IF(L598&lt;=$L$1,VLOOKUP(M598,ouderschapsverlof!$D$15:$G$19,4,FALSE),0)))</f>
        <v>0</v>
      </c>
      <c r="R598" s="65">
        <f>IF(OR(M598=6,M598=7),0,IF(NOT(P598),IF(L598&lt;=$L$1,VLOOKUP(M598,ouderschapsverlof!$D$15:$G$19,4,FALSE),0),0))</f>
        <v>0</v>
      </c>
      <c r="T598" s="64">
        <f t="shared" si="199"/>
        <v>596</v>
      </c>
      <c r="U598" s="65">
        <f t="shared" si="189"/>
        <v>7</v>
      </c>
      <c r="V598" s="66">
        <f t="shared" si="190"/>
        <v>0</v>
      </c>
      <c r="W598" s="66">
        <f t="shared" si="191"/>
        <v>0</v>
      </c>
      <c r="X598" s="65" t="b">
        <f t="shared" si="192"/>
        <v>1</v>
      </c>
      <c r="Y598" s="65">
        <f>IF(OR(U598=6,U598=7),0,IF(NOT(X598),0,IF(T598&lt;=$T$1,VLOOKUP(U598,ouderschapsverlof!$D$15:$I$19,6,FALSE),0)))</f>
        <v>0</v>
      </c>
      <c r="Z598" s="65">
        <f>IF(OR(U598=6,U598=7),0,IF(NOT(X598),IF(T598&lt;=$T$1,VLOOKUP(U598,ouderschapsverlof!$D$15:$I$19,6,FALSE),0),0))</f>
        <v>0</v>
      </c>
      <c r="AB598" s="64">
        <f t="shared" si="200"/>
        <v>596</v>
      </c>
      <c r="AC598" s="65">
        <f t="shared" si="193"/>
        <v>7</v>
      </c>
      <c r="AD598" s="66">
        <f t="shared" si="194"/>
        <v>0</v>
      </c>
      <c r="AE598" s="66">
        <f t="shared" si="195"/>
        <v>0</v>
      </c>
      <c r="AF598" s="65" t="b">
        <f t="shared" si="196"/>
        <v>1</v>
      </c>
      <c r="AG598" s="65">
        <f>IF(OR(AC598=6,AC598=7),0,IF(NOT(AF598),0,IF(AB598&lt;=$AB$1,VLOOKUP(AC598,ouderschapsverlof!$D$15:$K$19,8,FALSE),0)))</f>
        <v>0</v>
      </c>
      <c r="AH598" s="65">
        <f>IF(OR(AC598=6,AC598=7),0,IF(NOT(AF598),IF(AB598&lt;=$AB$1,VLOOKUP(AC598,ouderschapsverlof!$D$15:$K$19,8,FALSE),0),0))</f>
        <v>0</v>
      </c>
    </row>
    <row r="599" spans="1:34" x14ac:dyDescent="0.25">
      <c r="A599" s="64">
        <f t="shared" si="197"/>
        <v>597</v>
      </c>
      <c r="B599" s="65">
        <f t="shared" si="201"/>
        <v>1</v>
      </c>
      <c r="C599" s="66">
        <f t="shared" si="183"/>
        <v>0</v>
      </c>
      <c r="D599" s="66">
        <f t="shared" si="184"/>
        <v>0</v>
      </c>
      <c r="E599" s="65" t="b">
        <f t="shared" si="202"/>
        <v>1</v>
      </c>
      <c r="F599" s="65">
        <f>IF(OR(B599=6,B599=7),0,IF(NOT(E599),0,IF(A599&lt;=$A$1,VLOOKUP(B599,ouderschapsverlof!$D$15:$E$19,2,FALSE),0)))</f>
        <v>0</v>
      </c>
      <c r="G599" s="65">
        <f>IF(OR(B599=6,B599=7),0,IF(NOT(E599),IF(A599&lt;=$A$1,VLOOKUP(B599,ouderschapsverlof!$D$15:$E$19,2,FALSE),0),0))</f>
        <v>0</v>
      </c>
      <c r="L599" s="64">
        <f t="shared" si="198"/>
        <v>597</v>
      </c>
      <c r="M599" s="65">
        <f t="shared" si="185"/>
        <v>1</v>
      </c>
      <c r="N599" s="66">
        <f t="shared" si="186"/>
        <v>0</v>
      </c>
      <c r="O599" s="66">
        <f t="shared" si="187"/>
        <v>0</v>
      </c>
      <c r="P599" s="65" t="b">
        <f t="shared" si="188"/>
        <v>1</v>
      </c>
      <c r="Q599" s="65">
        <f>IF(OR(M599=6,M599=7),0,IF(NOT(P599),0,IF(L599&lt;=$L$1,VLOOKUP(M599,ouderschapsverlof!$D$15:$G$19,4,FALSE),0)))</f>
        <v>0</v>
      </c>
      <c r="R599" s="65">
        <f>IF(OR(M599=6,M599=7),0,IF(NOT(P599),IF(L599&lt;=$L$1,VLOOKUP(M599,ouderschapsverlof!$D$15:$G$19,4,FALSE),0),0))</f>
        <v>0</v>
      </c>
      <c r="T599" s="64">
        <f t="shared" si="199"/>
        <v>597</v>
      </c>
      <c r="U599" s="65">
        <f t="shared" si="189"/>
        <v>1</v>
      </c>
      <c r="V599" s="66">
        <f t="shared" si="190"/>
        <v>0</v>
      </c>
      <c r="W599" s="66">
        <f t="shared" si="191"/>
        <v>0</v>
      </c>
      <c r="X599" s="65" t="b">
        <f t="shared" si="192"/>
        <v>1</v>
      </c>
      <c r="Y599" s="65">
        <f>IF(OR(U599=6,U599=7),0,IF(NOT(X599),0,IF(T599&lt;=$T$1,VLOOKUP(U599,ouderschapsverlof!$D$15:$I$19,6,FALSE),0)))</f>
        <v>0</v>
      </c>
      <c r="Z599" s="65">
        <f>IF(OR(U599=6,U599=7),0,IF(NOT(X599),IF(T599&lt;=$T$1,VLOOKUP(U599,ouderschapsverlof!$D$15:$I$19,6,FALSE),0),0))</f>
        <v>0</v>
      </c>
      <c r="AB599" s="64">
        <f t="shared" si="200"/>
        <v>597</v>
      </c>
      <c r="AC599" s="65">
        <f t="shared" si="193"/>
        <v>1</v>
      </c>
      <c r="AD599" s="66">
        <f t="shared" si="194"/>
        <v>0</v>
      </c>
      <c r="AE599" s="66">
        <f t="shared" si="195"/>
        <v>0</v>
      </c>
      <c r="AF599" s="65" t="b">
        <f t="shared" si="196"/>
        <v>1</v>
      </c>
      <c r="AG599" s="65">
        <f>IF(OR(AC599=6,AC599=7),0,IF(NOT(AF599),0,IF(AB599&lt;=$AB$1,VLOOKUP(AC599,ouderschapsverlof!$D$15:$K$19,8,FALSE),0)))</f>
        <v>0</v>
      </c>
      <c r="AH599" s="65">
        <f>IF(OR(AC599=6,AC599=7),0,IF(NOT(AF599),IF(AB599&lt;=$AB$1,VLOOKUP(AC599,ouderschapsverlof!$D$15:$K$19,8,FALSE),0),0))</f>
        <v>0</v>
      </c>
    </row>
    <row r="600" spans="1:34" x14ac:dyDescent="0.25">
      <c r="A600" s="64">
        <f t="shared" si="197"/>
        <v>598</v>
      </c>
      <c r="B600" s="65">
        <f t="shared" si="201"/>
        <v>2</v>
      </c>
      <c r="C600" s="66">
        <f t="shared" si="183"/>
        <v>0</v>
      </c>
      <c r="D600" s="66">
        <f t="shared" si="184"/>
        <v>0</v>
      </c>
      <c r="E600" s="65" t="b">
        <f t="shared" si="202"/>
        <v>1</v>
      </c>
      <c r="F600" s="65">
        <f>IF(OR(B600=6,B600=7),0,IF(NOT(E600),0,IF(A600&lt;=$A$1,VLOOKUP(B600,ouderschapsverlof!$D$15:$E$19,2,FALSE),0)))</f>
        <v>0</v>
      </c>
      <c r="G600" s="65">
        <f>IF(OR(B600=6,B600=7),0,IF(NOT(E600),IF(A600&lt;=$A$1,VLOOKUP(B600,ouderschapsverlof!$D$15:$E$19,2,FALSE),0),0))</f>
        <v>0</v>
      </c>
      <c r="L600" s="64">
        <f t="shared" si="198"/>
        <v>598</v>
      </c>
      <c r="M600" s="65">
        <f t="shared" si="185"/>
        <v>2</v>
      </c>
      <c r="N600" s="66">
        <f t="shared" si="186"/>
        <v>0</v>
      </c>
      <c r="O600" s="66">
        <f t="shared" si="187"/>
        <v>0</v>
      </c>
      <c r="P600" s="65" t="b">
        <f t="shared" si="188"/>
        <v>1</v>
      </c>
      <c r="Q600" s="65">
        <f>IF(OR(M600=6,M600=7),0,IF(NOT(P600),0,IF(L600&lt;=$L$1,VLOOKUP(M600,ouderschapsverlof!$D$15:$G$19,4,FALSE),0)))</f>
        <v>0</v>
      </c>
      <c r="R600" s="65">
        <f>IF(OR(M600=6,M600=7),0,IF(NOT(P600),IF(L600&lt;=$L$1,VLOOKUP(M600,ouderschapsverlof!$D$15:$G$19,4,FALSE),0),0))</f>
        <v>0</v>
      </c>
      <c r="T600" s="64">
        <f t="shared" si="199"/>
        <v>598</v>
      </c>
      <c r="U600" s="65">
        <f t="shared" si="189"/>
        <v>2</v>
      </c>
      <c r="V600" s="66">
        <f t="shared" si="190"/>
        <v>0</v>
      </c>
      <c r="W600" s="66">
        <f t="shared" si="191"/>
        <v>0</v>
      </c>
      <c r="X600" s="65" t="b">
        <f t="shared" si="192"/>
        <v>1</v>
      </c>
      <c r="Y600" s="65">
        <f>IF(OR(U600=6,U600=7),0,IF(NOT(X600),0,IF(T600&lt;=$T$1,VLOOKUP(U600,ouderschapsverlof!$D$15:$I$19,6,FALSE),0)))</f>
        <v>0</v>
      </c>
      <c r="Z600" s="65">
        <f>IF(OR(U600=6,U600=7),0,IF(NOT(X600),IF(T600&lt;=$T$1,VLOOKUP(U600,ouderschapsverlof!$D$15:$I$19,6,FALSE),0),0))</f>
        <v>0</v>
      </c>
      <c r="AB600" s="64">
        <f t="shared" si="200"/>
        <v>598</v>
      </c>
      <c r="AC600" s="65">
        <f t="shared" si="193"/>
        <v>2</v>
      </c>
      <c r="AD600" s="66">
        <f t="shared" si="194"/>
        <v>0</v>
      </c>
      <c r="AE600" s="66">
        <f t="shared" si="195"/>
        <v>0</v>
      </c>
      <c r="AF600" s="65" t="b">
        <f t="shared" si="196"/>
        <v>1</v>
      </c>
      <c r="AG600" s="65">
        <f>IF(OR(AC600=6,AC600=7),0,IF(NOT(AF600),0,IF(AB600&lt;=$AB$1,VLOOKUP(AC600,ouderschapsverlof!$D$15:$K$19,8,FALSE),0)))</f>
        <v>0</v>
      </c>
      <c r="AH600" s="65">
        <f>IF(OR(AC600=6,AC600=7),0,IF(NOT(AF600),IF(AB600&lt;=$AB$1,VLOOKUP(AC600,ouderschapsverlof!$D$15:$K$19,8,FALSE),0),0))</f>
        <v>0</v>
      </c>
    </row>
    <row r="601" spans="1:34" x14ac:dyDescent="0.25">
      <c r="A601" s="64">
        <f t="shared" si="197"/>
        <v>599</v>
      </c>
      <c r="B601" s="65">
        <f t="shared" si="201"/>
        <v>3</v>
      </c>
      <c r="C601" s="66">
        <f t="shared" si="183"/>
        <v>0</v>
      </c>
      <c r="D601" s="66">
        <f t="shared" si="184"/>
        <v>0</v>
      </c>
      <c r="E601" s="65" t="b">
        <f t="shared" si="202"/>
        <v>1</v>
      </c>
      <c r="F601" s="65">
        <f>IF(OR(B601=6,B601=7),0,IF(NOT(E601),0,IF(A601&lt;=$A$1,VLOOKUP(B601,ouderschapsverlof!$D$15:$E$19,2,FALSE),0)))</f>
        <v>0</v>
      </c>
      <c r="G601" s="65">
        <f>IF(OR(B601=6,B601=7),0,IF(NOT(E601),IF(A601&lt;=$A$1,VLOOKUP(B601,ouderschapsverlof!$D$15:$E$19,2,FALSE),0),0))</f>
        <v>0</v>
      </c>
      <c r="L601" s="64">
        <f t="shared" si="198"/>
        <v>599</v>
      </c>
      <c r="M601" s="65">
        <f t="shared" si="185"/>
        <v>3</v>
      </c>
      <c r="N601" s="66">
        <f t="shared" si="186"/>
        <v>0</v>
      </c>
      <c r="O601" s="66">
        <f t="shared" si="187"/>
        <v>0</v>
      </c>
      <c r="P601" s="65" t="b">
        <f t="shared" si="188"/>
        <v>1</v>
      </c>
      <c r="Q601" s="65">
        <f>IF(OR(M601=6,M601=7),0,IF(NOT(P601),0,IF(L601&lt;=$L$1,VLOOKUP(M601,ouderschapsverlof!$D$15:$G$19,4,FALSE),0)))</f>
        <v>0</v>
      </c>
      <c r="R601" s="65">
        <f>IF(OR(M601=6,M601=7),0,IF(NOT(P601),IF(L601&lt;=$L$1,VLOOKUP(M601,ouderschapsverlof!$D$15:$G$19,4,FALSE),0),0))</f>
        <v>0</v>
      </c>
      <c r="T601" s="64">
        <f t="shared" si="199"/>
        <v>599</v>
      </c>
      <c r="U601" s="65">
        <f t="shared" si="189"/>
        <v>3</v>
      </c>
      <c r="V601" s="66">
        <f t="shared" si="190"/>
        <v>0</v>
      </c>
      <c r="W601" s="66">
        <f t="shared" si="191"/>
        <v>0</v>
      </c>
      <c r="X601" s="65" t="b">
        <f t="shared" si="192"/>
        <v>1</v>
      </c>
      <c r="Y601" s="65">
        <f>IF(OR(U601=6,U601=7),0,IF(NOT(X601),0,IF(T601&lt;=$T$1,VLOOKUP(U601,ouderschapsverlof!$D$15:$I$19,6,FALSE),0)))</f>
        <v>0</v>
      </c>
      <c r="Z601" s="65">
        <f>IF(OR(U601=6,U601=7),0,IF(NOT(X601),IF(T601&lt;=$T$1,VLOOKUP(U601,ouderschapsverlof!$D$15:$I$19,6,FALSE),0),0))</f>
        <v>0</v>
      </c>
      <c r="AB601" s="64">
        <f t="shared" si="200"/>
        <v>599</v>
      </c>
      <c r="AC601" s="65">
        <f t="shared" si="193"/>
        <v>3</v>
      </c>
      <c r="AD601" s="66">
        <f t="shared" si="194"/>
        <v>0</v>
      </c>
      <c r="AE601" s="66">
        <f t="shared" si="195"/>
        <v>0</v>
      </c>
      <c r="AF601" s="65" t="b">
        <f t="shared" si="196"/>
        <v>1</v>
      </c>
      <c r="AG601" s="65">
        <f>IF(OR(AC601=6,AC601=7),0,IF(NOT(AF601),0,IF(AB601&lt;=$AB$1,VLOOKUP(AC601,ouderschapsverlof!$D$15:$K$19,8,FALSE),0)))</f>
        <v>0</v>
      </c>
      <c r="AH601" s="65">
        <f>IF(OR(AC601=6,AC601=7),0,IF(NOT(AF601),IF(AB601&lt;=$AB$1,VLOOKUP(AC601,ouderschapsverlof!$D$15:$K$19,8,FALSE),0),0))</f>
        <v>0</v>
      </c>
    </row>
    <row r="602" spans="1:34" x14ac:dyDescent="0.25">
      <c r="A602" s="64">
        <f t="shared" si="197"/>
        <v>600</v>
      </c>
      <c r="B602" s="65">
        <f t="shared" si="201"/>
        <v>4</v>
      </c>
      <c r="C602" s="66">
        <f t="shared" si="183"/>
        <v>0</v>
      </c>
      <c r="D602" s="66">
        <f t="shared" si="184"/>
        <v>0</v>
      </c>
      <c r="E602" s="65" t="b">
        <f t="shared" si="202"/>
        <v>1</v>
      </c>
      <c r="F602" s="65">
        <f>IF(OR(B602=6,B602=7),0,IF(NOT(E602),0,IF(A602&lt;=$A$1,VLOOKUP(B602,ouderschapsverlof!$D$15:$E$19,2,FALSE),0)))</f>
        <v>0</v>
      </c>
      <c r="G602" s="65">
        <f>IF(OR(B602=6,B602=7),0,IF(NOT(E602),IF(A602&lt;=$A$1,VLOOKUP(B602,ouderschapsverlof!$D$15:$E$19,2,FALSE),0),0))</f>
        <v>0</v>
      </c>
      <c r="L602" s="64">
        <f t="shared" si="198"/>
        <v>600</v>
      </c>
      <c r="M602" s="65">
        <f t="shared" si="185"/>
        <v>4</v>
      </c>
      <c r="N602" s="66">
        <f t="shared" si="186"/>
        <v>0</v>
      </c>
      <c r="O602" s="66">
        <f t="shared" si="187"/>
        <v>0</v>
      </c>
      <c r="P602" s="65" t="b">
        <f t="shared" si="188"/>
        <v>1</v>
      </c>
      <c r="Q602" s="65">
        <f>IF(OR(M602=6,M602=7),0,IF(NOT(P602),0,IF(L602&lt;=$L$1,VLOOKUP(M602,ouderschapsverlof!$D$15:$G$19,4,FALSE),0)))</f>
        <v>0</v>
      </c>
      <c r="R602" s="65">
        <f>IF(OR(M602=6,M602=7),0,IF(NOT(P602),IF(L602&lt;=$L$1,VLOOKUP(M602,ouderschapsverlof!$D$15:$G$19,4,FALSE),0),0))</f>
        <v>0</v>
      </c>
      <c r="T602" s="64">
        <f t="shared" si="199"/>
        <v>600</v>
      </c>
      <c r="U602" s="65">
        <f t="shared" si="189"/>
        <v>4</v>
      </c>
      <c r="V602" s="66">
        <f t="shared" si="190"/>
        <v>0</v>
      </c>
      <c r="W602" s="66">
        <f t="shared" si="191"/>
        <v>0</v>
      </c>
      <c r="X602" s="65" t="b">
        <f t="shared" si="192"/>
        <v>1</v>
      </c>
      <c r="Y602" s="65">
        <f>IF(OR(U602=6,U602=7),0,IF(NOT(X602),0,IF(T602&lt;=$T$1,VLOOKUP(U602,ouderschapsverlof!$D$15:$I$19,6,FALSE),0)))</f>
        <v>0</v>
      </c>
      <c r="Z602" s="65">
        <f>IF(OR(U602=6,U602=7),0,IF(NOT(X602),IF(T602&lt;=$T$1,VLOOKUP(U602,ouderschapsverlof!$D$15:$I$19,6,FALSE),0),0))</f>
        <v>0</v>
      </c>
      <c r="AB602" s="64">
        <f t="shared" si="200"/>
        <v>600</v>
      </c>
      <c r="AC602" s="65">
        <f t="shared" si="193"/>
        <v>4</v>
      </c>
      <c r="AD602" s="66">
        <f t="shared" si="194"/>
        <v>0</v>
      </c>
      <c r="AE602" s="66">
        <f t="shared" si="195"/>
        <v>0</v>
      </c>
      <c r="AF602" s="65" t="b">
        <f t="shared" si="196"/>
        <v>1</v>
      </c>
      <c r="AG602" s="65">
        <f>IF(OR(AC602=6,AC602=7),0,IF(NOT(AF602),0,IF(AB602&lt;=$AB$1,VLOOKUP(AC602,ouderschapsverlof!$D$15:$K$19,8,FALSE),0)))</f>
        <v>0</v>
      </c>
      <c r="AH602" s="65">
        <f>IF(OR(AC602=6,AC602=7),0,IF(NOT(AF602),IF(AB602&lt;=$AB$1,VLOOKUP(AC602,ouderschapsverlof!$D$15:$K$19,8,FALSE),0),0))</f>
        <v>0</v>
      </c>
    </row>
    <row r="603" spans="1:34" x14ac:dyDescent="0.25">
      <c r="A603" s="64">
        <f t="shared" si="197"/>
        <v>601</v>
      </c>
      <c r="B603" s="65">
        <f t="shared" si="201"/>
        <v>5</v>
      </c>
      <c r="C603" s="66">
        <f t="shared" si="183"/>
        <v>0</v>
      </c>
      <c r="D603" s="66">
        <f t="shared" si="184"/>
        <v>0</v>
      </c>
      <c r="E603" s="65" t="b">
        <f t="shared" si="202"/>
        <v>1</v>
      </c>
      <c r="F603" s="65">
        <f>IF(OR(B603=6,B603=7),0,IF(NOT(E603),0,IF(A603&lt;=$A$1,VLOOKUP(B603,ouderschapsverlof!$D$15:$E$19,2,FALSE),0)))</f>
        <v>0</v>
      </c>
      <c r="G603" s="65">
        <f>IF(OR(B603=6,B603=7),0,IF(NOT(E603),IF(A603&lt;=$A$1,VLOOKUP(B603,ouderschapsverlof!$D$15:$E$19,2,FALSE),0),0))</f>
        <v>0</v>
      </c>
      <c r="L603" s="64">
        <f t="shared" si="198"/>
        <v>601</v>
      </c>
      <c r="M603" s="65">
        <f t="shared" si="185"/>
        <v>5</v>
      </c>
      <c r="N603" s="66">
        <f t="shared" si="186"/>
        <v>0</v>
      </c>
      <c r="O603" s="66">
        <f t="shared" si="187"/>
        <v>0</v>
      </c>
      <c r="P603" s="65" t="b">
        <f t="shared" si="188"/>
        <v>1</v>
      </c>
      <c r="Q603" s="65">
        <f>IF(OR(M603=6,M603=7),0,IF(NOT(P603),0,IF(L603&lt;=$L$1,VLOOKUP(M603,ouderschapsverlof!$D$15:$G$19,4,FALSE),0)))</f>
        <v>0</v>
      </c>
      <c r="R603" s="65">
        <f>IF(OR(M603=6,M603=7),0,IF(NOT(P603),IF(L603&lt;=$L$1,VLOOKUP(M603,ouderschapsverlof!$D$15:$G$19,4,FALSE),0),0))</f>
        <v>0</v>
      </c>
      <c r="T603" s="64">
        <f t="shared" si="199"/>
        <v>601</v>
      </c>
      <c r="U603" s="65">
        <f t="shared" si="189"/>
        <v>5</v>
      </c>
      <c r="V603" s="66">
        <f t="shared" si="190"/>
        <v>0</v>
      </c>
      <c r="W603" s="66">
        <f t="shared" si="191"/>
        <v>0</v>
      </c>
      <c r="X603" s="65" t="b">
        <f t="shared" si="192"/>
        <v>1</v>
      </c>
      <c r="Y603" s="65">
        <f>IF(OR(U603=6,U603=7),0,IF(NOT(X603),0,IF(T603&lt;=$T$1,VLOOKUP(U603,ouderschapsverlof!$D$15:$I$19,6,FALSE),0)))</f>
        <v>0</v>
      </c>
      <c r="Z603" s="65">
        <f>IF(OR(U603=6,U603=7),0,IF(NOT(X603),IF(T603&lt;=$T$1,VLOOKUP(U603,ouderschapsverlof!$D$15:$I$19,6,FALSE),0),0))</f>
        <v>0</v>
      </c>
      <c r="AB603" s="64">
        <f t="shared" si="200"/>
        <v>601</v>
      </c>
      <c r="AC603" s="65">
        <f t="shared" si="193"/>
        <v>5</v>
      </c>
      <c r="AD603" s="66">
        <f t="shared" si="194"/>
        <v>0</v>
      </c>
      <c r="AE603" s="66">
        <f t="shared" si="195"/>
        <v>0</v>
      </c>
      <c r="AF603" s="65" t="b">
        <f t="shared" si="196"/>
        <v>1</v>
      </c>
      <c r="AG603" s="65">
        <f>IF(OR(AC603=6,AC603=7),0,IF(NOT(AF603),0,IF(AB603&lt;=$AB$1,VLOOKUP(AC603,ouderschapsverlof!$D$15:$K$19,8,FALSE),0)))</f>
        <v>0</v>
      </c>
      <c r="AH603" s="65">
        <f>IF(OR(AC603=6,AC603=7),0,IF(NOT(AF603),IF(AB603&lt;=$AB$1,VLOOKUP(AC603,ouderschapsverlof!$D$15:$K$19,8,FALSE),0),0))</f>
        <v>0</v>
      </c>
    </row>
    <row r="604" spans="1:34" x14ac:dyDescent="0.25">
      <c r="A604" s="64">
        <f t="shared" si="197"/>
        <v>602</v>
      </c>
      <c r="B604" s="65">
        <f t="shared" si="201"/>
        <v>6</v>
      </c>
      <c r="C604" s="66">
        <f t="shared" si="183"/>
        <v>0</v>
      </c>
      <c r="D604" s="66">
        <f t="shared" si="184"/>
        <v>0</v>
      </c>
      <c r="E604" s="65" t="b">
        <f t="shared" si="202"/>
        <v>1</v>
      </c>
      <c r="F604" s="65">
        <f>IF(OR(B604=6,B604=7),0,IF(NOT(E604),0,IF(A604&lt;=$A$1,VLOOKUP(B604,ouderschapsverlof!$D$15:$E$19,2,FALSE),0)))</f>
        <v>0</v>
      </c>
      <c r="G604" s="65">
        <f>IF(OR(B604=6,B604=7),0,IF(NOT(E604),IF(A604&lt;=$A$1,VLOOKUP(B604,ouderschapsverlof!$D$15:$E$19,2,FALSE),0),0))</f>
        <v>0</v>
      </c>
      <c r="L604" s="64">
        <f t="shared" si="198"/>
        <v>602</v>
      </c>
      <c r="M604" s="65">
        <f t="shared" si="185"/>
        <v>6</v>
      </c>
      <c r="N604" s="66">
        <f t="shared" si="186"/>
        <v>0</v>
      </c>
      <c r="O604" s="66">
        <f t="shared" si="187"/>
        <v>0</v>
      </c>
      <c r="P604" s="65" t="b">
        <f t="shared" si="188"/>
        <v>1</v>
      </c>
      <c r="Q604" s="65">
        <f>IF(OR(M604=6,M604=7),0,IF(NOT(P604),0,IF(L604&lt;=$L$1,VLOOKUP(M604,ouderschapsverlof!$D$15:$G$19,4,FALSE),0)))</f>
        <v>0</v>
      </c>
      <c r="R604" s="65">
        <f>IF(OR(M604=6,M604=7),0,IF(NOT(P604),IF(L604&lt;=$L$1,VLOOKUP(M604,ouderschapsverlof!$D$15:$G$19,4,FALSE),0),0))</f>
        <v>0</v>
      </c>
      <c r="T604" s="64">
        <f t="shared" si="199"/>
        <v>602</v>
      </c>
      <c r="U604" s="65">
        <f t="shared" si="189"/>
        <v>6</v>
      </c>
      <c r="V604" s="66">
        <f t="shared" si="190"/>
        <v>0</v>
      </c>
      <c r="W604" s="66">
        <f t="shared" si="191"/>
        <v>0</v>
      </c>
      <c r="X604" s="65" t="b">
        <f t="shared" si="192"/>
        <v>1</v>
      </c>
      <c r="Y604" s="65">
        <f>IF(OR(U604=6,U604=7),0,IF(NOT(X604),0,IF(T604&lt;=$T$1,VLOOKUP(U604,ouderschapsverlof!$D$15:$I$19,6,FALSE),0)))</f>
        <v>0</v>
      </c>
      <c r="Z604" s="65">
        <f>IF(OR(U604=6,U604=7),0,IF(NOT(X604),IF(T604&lt;=$T$1,VLOOKUP(U604,ouderschapsverlof!$D$15:$I$19,6,FALSE),0),0))</f>
        <v>0</v>
      </c>
      <c r="AB604" s="64">
        <f t="shared" si="200"/>
        <v>602</v>
      </c>
      <c r="AC604" s="65">
        <f t="shared" si="193"/>
        <v>6</v>
      </c>
      <c r="AD604" s="66">
        <f t="shared" si="194"/>
        <v>0</v>
      </c>
      <c r="AE604" s="66">
        <f t="shared" si="195"/>
        <v>0</v>
      </c>
      <c r="AF604" s="65" t="b">
        <f t="shared" si="196"/>
        <v>1</v>
      </c>
      <c r="AG604" s="65">
        <f>IF(OR(AC604=6,AC604=7),0,IF(NOT(AF604),0,IF(AB604&lt;=$AB$1,VLOOKUP(AC604,ouderschapsverlof!$D$15:$K$19,8,FALSE),0)))</f>
        <v>0</v>
      </c>
      <c r="AH604" s="65">
        <f>IF(OR(AC604=6,AC604=7),0,IF(NOT(AF604),IF(AB604&lt;=$AB$1,VLOOKUP(AC604,ouderschapsverlof!$D$15:$K$19,8,FALSE),0),0))</f>
        <v>0</v>
      </c>
    </row>
    <row r="605" spans="1:34" x14ac:dyDescent="0.25">
      <c r="A605" s="64">
        <f t="shared" si="197"/>
        <v>603</v>
      </c>
      <c r="B605" s="65">
        <f t="shared" si="201"/>
        <v>7</v>
      </c>
      <c r="C605" s="66">
        <f t="shared" si="183"/>
        <v>0</v>
      </c>
      <c r="D605" s="66">
        <f t="shared" si="184"/>
        <v>0</v>
      </c>
      <c r="E605" s="65" t="b">
        <f t="shared" si="202"/>
        <v>1</v>
      </c>
      <c r="F605" s="65">
        <f>IF(OR(B605=6,B605=7),0,IF(NOT(E605),0,IF(A605&lt;=$A$1,VLOOKUP(B605,ouderschapsverlof!$D$15:$E$19,2,FALSE),0)))</f>
        <v>0</v>
      </c>
      <c r="G605" s="65">
        <f>IF(OR(B605=6,B605=7),0,IF(NOT(E605),IF(A605&lt;=$A$1,VLOOKUP(B605,ouderschapsverlof!$D$15:$E$19,2,FALSE),0),0))</f>
        <v>0</v>
      </c>
      <c r="L605" s="64">
        <f t="shared" si="198"/>
        <v>603</v>
      </c>
      <c r="M605" s="65">
        <f t="shared" si="185"/>
        <v>7</v>
      </c>
      <c r="N605" s="66">
        <f t="shared" si="186"/>
        <v>0</v>
      </c>
      <c r="O605" s="66">
        <f t="shared" si="187"/>
        <v>0</v>
      </c>
      <c r="P605" s="65" t="b">
        <f t="shared" si="188"/>
        <v>1</v>
      </c>
      <c r="Q605" s="65">
        <f>IF(OR(M605=6,M605=7),0,IF(NOT(P605),0,IF(L605&lt;=$L$1,VLOOKUP(M605,ouderschapsverlof!$D$15:$G$19,4,FALSE),0)))</f>
        <v>0</v>
      </c>
      <c r="R605" s="65">
        <f>IF(OR(M605=6,M605=7),0,IF(NOT(P605),IF(L605&lt;=$L$1,VLOOKUP(M605,ouderschapsverlof!$D$15:$G$19,4,FALSE),0),0))</f>
        <v>0</v>
      </c>
      <c r="T605" s="64">
        <f t="shared" si="199"/>
        <v>603</v>
      </c>
      <c r="U605" s="65">
        <f t="shared" si="189"/>
        <v>7</v>
      </c>
      <c r="V605" s="66">
        <f t="shared" si="190"/>
        <v>0</v>
      </c>
      <c r="W605" s="66">
        <f t="shared" si="191"/>
        <v>0</v>
      </c>
      <c r="X605" s="65" t="b">
        <f t="shared" si="192"/>
        <v>1</v>
      </c>
      <c r="Y605" s="65">
        <f>IF(OR(U605=6,U605=7),0,IF(NOT(X605),0,IF(T605&lt;=$T$1,VLOOKUP(U605,ouderschapsverlof!$D$15:$I$19,6,FALSE),0)))</f>
        <v>0</v>
      </c>
      <c r="Z605" s="65">
        <f>IF(OR(U605=6,U605=7),0,IF(NOT(X605),IF(T605&lt;=$T$1,VLOOKUP(U605,ouderschapsverlof!$D$15:$I$19,6,FALSE),0),0))</f>
        <v>0</v>
      </c>
      <c r="AB605" s="64">
        <f t="shared" si="200"/>
        <v>603</v>
      </c>
      <c r="AC605" s="65">
        <f t="shared" si="193"/>
        <v>7</v>
      </c>
      <c r="AD605" s="66">
        <f t="shared" si="194"/>
        <v>0</v>
      </c>
      <c r="AE605" s="66">
        <f t="shared" si="195"/>
        <v>0</v>
      </c>
      <c r="AF605" s="65" t="b">
        <f t="shared" si="196"/>
        <v>1</v>
      </c>
      <c r="AG605" s="65">
        <f>IF(OR(AC605=6,AC605=7),0,IF(NOT(AF605),0,IF(AB605&lt;=$AB$1,VLOOKUP(AC605,ouderschapsverlof!$D$15:$K$19,8,FALSE),0)))</f>
        <v>0</v>
      </c>
      <c r="AH605" s="65">
        <f>IF(OR(AC605=6,AC605=7),0,IF(NOT(AF605),IF(AB605&lt;=$AB$1,VLOOKUP(AC605,ouderschapsverlof!$D$15:$K$19,8,FALSE),0),0))</f>
        <v>0</v>
      </c>
    </row>
    <row r="606" spans="1:34" x14ac:dyDescent="0.25">
      <c r="A606" s="64">
        <f t="shared" si="197"/>
        <v>604</v>
      </c>
      <c r="B606" s="65">
        <f t="shared" si="201"/>
        <v>1</v>
      </c>
      <c r="C606" s="66">
        <f t="shared" si="183"/>
        <v>0</v>
      </c>
      <c r="D606" s="66">
        <f t="shared" si="184"/>
        <v>0</v>
      </c>
      <c r="E606" s="65" t="b">
        <f t="shared" si="202"/>
        <v>1</v>
      </c>
      <c r="F606" s="65">
        <f>IF(OR(B606=6,B606=7),0,IF(NOT(E606),0,IF(A606&lt;=$A$1,VLOOKUP(B606,ouderschapsverlof!$D$15:$E$19,2,FALSE),0)))</f>
        <v>0</v>
      </c>
      <c r="G606" s="65">
        <f>IF(OR(B606=6,B606=7),0,IF(NOT(E606),IF(A606&lt;=$A$1,VLOOKUP(B606,ouderschapsverlof!$D$15:$E$19,2,FALSE),0),0))</f>
        <v>0</v>
      </c>
      <c r="L606" s="64">
        <f t="shared" si="198"/>
        <v>604</v>
      </c>
      <c r="M606" s="65">
        <f t="shared" si="185"/>
        <v>1</v>
      </c>
      <c r="N606" s="66">
        <f t="shared" si="186"/>
        <v>0</v>
      </c>
      <c r="O606" s="66">
        <f t="shared" si="187"/>
        <v>0</v>
      </c>
      <c r="P606" s="65" t="b">
        <f t="shared" si="188"/>
        <v>1</v>
      </c>
      <c r="Q606" s="65">
        <f>IF(OR(M606=6,M606=7),0,IF(NOT(P606),0,IF(L606&lt;=$L$1,VLOOKUP(M606,ouderschapsverlof!$D$15:$G$19,4,FALSE),0)))</f>
        <v>0</v>
      </c>
      <c r="R606" s="65">
        <f>IF(OR(M606=6,M606=7),0,IF(NOT(P606),IF(L606&lt;=$L$1,VLOOKUP(M606,ouderschapsverlof!$D$15:$G$19,4,FALSE),0),0))</f>
        <v>0</v>
      </c>
      <c r="T606" s="64">
        <f t="shared" si="199"/>
        <v>604</v>
      </c>
      <c r="U606" s="65">
        <f t="shared" si="189"/>
        <v>1</v>
      </c>
      <c r="V606" s="66">
        <f t="shared" si="190"/>
        <v>0</v>
      </c>
      <c r="W606" s="66">
        <f t="shared" si="191"/>
        <v>0</v>
      </c>
      <c r="X606" s="65" t="b">
        <f t="shared" si="192"/>
        <v>1</v>
      </c>
      <c r="Y606" s="65">
        <f>IF(OR(U606=6,U606=7),0,IF(NOT(X606),0,IF(T606&lt;=$T$1,VLOOKUP(U606,ouderschapsverlof!$D$15:$I$19,6,FALSE),0)))</f>
        <v>0</v>
      </c>
      <c r="Z606" s="65">
        <f>IF(OR(U606=6,U606=7),0,IF(NOT(X606),IF(T606&lt;=$T$1,VLOOKUP(U606,ouderschapsverlof!$D$15:$I$19,6,FALSE),0),0))</f>
        <v>0</v>
      </c>
      <c r="AB606" s="64">
        <f t="shared" si="200"/>
        <v>604</v>
      </c>
      <c r="AC606" s="65">
        <f t="shared" si="193"/>
        <v>1</v>
      </c>
      <c r="AD606" s="66">
        <f t="shared" si="194"/>
        <v>0</v>
      </c>
      <c r="AE606" s="66">
        <f t="shared" si="195"/>
        <v>0</v>
      </c>
      <c r="AF606" s="65" t="b">
        <f t="shared" si="196"/>
        <v>1</v>
      </c>
      <c r="AG606" s="65">
        <f>IF(OR(AC606=6,AC606=7),0,IF(NOT(AF606),0,IF(AB606&lt;=$AB$1,VLOOKUP(AC606,ouderschapsverlof!$D$15:$K$19,8,FALSE),0)))</f>
        <v>0</v>
      </c>
      <c r="AH606" s="65">
        <f>IF(OR(AC606=6,AC606=7),0,IF(NOT(AF606),IF(AB606&lt;=$AB$1,VLOOKUP(AC606,ouderschapsverlof!$D$15:$K$19,8,FALSE),0),0))</f>
        <v>0</v>
      </c>
    </row>
    <row r="607" spans="1:34" x14ac:dyDescent="0.25">
      <c r="A607" s="64">
        <f t="shared" si="197"/>
        <v>605</v>
      </c>
      <c r="B607" s="65">
        <f t="shared" si="201"/>
        <v>2</v>
      </c>
      <c r="C607" s="66">
        <f t="shared" si="183"/>
        <v>0</v>
      </c>
      <c r="D607" s="66">
        <f t="shared" si="184"/>
        <v>0</v>
      </c>
      <c r="E607" s="65" t="b">
        <f t="shared" si="202"/>
        <v>1</v>
      </c>
      <c r="F607" s="65">
        <f>IF(OR(B607=6,B607=7),0,IF(NOT(E607),0,IF(A607&lt;=$A$1,VLOOKUP(B607,ouderschapsverlof!$D$15:$E$19,2,FALSE),0)))</f>
        <v>0</v>
      </c>
      <c r="G607" s="65">
        <f>IF(OR(B607=6,B607=7),0,IF(NOT(E607),IF(A607&lt;=$A$1,VLOOKUP(B607,ouderschapsverlof!$D$15:$E$19,2,FALSE),0),0))</f>
        <v>0</v>
      </c>
      <c r="L607" s="64">
        <f t="shared" si="198"/>
        <v>605</v>
      </c>
      <c r="M607" s="65">
        <f t="shared" si="185"/>
        <v>2</v>
      </c>
      <c r="N607" s="66">
        <f t="shared" si="186"/>
        <v>0</v>
      </c>
      <c r="O607" s="66">
        <f t="shared" si="187"/>
        <v>0</v>
      </c>
      <c r="P607" s="65" t="b">
        <f t="shared" si="188"/>
        <v>1</v>
      </c>
      <c r="Q607" s="65">
        <f>IF(OR(M607=6,M607=7),0,IF(NOT(P607),0,IF(L607&lt;=$L$1,VLOOKUP(M607,ouderschapsverlof!$D$15:$G$19,4,FALSE),0)))</f>
        <v>0</v>
      </c>
      <c r="R607" s="65">
        <f>IF(OR(M607=6,M607=7),0,IF(NOT(P607),IF(L607&lt;=$L$1,VLOOKUP(M607,ouderschapsverlof!$D$15:$G$19,4,FALSE),0),0))</f>
        <v>0</v>
      </c>
      <c r="T607" s="64">
        <f t="shared" si="199"/>
        <v>605</v>
      </c>
      <c r="U607" s="65">
        <f t="shared" si="189"/>
        <v>2</v>
      </c>
      <c r="V607" s="66">
        <f t="shared" si="190"/>
        <v>0</v>
      </c>
      <c r="W607" s="66">
        <f t="shared" si="191"/>
        <v>0</v>
      </c>
      <c r="X607" s="65" t="b">
        <f t="shared" si="192"/>
        <v>1</v>
      </c>
      <c r="Y607" s="65">
        <f>IF(OR(U607=6,U607=7),0,IF(NOT(X607),0,IF(T607&lt;=$T$1,VLOOKUP(U607,ouderschapsverlof!$D$15:$I$19,6,FALSE),0)))</f>
        <v>0</v>
      </c>
      <c r="Z607" s="65">
        <f>IF(OR(U607=6,U607=7),0,IF(NOT(X607),IF(T607&lt;=$T$1,VLOOKUP(U607,ouderschapsverlof!$D$15:$I$19,6,FALSE),0),0))</f>
        <v>0</v>
      </c>
      <c r="AB607" s="64">
        <f t="shared" si="200"/>
        <v>605</v>
      </c>
      <c r="AC607" s="65">
        <f t="shared" si="193"/>
        <v>2</v>
      </c>
      <c r="AD607" s="66">
        <f t="shared" si="194"/>
        <v>0</v>
      </c>
      <c r="AE607" s="66">
        <f t="shared" si="195"/>
        <v>0</v>
      </c>
      <c r="AF607" s="65" t="b">
        <f t="shared" si="196"/>
        <v>1</v>
      </c>
      <c r="AG607" s="65">
        <f>IF(OR(AC607=6,AC607=7),0,IF(NOT(AF607),0,IF(AB607&lt;=$AB$1,VLOOKUP(AC607,ouderschapsverlof!$D$15:$K$19,8,FALSE),0)))</f>
        <v>0</v>
      </c>
      <c r="AH607" s="65">
        <f>IF(OR(AC607=6,AC607=7),0,IF(NOT(AF607),IF(AB607&lt;=$AB$1,VLOOKUP(AC607,ouderschapsverlof!$D$15:$K$19,8,FALSE),0),0))</f>
        <v>0</v>
      </c>
    </row>
    <row r="608" spans="1:34" x14ac:dyDescent="0.25">
      <c r="A608" s="64">
        <f t="shared" si="197"/>
        <v>606</v>
      </c>
      <c r="B608" s="65">
        <f t="shared" si="201"/>
        <v>3</v>
      </c>
      <c r="C608" s="66">
        <f t="shared" si="183"/>
        <v>0</v>
      </c>
      <c r="D608" s="66">
        <f t="shared" si="184"/>
        <v>0</v>
      </c>
      <c r="E608" s="65" t="b">
        <f t="shared" si="202"/>
        <v>1</v>
      </c>
      <c r="F608" s="65">
        <f>IF(OR(B608=6,B608=7),0,IF(NOT(E608),0,IF(A608&lt;=$A$1,VLOOKUP(B608,ouderschapsverlof!$D$15:$E$19,2,FALSE),0)))</f>
        <v>0</v>
      </c>
      <c r="G608" s="65">
        <f>IF(OR(B608=6,B608=7),0,IF(NOT(E608),IF(A608&lt;=$A$1,VLOOKUP(B608,ouderschapsverlof!$D$15:$E$19,2,FALSE),0),0))</f>
        <v>0</v>
      </c>
      <c r="L608" s="64">
        <f t="shared" si="198"/>
        <v>606</v>
      </c>
      <c r="M608" s="65">
        <f t="shared" si="185"/>
        <v>3</v>
      </c>
      <c r="N608" s="66">
        <f t="shared" si="186"/>
        <v>0</v>
      </c>
      <c r="O608" s="66">
        <f t="shared" si="187"/>
        <v>0</v>
      </c>
      <c r="P608" s="65" t="b">
        <f t="shared" si="188"/>
        <v>1</v>
      </c>
      <c r="Q608" s="65">
        <f>IF(OR(M608=6,M608=7),0,IF(NOT(P608),0,IF(L608&lt;=$L$1,VLOOKUP(M608,ouderschapsverlof!$D$15:$G$19,4,FALSE),0)))</f>
        <v>0</v>
      </c>
      <c r="R608" s="65">
        <f>IF(OR(M608=6,M608=7),0,IF(NOT(P608),IF(L608&lt;=$L$1,VLOOKUP(M608,ouderschapsverlof!$D$15:$G$19,4,FALSE),0),0))</f>
        <v>0</v>
      </c>
      <c r="T608" s="64">
        <f t="shared" si="199"/>
        <v>606</v>
      </c>
      <c r="U608" s="65">
        <f t="shared" si="189"/>
        <v>3</v>
      </c>
      <c r="V608" s="66">
        <f t="shared" si="190"/>
        <v>0</v>
      </c>
      <c r="W608" s="66">
        <f t="shared" si="191"/>
        <v>0</v>
      </c>
      <c r="X608" s="65" t="b">
        <f t="shared" si="192"/>
        <v>1</v>
      </c>
      <c r="Y608" s="65">
        <f>IF(OR(U608=6,U608=7),0,IF(NOT(X608),0,IF(T608&lt;=$T$1,VLOOKUP(U608,ouderschapsverlof!$D$15:$I$19,6,FALSE),0)))</f>
        <v>0</v>
      </c>
      <c r="Z608" s="65">
        <f>IF(OR(U608=6,U608=7),0,IF(NOT(X608),IF(T608&lt;=$T$1,VLOOKUP(U608,ouderschapsverlof!$D$15:$I$19,6,FALSE),0),0))</f>
        <v>0</v>
      </c>
      <c r="AB608" s="64">
        <f t="shared" si="200"/>
        <v>606</v>
      </c>
      <c r="AC608" s="65">
        <f t="shared" si="193"/>
        <v>3</v>
      </c>
      <c r="AD608" s="66">
        <f t="shared" si="194"/>
        <v>0</v>
      </c>
      <c r="AE608" s="66">
        <f t="shared" si="195"/>
        <v>0</v>
      </c>
      <c r="AF608" s="65" t="b">
        <f t="shared" si="196"/>
        <v>1</v>
      </c>
      <c r="AG608" s="65">
        <f>IF(OR(AC608=6,AC608=7),0,IF(NOT(AF608),0,IF(AB608&lt;=$AB$1,VLOOKUP(AC608,ouderschapsverlof!$D$15:$K$19,8,FALSE),0)))</f>
        <v>0</v>
      </c>
      <c r="AH608" s="65">
        <f>IF(OR(AC608=6,AC608=7),0,IF(NOT(AF608),IF(AB608&lt;=$AB$1,VLOOKUP(AC608,ouderschapsverlof!$D$15:$K$19,8,FALSE),0),0))</f>
        <v>0</v>
      </c>
    </row>
    <row r="609" spans="1:34" x14ac:dyDescent="0.25">
      <c r="A609" s="64">
        <f t="shared" si="197"/>
        <v>607</v>
      </c>
      <c r="B609" s="65">
        <f t="shared" si="201"/>
        <v>4</v>
      </c>
      <c r="C609" s="66">
        <f t="shared" si="183"/>
        <v>0</v>
      </c>
      <c r="D609" s="66">
        <f t="shared" si="184"/>
        <v>0</v>
      </c>
      <c r="E609" s="65" t="b">
        <f t="shared" si="202"/>
        <v>1</v>
      </c>
      <c r="F609" s="65">
        <f>IF(OR(B609=6,B609=7),0,IF(NOT(E609),0,IF(A609&lt;=$A$1,VLOOKUP(B609,ouderschapsverlof!$D$15:$E$19,2,FALSE),0)))</f>
        <v>0</v>
      </c>
      <c r="G609" s="65">
        <f>IF(OR(B609=6,B609=7),0,IF(NOT(E609),IF(A609&lt;=$A$1,VLOOKUP(B609,ouderschapsverlof!$D$15:$E$19,2,FALSE),0),0))</f>
        <v>0</v>
      </c>
      <c r="L609" s="64">
        <f t="shared" si="198"/>
        <v>607</v>
      </c>
      <c r="M609" s="65">
        <f t="shared" si="185"/>
        <v>4</v>
      </c>
      <c r="N609" s="66">
        <f t="shared" si="186"/>
        <v>0</v>
      </c>
      <c r="O609" s="66">
        <f t="shared" si="187"/>
        <v>0</v>
      </c>
      <c r="P609" s="65" t="b">
        <f t="shared" si="188"/>
        <v>1</v>
      </c>
      <c r="Q609" s="65">
        <f>IF(OR(M609=6,M609=7),0,IF(NOT(P609),0,IF(L609&lt;=$L$1,VLOOKUP(M609,ouderschapsverlof!$D$15:$G$19,4,FALSE),0)))</f>
        <v>0</v>
      </c>
      <c r="R609" s="65">
        <f>IF(OR(M609=6,M609=7),0,IF(NOT(P609),IF(L609&lt;=$L$1,VLOOKUP(M609,ouderschapsverlof!$D$15:$G$19,4,FALSE),0),0))</f>
        <v>0</v>
      </c>
      <c r="T609" s="64">
        <f t="shared" si="199"/>
        <v>607</v>
      </c>
      <c r="U609" s="65">
        <f t="shared" si="189"/>
        <v>4</v>
      </c>
      <c r="V609" s="66">
        <f t="shared" si="190"/>
        <v>0</v>
      </c>
      <c r="W609" s="66">
        <f t="shared" si="191"/>
        <v>0</v>
      </c>
      <c r="X609" s="65" t="b">
        <f t="shared" si="192"/>
        <v>1</v>
      </c>
      <c r="Y609" s="65">
        <f>IF(OR(U609=6,U609=7),0,IF(NOT(X609),0,IF(T609&lt;=$T$1,VLOOKUP(U609,ouderschapsverlof!$D$15:$I$19,6,FALSE),0)))</f>
        <v>0</v>
      </c>
      <c r="Z609" s="65">
        <f>IF(OR(U609=6,U609=7),0,IF(NOT(X609),IF(T609&lt;=$T$1,VLOOKUP(U609,ouderschapsverlof!$D$15:$I$19,6,FALSE),0),0))</f>
        <v>0</v>
      </c>
      <c r="AB609" s="64">
        <f t="shared" si="200"/>
        <v>607</v>
      </c>
      <c r="AC609" s="65">
        <f t="shared" si="193"/>
        <v>4</v>
      </c>
      <c r="AD609" s="66">
        <f t="shared" si="194"/>
        <v>0</v>
      </c>
      <c r="AE609" s="66">
        <f t="shared" si="195"/>
        <v>0</v>
      </c>
      <c r="AF609" s="65" t="b">
        <f t="shared" si="196"/>
        <v>1</v>
      </c>
      <c r="AG609" s="65">
        <f>IF(OR(AC609=6,AC609=7),0,IF(NOT(AF609),0,IF(AB609&lt;=$AB$1,VLOOKUP(AC609,ouderschapsverlof!$D$15:$K$19,8,FALSE),0)))</f>
        <v>0</v>
      </c>
      <c r="AH609" s="65">
        <f>IF(OR(AC609=6,AC609=7),0,IF(NOT(AF609),IF(AB609&lt;=$AB$1,VLOOKUP(AC609,ouderschapsverlof!$D$15:$K$19,8,FALSE),0),0))</f>
        <v>0</v>
      </c>
    </row>
    <row r="610" spans="1:34" x14ac:dyDescent="0.25">
      <c r="A610" s="64">
        <f t="shared" si="197"/>
        <v>608</v>
      </c>
      <c r="B610" s="65">
        <f t="shared" si="201"/>
        <v>5</v>
      </c>
      <c r="C610" s="66">
        <f t="shared" si="183"/>
        <v>0</v>
      </c>
      <c r="D610" s="66">
        <f t="shared" si="184"/>
        <v>0</v>
      </c>
      <c r="E610" s="65" t="b">
        <f t="shared" si="202"/>
        <v>1</v>
      </c>
      <c r="F610" s="65">
        <f>IF(OR(B610=6,B610=7),0,IF(NOT(E610),0,IF(A610&lt;=$A$1,VLOOKUP(B610,ouderschapsverlof!$D$15:$E$19,2,FALSE),0)))</f>
        <v>0</v>
      </c>
      <c r="G610" s="65">
        <f>IF(OR(B610=6,B610=7),0,IF(NOT(E610),IF(A610&lt;=$A$1,VLOOKUP(B610,ouderschapsverlof!$D$15:$E$19,2,FALSE),0),0))</f>
        <v>0</v>
      </c>
      <c r="L610" s="64">
        <f t="shared" si="198"/>
        <v>608</v>
      </c>
      <c r="M610" s="65">
        <f t="shared" si="185"/>
        <v>5</v>
      </c>
      <c r="N610" s="66">
        <f t="shared" si="186"/>
        <v>0</v>
      </c>
      <c r="O610" s="66">
        <f t="shared" si="187"/>
        <v>0</v>
      </c>
      <c r="P610" s="65" t="b">
        <f t="shared" si="188"/>
        <v>1</v>
      </c>
      <c r="Q610" s="65">
        <f>IF(OR(M610=6,M610=7),0,IF(NOT(P610),0,IF(L610&lt;=$L$1,VLOOKUP(M610,ouderschapsverlof!$D$15:$G$19,4,FALSE),0)))</f>
        <v>0</v>
      </c>
      <c r="R610" s="65">
        <f>IF(OR(M610=6,M610=7),0,IF(NOT(P610),IF(L610&lt;=$L$1,VLOOKUP(M610,ouderschapsverlof!$D$15:$G$19,4,FALSE),0),0))</f>
        <v>0</v>
      </c>
      <c r="T610" s="64">
        <f t="shared" si="199"/>
        <v>608</v>
      </c>
      <c r="U610" s="65">
        <f t="shared" si="189"/>
        <v>5</v>
      </c>
      <c r="V610" s="66">
        <f t="shared" si="190"/>
        <v>0</v>
      </c>
      <c r="W610" s="66">
        <f t="shared" si="191"/>
        <v>0</v>
      </c>
      <c r="X610" s="65" t="b">
        <f t="shared" si="192"/>
        <v>1</v>
      </c>
      <c r="Y610" s="65">
        <f>IF(OR(U610=6,U610=7),0,IF(NOT(X610),0,IF(T610&lt;=$T$1,VLOOKUP(U610,ouderschapsverlof!$D$15:$I$19,6,FALSE),0)))</f>
        <v>0</v>
      </c>
      <c r="Z610" s="65">
        <f>IF(OR(U610=6,U610=7),0,IF(NOT(X610),IF(T610&lt;=$T$1,VLOOKUP(U610,ouderschapsverlof!$D$15:$I$19,6,FALSE),0),0))</f>
        <v>0</v>
      </c>
      <c r="AB610" s="64">
        <f t="shared" si="200"/>
        <v>608</v>
      </c>
      <c r="AC610" s="65">
        <f t="shared" si="193"/>
        <v>5</v>
      </c>
      <c r="AD610" s="66">
        <f t="shared" si="194"/>
        <v>0</v>
      </c>
      <c r="AE610" s="66">
        <f t="shared" si="195"/>
        <v>0</v>
      </c>
      <c r="AF610" s="65" t="b">
        <f t="shared" si="196"/>
        <v>1</v>
      </c>
      <c r="AG610" s="65">
        <f>IF(OR(AC610=6,AC610=7),0,IF(NOT(AF610),0,IF(AB610&lt;=$AB$1,VLOOKUP(AC610,ouderschapsverlof!$D$15:$K$19,8,FALSE),0)))</f>
        <v>0</v>
      </c>
      <c r="AH610" s="65">
        <f>IF(OR(AC610=6,AC610=7),0,IF(NOT(AF610),IF(AB610&lt;=$AB$1,VLOOKUP(AC610,ouderschapsverlof!$D$15:$K$19,8,FALSE),0),0))</f>
        <v>0</v>
      </c>
    </row>
    <row r="611" spans="1:34" x14ac:dyDescent="0.25">
      <c r="A611" s="64">
        <f t="shared" si="197"/>
        <v>609</v>
      </c>
      <c r="B611" s="65">
        <f t="shared" si="201"/>
        <v>6</v>
      </c>
      <c r="C611" s="66">
        <f t="shared" si="183"/>
        <v>0</v>
      </c>
      <c r="D611" s="66">
        <f t="shared" si="184"/>
        <v>0</v>
      </c>
      <c r="E611" s="65" t="b">
        <f t="shared" si="202"/>
        <v>1</v>
      </c>
      <c r="F611" s="65">
        <f>IF(OR(B611=6,B611=7),0,IF(NOT(E611),0,IF(A611&lt;=$A$1,VLOOKUP(B611,ouderschapsverlof!$D$15:$E$19,2,FALSE),0)))</f>
        <v>0</v>
      </c>
      <c r="G611" s="65">
        <f>IF(OR(B611=6,B611=7),0,IF(NOT(E611),IF(A611&lt;=$A$1,VLOOKUP(B611,ouderschapsverlof!$D$15:$E$19,2,FALSE),0),0))</f>
        <v>0</v>
      </c>
      <c r="L611" s="64">
        <f t="shared" si="198"/>
        <v>609</v>
      </c>
      <c r="M611" s="65">
        <f t="shared" si="185"/>
        <v>6</v>
      </c>
      <c r="N611" s="66">
        <f t="shared" si="186"/>
        <v>0</v>
      </c>
      <c r="O611" s="66">
        <f t="shared" si="187"/>
        <v>0</v>
      </c>
      <c r="P611" s="65" t="b">
        <f t="shared" si="188"/>
        <v>1</v>
      </c>
      <c r="Q611" s="65">
        <f>IF(OR(M611=6,M611=7),0,IF(NOT(P611),0,IF(L611&lt;=$L$1,VLOOKUP(M611,ouderschapsverlof!$D$15:$G$19,4,FALSE),0)))</f>
        <v>0</v>
      </c>
      <c r="R611" s="65">
        <f>IF(OR(M611=6,M611=7),0,IF(NOT(P611),IF(L611&lt;=$L$1,VLOOKUP(M611,ouderschapsverlof!$D$15:$G$19,4,FALSE),0),0))</f>
        <v>0</v>
      </c>
      <c r="T611" s="64">
        <f t="shared" si="199"/>
        <v>609</v>
      </c>
      <c r="U611" s="65">
        <f t="shared" si="189"/>
        <v>6</v>
      </c>
      <c r="V611" s="66">
        <f t="shared" si="190"/>
        <v>0</v>
      </c>
      <c r="W611" s="66">
        <f t="shared" si="191"/>
        <v>0</v>
      </c>
      <c r="X611" s="65" t="b">
        <f t="shared" si="192"/>
        <v>1</v>
      </c>
      <c r="Y611" s="65">
        <f>IF(OR(U611=6,U611=7),0,IF(NOT(X611),0,IF(T611&lt;=$T$1,VLOOKUP(U611,ouderschapsverlof!$D$15:$I$19,6,FALSE),0)))</f>
        <v>0</v>
      </c>
      <c r="Z611" s="65">
        <f>IF(OR(U611=6,U611=7),0,IF(NOT(X611),IF(T611&lt;=$T$1,VLOOKUP(U611,ouderschapsverlof!$D$15:$I$19,6,FALSE),0),0))</f>
        <v>0</v>
      </c>
      <c r="AB611" s="64">
        <f t="shared" si="200"/>
        <v>609</v>
      </c>
      <c r="AC611" s="65">
        <f t="shared" si="193"/>
        <v>6</v>
      </c>
      <c r="AD611" s="66">
        <f t="shared" si="194"/>
        <v>0</v>
      </c>
      <c r="AE611" s="66">
        <f t="shared" si="195"/>
        <v>0</v>
      </c>
      <c r="AF611" s="65" t="b">
        <f t="shared" si="196"/>
        <v>1</v>
      </c>
      <c r="AG611" s="65">
        <f>IF(OR(AC611=6,AC611=7),0,IF(NOT(AF611),0,IF(AB611&lt;=$AB$1,VLOOKUP(AC611,ouderschapsverlof!$D$15:$K$19,8,FALSE),0)))</f>
        <v>0</v>
      </c>
      <c r="AH611" s="65">
        <f>IF(OR(AC611=6,AC611=7),0,IF(NOT(AF611),IF(AB611&lt;=$AB$1,VLOOKUP(AC611,ouderschapsverlof!$D$15:$K$19,8,FALSE),0),0))</f>
        <v>0</v>
      </c>
    </row>
    <row r="612" spans="1:34" x14ac:dyDescent="0.25">
      <c r="A612" s="64">
        <f t="shared" si="197"/>
        <v>610</v>
      </c>
      <c r="B612" s="65">
        <f t="shared" si="201"/>
        <v>7</v>
      </c>
      <c r="C612" s="66">
        <f t="shared" si="183"/>
        <v>0</v>
      </c>
      <c r="D612" s="66">
        <f t="shared" si="184"/>
        <v>0</v>
      </c>
      <c r="E612" s="65" t="b">
        <f t="shared" si="202"/>
        <v>1</v>
      </c>
      <c r="F612" s="65">
        <f>IF(OR(B612=6,B612=7),0,IF(NOT(E612),0,IF(A612&lt;=$A$1,VLOOKUP(B612,ouderschapsverlof!$D$15:$E$19,2,FALSE),0)))</f>
        <v>0</v>
      </c>
      <c r="G612" s="65">
        <f>IF(OR(B612=6,B612=7),0,IF(NOT(E612),IF(A612&lt;=$A$1,VLOOKUP(B612,ouderschapsverlof!$D$15:$E$19,2,FALSE),0),0))</f>
        <v>0</v>
      </c>
      <c r="L612" s="64">
        <f t="shared" si="198"/>
        <v>610</v>
      </c>
      <c r="M612" s="65">
        <f t="shared" si="185"/>
        <v>7</v>
      </c>
      <c r="N612" s="66">
        <f t="shared" si="186"/>
        <v>0</v>
      </c>
      <c r="O612" s="66">
        <f t="shared" si="187"/>
        <v>0</v>
      </c>
      <c r="P612" s="65" t="b">
        <f t="shared" si="188"/>
        <v>1</v>
      </c>
      <c r="Q612" s="65">
        <f>IF(OR(M612=6,M612=7),0,IF(NOT(P612),0,IF(L612&lt;=$L$1,VLOOKUP(M612,ouderschapsverlof!$D$15:$G$19,4,FALSE),0)))</f>
        <v>0</v>
      </c>
      <c r="R612" s="65">
        <f>IF(OR(M612=6,M612=7),0,IF(NOT(P612),IF(L612&lt;=$L$1,VLOOKUP(M612,ouderschapsverlof!$D$15:$G$19,4,FALSE),0),0))</f>
        <v>0</v>
      </c>
      <c r="T612" s="64">
        <f t="shared" si="199"/>
        <v>610</v>
      </c>
      <c r="U612" s="65">
        <f t="shared" si="189"/>
        <v>7</v>
      </c>
      <c r="V612" s="66">
        <f t="shared" si="190"/>
        <v>0</v>
      </c>
      <c r="W612" s="66">
        <f t="shared" si="191"/>
        <v>0</v>
      </c>
      <c r="X612" s="65" t="b">
        <f t="shared" si="192"/>
        <v>1</v>
      </c>
      <c r="Y612" s="65">
        <f>IF(OR(U612=6,U612=7),0,IF(NOT(X612),0,IF(T612&lt;=$T$1,VLOOKUP(U612,ouderschapsverlof!$D$15:$I$19,6,FALSE),0)))</f>
        <v>0</v>
      </c>
      <c r="Z612" s="65">
        <f>IF(OR(U612=6,U612=7),0,IF(NOT(X612),IF(T612&lt;=$T$1,VLOOKUP(U612,ouderschapsverlof!$D$15:$I$19,6,FALSE),0),0))</f>
        <v>0</v>
      </c>
      <c r="AB612" s="64">
        <f t="shared" si="200"/>
        <v>610</v>
      </c>
      <c r="AC612" s="65">
        <f t="shared" si="193"/>
        <v>7</v>
      </c>
      <c r="AD612" s="66">
        <f t="shared" si="194"/>
        <v>0</v>
      </c>
      <c r="AE612" s="66">
        <f t="shared" si="195"/>
        <v>0</v>
      </c>
      <c r="AF612" s="65" t="b">
        <f t="shared" si="196"/>
        <v>1</v>
      </c>
      <c r="AG612" s="65">
        <f>IF(OR(AC612=6,AC612=7),0,IF(NOT(AF612),0,IF(AB612&lt;=$AB$1,VLOOKUP(AC612,ouderschapsverlof!$D$15:$K$19,8,FALSE),0)))</f>
        <v>0</v>
      </c>
      <c r="AH612" s="65">
        <f>IF(OR(AC612=6,AC612=7),0,IF(NOT(AF612),IF(AB612&lt;=$AB$1,VLOOKUP(AC612,ouderschapsverlof!$D$15:$K$19,8,FALSE),0),0))</f>
        <v>0</v>
      </c>
    </row>
    <row r="613" spans="1:34" x14ac:dyDescent="0.25">
      <c r="A613" s="64">
        <f t="shared" si="197"/>
        <v>611</v>
      </c>
      <c r="B613" s="65">
        <f t="shared" si="201"/>
        <v>1</v>
      </c>
      <c r="C613" s="66">
        <f t="shared" si="183"/>
        <v>0</v>
      </c>
      <c r="D613" s="66">
        <f t="shared" si="184"/>
        <v>0</v>
      </c>
      <c r="E613" s="65" t="b">
        <f t="shared" si="202"/>
        <v>1</v>
      </c>
      <c r="F613" s="65">
        <f>IF(OR(B613=6,B613=7),0,IF(NOT(E613),0,IF(A613&lt;=$A$1,VLOOKUP(B613,ouderschapsverlof!$D$15:$E$19,2,FALSE),0)))</f>
        <v>0</v>
      </c>
      <c r="G613" s="65">
        <f>IF(OR(B613=6,B613=7),0,IF(NOT(E613),IF(A613&lt;=$A$1,VLOOKUP(B613,ouderschapsverlof!$D$15:$E$19,2,FALSE),0),0))</f>
        <v>0</v>
      </c>
      <c r="L613" s="64">
        <f t="shared" si="198"/>
        <v>611</v>
      </c>
      <c r="M613" s="65">
        <f t="shared" si="185"/>
        <v>1</v>
      </c>
      <c r="N613" s="66">
        <f t="shared" si="186"/>
        <v>0</v>
      </c>
      <c r="O613" s="66">
        <f t="shared" si="187"/>
        <v>0</v>
      </c>
      <c r="P613" s="65" t="b">
        <f t="shared" si="188"/>
        <v>1</v>
      </c>
      <c r="Q613" s="65">
        <f>IF(OR(M613=6,M613=7),0,IF(NOT(P613),0,IF(L613&lt;=$L$1,VLOOKUP(M613,ouderschapsverlof!$D$15:$G$19,4,FALSE),0)))</f>
        <v>0</v>
      </c>
      <c r="R613" s="65">
        <f>IF(OR(M613=6,M613=7),0,IF(NOT(P613),IF(L613&lt;=$L$1,VLOOKUP(M613,ouderschapsverlof!$D$15:$G$19,4,FALSE),0),0))</f>
        <v>0</v>
      </c>
      <c r="T613" s="64">
        <f t="shared" si="199"/>
        <v>611</v>
      </c>
      <c r="U613" s="65">
        <f t="shared" si="189"/>
        <v>1</v>
      </c>
      <c r="V613" s="66">
        <f t="shared" si="190"/>
        <v>0</v>
      </c>
      <c r="W613" s="66">
        <f t="shared" si="191"/>
        <v>0</v>
      </c>
      <c r="X613" s="65" t="b">
        <f t="shared" si="192"/>
        <v>1</v>
      </c>
      <c r="Y613" s="65">
        <f>IF(OR(U613=6,U613=7),0,IF(NOT(X613),0,IF(T613&lt;=$T$1,VLOOKUP(U613,ouderschapsverlof!$D$15:$I$19,6,FALSE),0)))</f>
        <v>0</v>
      </c>
      <c r="Z613" s="65">
        <f>IF(OR(U613=6,U613=7),0,IF(NOT(X613),IF(T613&lt;=$T$1,VLOOKUP(U613,ouderschapsverlof!$D$15:$I$19,6,FALSE),0),0))</f>
        <v>0</v>
      </c>
      <c r="AB613" s="64">
        <f t="shared" si="200"/>
        <v>611</v>
      </c>
      <c r="AC613" s="65">
        <f t="shared" si="193"/>
        <v>1</v>
      </c>
      <c r="AD613" s="66">
        <f t="shared" si="194"/>
        <v>0</v>
      </c>
      <c r="AE613" s="66">
        <f t="shared" si="195"/>
        <v>0</v>
      </c>
      <c r="AF613" s="65" t="b">
        <f t="shared" si="196"/>
        <v>1</v>
      </c>
      <c r="AG613" s="65">
        <f>IF(OR(AC613=6,AC613=7),0,IF(NOT(AF613),0,IF(AB613&lt;=$AB$1,VLOOKUP(AC613,ouderschapsverlof!$D$15:$K$19,8,FALSE),0)))</f>
        <v>0</v>
      </c>
      <c r="AH613" s="65">
        <f>IF(OR(AC613=6,AC613=7),0,IF(NOT(AF613),IF(AB613&lt;=$AB$1,VLOOKUP(AC613,ouderschapsverlof!$D$15:$K$19,8,FALSE),0),0))</f>
        <v>0</v>
      </c>
    </row>
    <row r="614" spans="1:34" x14ac:dyDescent="0.25">
      <c r="A614" s="64">
        <f t="shared" si="197"/>
        <v>612</v>
      </c>
      <c r="B614" s="65">
        <f t="shared" si="201"/>
        <v>2</v>
      </c>
      <c r="C614" s="66">
        <f t="shared" si="183"/>
        <v>0</v>
      </c>
      <c r="D614" s="66">
        <f t="shared" si="184"/>
        <v>0</v>
      </c>
      <c r="E614" s="65" t="b">
        <f t="shared" si="202"/>
        <v>1</v>
      </c>
      <c r="F614" s="65">
        <f>IF(OR(B614=6,B614=7),0,IF(NOT(E614),0,IF(A614&lt;=$A$1,VLOOKUP(B614,ouderschapsverlof!$D$15:$E$19,2,FALSE),0)))</f>
        <v>0</v>
      </c>
      <c r="G614" s="65">
        <f>IF(OR(B614=6,B614=7),0,IF(NOT(E614),IF(A614&lt;=$A$1,VLOOKUP(B614,ouderschapsverlof!$D$15:$E$19,2,FALSE),0),0))</f>
        <v>0</v>
      </c>
      <c r="L614" s="64">
        <f t="shared" si="198"/>
        <v>612</v>
      </c>
      <c r="M614" s="65">
        <f t="shared" si="185"/>
        <v>2</v>
      </c>
      <c r="N614" s="66">
        <f t="shared" si="186"/>
        <v>0</v>
      </c>
      <c r="O614" s="66">
        <f t="shared" si="187"/>
        <v>0</v>
      </c>
      <c r="P614" s="65" t="b">
        <f t="shared" si="188"/>
        <v>1</v>
      </c>
      <c r="Q614" s="65">
        <f>IF(OR(M614=6,M614=7),0,IF(NOT(P614),0,IF(L614&lt;=$L$1,VLOOKUP(M614,ouderschapsverlof!$D$15:$G$19,4,FALSE),0)))</f>
        <v>0</v>
      </c>
      <c r="R614" s="65">
        <f>IF(OR(M614=6,M614=7),0,IF(NOT(P614),IF(L614&lt;=$L$1,VLOOKUP(M614,ouderschapsverlof!$D$15:$G$19,4,FALSE),0),0))</f>
        <v>0</v>
      </c>
      <c r="T614" s="64">
        <f t="shared" si="199"/>
        <v>612</v>
      </c>
      <c r="U614" s="65">
        <f t="shared" si="189"/>
        <v>2</v>
      </c>
      <c r="V614" s="66">
        <f t="shared" si="190"/>
        <v>0</v>
      </c>
      <c r="W614" s="66">
        <f t="shared" si="191"/>
        <v>0</v>
      </c>
      <c r="X614" s="65" t="b">
        <f t="shared" si="192"/>
        <v>1</v>
      </c>
      <c r="Y614" s="65">
        <f>IF(OR(U614=6,U614=7),0,IF(NOT(X614),0,IF(T614&lt;=$T$1,VLOOKUP(U614,ouderschapsverlof!$D$15:$I$19,6,FALSE),0)))</f>
        <v>0</v>
      </c>
      <c r="Z614" s="65">
        <f>IF(OR(U614=6,U614=7),0,IF(NOT(X614),IF(T614&lt;=$T$1,VLOOKUP(U614,ouderschapsverlof!$D$15:$I$19,6,FALSE),0),0))</f>
        <v>0</v>
      </c>
      <c r="AB614" s="64">
        <f t="shared" si="200"/>
        <v>612</v>
      </c>
      <c r="AC614" s="65">
        <f t="shared" si="193"/>
        <v>2</v>
      </c>
      <c r="AD614" s="66">
        <f t="shared" si="194"/>
        <v>0</v>
      </c>
      <c r="AE614" s="66">
        <f t="shared" si="195"/>
        <v>0</v>
      </c>
      <c r="AF614" s="65" t="b">
        <f t="shared" si="196"/>
        <v>1</v>
      </c>
      <c r="AG614" s="65">
        <f>IF(OR(AC614=6,AC614=7),0,IF(NOT(AF614),0,IF(AB614&lt;=$AB$1,VLOOKUP(AC614,ouderschapsverlof!$D$15:$K$19,8,FALSE),0)))</f>
        <v>0</v>
      </c>
      <c r="AH614" s="65">
        <f>IF(OR(AC614=6,AC614=7),0,IF(NOT(AF614),IF(AB614&lt;=$AB$1,VLOOKUP(AC614,ouderschapsverlof!$D$15:$K$19,8,FALSE),0),0))</f>
        <v>0</v>
      </c>
    </row>
    <row r="615" spans="1:34" x14ac:dyDescent="0.25">
      <c r="A615" s="64">
        <f t="shared" si="197"/>
        <v>613</v>
      </c>
      <c r="B615" s="65">
        <f t="shared" si="201"/>
        <v>3</v>
      </c>
      <c r="C615" s="66">
        <f t="shared" si="183"/>
        <v>0</v>
      </c>
      <c r="D615" s="66">
        <f t="shared" si="184"/>
        <v>0</v>
      </c>
      <c r="E615" s="65" t="b">
        <f t="shared" si="202"/>
        <v>1</v>
      </c>
      <c r="F615" s="65">
        <f>IF(OR(B615=6,B615=7),0,IF(NOT(E615),0,IF(A615&lt;=$A$1,VLOOKUP(B615,ouderschapsverlof!$D$15:$E$19,2,FALSE),0)))</f>
        <v>0</v>
      </c>
      <c r="G615" s="65">
        <f>IF(OR(B615=6,B615=7),0,IF(NOT(E615),IF(A615&lt;=$A$1,VLOOKUP(B615,ouderschapsverlof!$D$15:$E$19,2,FALSE),0),0))</f>
        <v>0</v>
      </c>
      <c r="L615" s="64">
        <f t="shared" si="198"/>
        <v>613</v>
      </c>
      <c r="M615" s="65">
        <f t="shared" si="185"/>
        <v>3</v>
      </c>
      <c r="N615" s="66">
        <f t="shared" si="186"/>
        <v>0</v>
      </c>
      <c r="O615" s="66">
        <f t="shared" si="187"/>
        <v>0</v>
      </c>
      <c r="P615" s="65" t="b">
        <f t="shared" si="188"/>
        <v>1</v>
      </c>
      <c r="Q615" s="65">
        <f>IF(OR(M615=6,M615=7),0,IF(NOT(P615),0,IF(L615&lt;=$L$1,VLOOKUP(M615,ouderschapsverlof!$D$15:$G$19,4,FALSE),0)))</f>
        <v>0</v>
      </c>
      <c r="R615" s="65">
        <f>IF(OR(M615=6,M615=7),0,IF(NOT(P615),IF(L615&lt;=$L$1,VLOOKUP(M615,ouderschapsverlof!$D$15:$G$19,4,FALSE),0),0))</f>
        <v>0</v>
      </c>
      <c r="T615" s="64">
        <f t="shared" si="199"/>
        <v>613</v>
      </c>
      <c r="U615" s="65">
        <f t="shared" si="189"/>
        <v>3</v>
      </c>
      <c r="V615" s="66">
        <f t="shared" si="190"/>
        <v>0</v>
      </c>
      <c r="W615" s="66">
        <f t="shared" si="191"/>
        <v>0</v>
      </c>
      <c r="X615" s="65" t="b">
        <f t="shared" si="192"/>
        <v>1</v>
      </c>
      <c r="Y615" s="65">
        <f>IF(OR(U615=6,U615=7),0,IF(NOT(X615),0,IF(T615&lt;=$T$1,VLOOKUP(U615,ouderschapsverlof!$D$15:$I$19,6,FALSE),0)))</f>
        <v>0</v>
      </c>
      <c r="Z615" s="65">
        <f>IF(OR(U615=6,U615=7),0,IF(NOT(X615),IF(T615&lt;=$T$1,VLOOKUP(U615,ouderschapsverlof!$D$15:$I$19,6,FALSE),0),0))</f>
        <v>0</v>
      </c>
      <c r="AB615" s="64">
        <f t="shared" si="200"/>
        <v>613</v>
      </c>
      <c r="AC615" s="65">
        <f t="shared" si="193"/>
        <v>3</v>
      </c>
      <c r="AD615" s="66">
        <f t="shared" si="194"/>
        <v>0</v>
      </c>
      <c r="AE615" s="66">
        <f t="shared" si="195"/>
        <v>0</v>
      </c>
      <c r="AF615" s="65" t="b">
        <f t="shared" si="196"/>
        <v>1</v>
      </c>
      <c r="AG615" s="65">
        <f>IF(OR(AC615=6,AC615=7),0,IF(NOT(AF615),0,IF(AB615&lt;=$AB$1,VLOOKUP(AC615,ouderschapsverlof!$D$15:$K$19,8,FALSE),0)))</f>
        <v>0</v>
      </c>
      <c r="AH615" s="65">
        <f>IF(OR(AC615=6,AC615=7),0,IF(NOT(AF615),IF(AB615&lt;=$AB$1,VLOOKUP(AC615,ouderschapsverlof!$D$15:$K$19,8,FALSE),0),0))</f>
        <v>0</v>
      </c>
    </row>
    <row r="616" spans="1:34" x14ac:dyDescent="0.25">
      <c r="A616" s="64">
        <f t="shared" si="197"/>
        <v>614</v>
      </c>
      <c r="B616" s="65">
        <f t="shared" si="201"/>
        <v>4</v>
      </c>
      <c r="C616" s="66">
        <f t="shared" si="183"/>
        <v>0</v>
      </c>
      <c r="D616" s="66">
        <f t="shared" si="184"/>
        <v>0</v>
      </c>
      <c r="E616" s="65" t="b">
        <f t="shared" si="202"/>
        <v>1</v>
      </c>
      <c r="F616" s="65">
        <f>IF(OR(B616=6,B616=7),0,IF(NOT(E616),0,IF(A616&lt;=$A$1,VLOOKUP(B616,ouderschapsverlof!$D$15:$E$19,2,FALSE),0)))</f>
        <v>0</v>
      </c>
      <c r="G616" s="65">
        <f>IF(OR(B616=6,B616=7),0,IF(NOT(E616),IF(A616&lt;=$A$1,VLOOKUP(B616,ouderschapsverlof!$D$15:$E$19,2,FALSE),0),0))</f>
        <v>0</v>
      </c>
      <c r="L616" s="64">
        <f t="shared" si="198"/>
        <v>614</v>
      </c>
      <c r="M616" s="65">
        <f t="shared" si="185"/>
        <v>4</v>
      </c>
      <c r="N616" s="66">
        <f t="shared" si="186"/>
        <v>0</v>
      </c>
      <c r="O616" s="66">
        <f t="shared" si="187"/>
        <v>0</v>
      </c>
      <c r="P616" s="65" t="b">
        <f t="shared" si="188"/>
        <v>1</v>
      </c>
      <c r="Q616" s="65">
        <f>IF(OR(M616=6,M616=7),0,IF(NOT(P616),0,IF(L616&lt;=$L$1,VLOOKUP(M616,ouderschapsverlof!$D$15:$G$19,4,FALSE),0)))</f>
        <v>0</v>
      </c>
      <c r="R616" s="65">
        <f>IF(OR(M616=6,M616=7),0,IF(NOT(P616),IF(L616&lt;=$L$1,VLOOKUP(M616,ouderschapsverlof!$D$15:$G$19,4,FALSE),0),0))</f>
        <v>0</v>
      </c>
      <c r="T616" s="64">
        <f t="shared" si="199"/>
        <v>614</v>
      </c>
      <c r="U616" s="65">
        <f t="shared" si="189"/>
        <v>4</v>
      </c>
      <c r="V616" s="66">
        <f t="shared" si="190"/>
        <v>0</v>
      </c>
      <c r="W616" s="66">
        <f t="shared" si="191"/>
        <v>0</v>
      </c>
      <c r="X616" s="65" t="b">
        <f t="shared" si="192"/>
        <v>1</v>
      </c>
      <c r="Y616" s="65">
        <f>IF(OR(U616=6,U616=7),0,IF(NOT(X616),0,IF(T616&lt;=$T$1,VLOOKUP(U616,ouderschapsverlof!$D$15:$I$19,6,FALSE),0)))</f>
        <v>0</v>
      </c>
      <c r="Z616" s="65">
        <f>IF(OR(U616=6,U616=7),0,IF(NOT(X616),IF(T616&lt;=$T$1,VLOOKUP(U616,ouderschapsverlof!$D$15:$I$19,6,FALSE),0),0))</f>
        <v>0</v>
      </c>
      <c r="AB616" s="64">
        <f t="shared" si="200"/>
        <v>614</v>
      </c>
      <c r="AC616" s="65">
        <f t="shared" si="193"/>
        <v>4</v>
      </c>
      <c r="AD616" s="66">
        <f t="shared" si="194"/>
        <v>0</v>
      </c>
      <c r="AE616" s="66">
        <f t="shared" si="195"/>
        <v>0</v>
      </c>
      <c r="AF616" s="65" t="b">
        <f t="shared" si="196"/>
        <v>1</v>
      </c>
      <c r="AG616" s="65">
        <f>IF(OR(AC616=6,AC616=7),0,IF(NOT(AF616),0,IF(AB616&lt;=$AB$1,VLOOKUP(AC616,ouderschapsverlof!$D$15:$K$19,8,FALSE),0)))</f>
        <v>0</v>
      </c>
      <c r="AH616" s="65">
        <f>IF(OR(AC616=6,AC616=7),0,IF(NOT(AF616),IF(AB616&lt;=$AB$1,VLOOKUP(AC616,ouderschapsverlof!$D$15:$K$19,8,FALSE),0),0))</f>
        <v>0</v>
      </c>
    </row>
    <row r="617" spans="1:34" x14ac:dyDescent="0.25">
      <c r="A617" s="64">
        <f t="shared" si="197"/>
        <v>615</v>
      </c>
      <c r="B617" s="65">
        <f t="shared" si="201"/>
        <v>5</v>
      </c>
      <c r="C617" s="66">
        <f t="shared" si="183"/>
        <v>0</v>
      </c>
      <c r="D617" s="66">
        <f t="shared" si="184"/>
        <v>0</v>
      </c>
      <c r="E617" s="65" t="b">
        <f t="shared" si="202"/>
        <v>1</v>
      </c>
      <c r="F617" s="65">
        <f>IF(OR(B617=6,B617=7),0,IF(NOT(E617),0,IF(A617&lt;=$A$1,VLOOKUP(B617,ouderschapsverlof!$D$15:$E$19,2,FALSE),0)))</f>
        <v>0</v>
      </c>
      <c r="G617" s="65">
        <f>IF(OR(B617=6,B617=7),0,IF(NOT(E617),IF(A617&lt;=$A$1,VLOOKUP(B617,ouderschapsverlof!$D$15:$E$19,2,FALSE),0),0))</f>
        <v>0</v>
      </c>
      <c r="L617" s="64">
        <f t="shared" si="198"/>
        <v>615</v>
      </c>
      <c r="M617" s="65">
        <f t="shared" si="185"/>
        <v>5</v>
      </c>
      <c r="N617" s="66">
        <f t="shared" si="186"/>
        <v>0</v>
      </c>
      <c r="O617" s="66">
        <f t="shared" si="187"/>
        <v>0</v>
      </c>
      <c r="P617" s="65" t="b">
        <f t="shared" si="188"/>
        <v>1</v>
      </c>
      <c r="Q617" s="65">
        <f>IF(OR(M617=6,M617=7),0,IF(NOT(P617),0,IF(L617&lt;=$L$1,VLOOKUP(M617,ouderschapsverlof!$D$15:$G$19,4,FALSE),0)))</f>
        <v>0</v>
      </c>
      <c r="R617" s="65">
        <f>IF(OR(M617=6,M617=7),0,IF(NOT(P617),IF(L617&lt;=$L$1,VLOOKUP(M617,ouderschapsverlof!$D$15:$G$19,4,FALSE),0),0))</f>
        <v>0</v>
      </c>
      <c r="T617" s="64">
        <f t="shared" si="199"/>
        <v>615</v>
      </c>
      <c r="U617" s="65">
        <f t="shared" si="189"/>
        <v>5</v>
      </c>
      <c r="V617" s="66">
        <f t="shared" si="190"/>
        <v>0</v>
      </c>
      <c r="W617" s="66">
        <f t="shared" si="191"/>
        <v>0</v>
      </c>
      <c r="X617" s="65" t="b">
        <f t="shared" si="192"/>
        <v>1</v>
      </c>
      <c r="Y617" s="65">
        <f>IF(OR(U617=6,U617=7),0,IF(NOT(X617),0,IF(T617&lt;=$T$1,VLOOKUP(U617,ouderschapsverlof!$D$15:$I$19,6,FALSE),0)))</f>
        <v>0</v>
      </c>
      <c r="Z617" s="65">
        <f>IF(OR(U617=6,U617=7),0,IF(NOT(X617),IF(T617&lt;=$T$1,VLOOKUP(U617,ouderschapsverlof!$D$15:$I$19,6,FALSE),0),0))</f>
        <v>0</v>
      </c>
      <c r="AB617" s="64">
        <f t="shared" si="200"/>
        <v>615</v>
      </c>
      <c r="AC617" s="65">
        <f t="shared" si="193"/>
        <v>5</v>
      </c>
      <c r="AD617" s="66">
        <f t="shared" si="194"/>
        <v>0</v>
      </c>
      <c r="AE617" s="66">
        <f t="shared" si="195"/>
        <v>0</v>
      </c>
      <c r="AF617" s="65" t="b">
        <f t="shared" si="196"/>
        <v>1</v>
      </c>
      <c r="AG617" s="65">
        <f>IF(OR(AC617=6,AC617=7),0,IF(NOT(AF617),0,IF(AB617&lt;=$AB$1,VLOOKUP(AC617,ouderschapsverlof!$D$15:$K$19,8,FALSE),0)))</f>
        <v>0</v>
      </c>
      <c r="AH617" s="65">
        <f>IF(OR(AC617=6,AC617=7),0,IF(NOT(AF617),IF(AB617&lt;=$AB$1,VLOOKUP(AC617,ouderschapsverlof!$D$15:$K$19,8,FALSE),0),0))</f>
        <v>0</v>
      </c>
    </row>
    <row r="618" spans="1:34" x14ac:dyDescent="0.25">
      <c r="A618" s="64">
        <f t="shared" si="197"/>
        <v>616</v>
      </c>
      <c r="B618" s="65">
        <f t="shared" si="201"/>
        <v>6</v>
      </c>
      <c r="C618" s="66">
        <f t="shared" si="183"/>
        <v>0</v>
      </c>
      <c r="D618" s="66">
        <f t="shared" si="184"/>
        <v>0</v>
      </c>
      <c r="E618" s="65" t="b">
        <f t="shared" si="202"/>
        <v>1</v>
      </c>
      <c r="F618" s="65">
        <f>IF(OR(B618=6,B618=7),0,IF(NOT(E618),0,IF(A618&lt;=$A$1,VLOOKUP(B618,ouderschapsverlof!$D$15:$E$19,2,FALSE),0)))</f>
        <v>0</v>
      </c>
      <c r="G618" s="65">
        <f>IF(OR(B618=6,B618=7),0,IF(NOT(E618),IF(A618&lt;=$A$1,VLOOKUP(B618,ouderschapsverlof!$D$15:$E$19,2,FALSE),0),0))</f>
        <v>0</v>
      </c>
      <c r="L618" s="64">
        <f t="shared" si="198"/>
        <v>616</v>
      </c>
      <c r="M618" s="65">
        <f t="shared" si="185"/>
        <v>6</v>
      </c>
      <c r="N618" s="66">
        <f t="shared" si="186"/>
        <v>0</v>
      </c>
      <c r="O618" s="66">
        <f t="shared" si="187"/>
        <v>0</v>
      </c>
      <c r="P618" s="65" t="b">
        <f t="shared" si="188"/>
        <v>1</v>
      </c>
      <c r="Q618" s="65">
        <f>IF(OR(M618=6,M618=7),0,IF(NOT(P618),0,IF(L618&lt;=$L$1,VLOOKUP(M618,ouderschapsverlof!$D$15:$G$19,4,FALSE),0)))</f>
        <v>0</v>
      </c>
      <c r="R618" s="65">
        <f>IF(OR(M618=6,M618=7),0,IF(NOT(P618),IF(L618&lt;=$L$1,VLOOKUP(M618,ouderschapsverlof!$D$15:$G$19,4,FALSE),0),0))</f>
        <v>0</v>
      </c>
      <c r="T618" s="64">
        <f t="shared" si="199"/>
        <v>616</v>
      </c>
      <c r="U618" s="65">
        <f t="shared" si="189"/>
        <v>6</v>
      </c>
      <c r="V618" s="66">
        <f t="shared" si="190"/>
        <v>0</v>
      </c>
      <c r="W618" s="66">
        <f t="shared" si="191"/>
        <v>0</v>
      </c>
      <c r="X618" s="65" t="b">
        <f t="shared" si="192"/>
        <v>1</v>
      </c>
      <c r="Y618" s="65">
        <f>IF(OR(U618=6,U618=7),0,IF(NOT(X618),0,IF(T618&lt;=$T$1,VLOOKUP(U618,ouderschapsverlof!$D$15:$I$19,6,FALSE),0)))</f>
        <v>0</v>
      </c>
      <c r="Z618" s="65">
        <f>IF(OR(U618=6,U618=7),0,IF(NOT(X618),IF(T618&lt;=$T$1,VLOOKUP(U618,ouderschapsverlof!$D$15:$I$19,6,FALSE),0),0))</f>
        <v>0</v>
      </c>
      <c r="AB618" s="64">
        <f t="shared" si="200"/>
        <v>616</v>
      </c>
      <c r="AC618" s="65">
        <f t="shared" si="193"/>
        <v>6</v>
      </c>
      <c r="AD618" s="66">
        <f t="shared" si="194"/>
        <v>0</v>
      </c>
      <c r="AE618" s="66">
        <f t="shared" si="195"/>
        <v>0</v>
      </c>
      <c r="AF618" s="65" t="b">
        <f t="shared" si="196"/>
        <v>1</v>
      </c>
      <c r="AG618" s="65">
        <f>IF(OR(AC618=6,AC618=7),0,IF(NOT(AF618),0,IF(AB618&lt;=$AB$1,VLOOKUP(AC618,ouderschapsverlof!$D$15:$K$19,8,FALSE),0)))</f>
        <v>0</v>
      </c>
      <c r="AH618" s="65">
        <f>IF(OR(AC618=6,AC618=7),0,IF(NOT(AF618),IF(AB618&lt;=$AB$1,VLOOKUP(AC618,ouderschapsverlof!$D$15:$K$19,8,FALSE),0),0))</f>
        <v>0</v>
      </c>
    </row>
    <row r="619" spans="1:34" x14ac:dyDescent="0.25">
      <c r="A619" s="64">
        <f t="shared" si="197"/>
        <v>617</v>
      </c>
      <c r="B619" s="65">
        <f t="shared" si="201"/>
        <v>7</v>
      </c>
      <c r="C619" s="66">
        <f t="shared" si="183"/>
        <v>0</v>
      </c>
      <c r="D619" s="66">
        <f t="shared" si="184"/>
        <v>0</v>
      </c>
      <c r="E619" s="65" t="b">
        <f t="shared" si="202"/>
        <v>1</v>
      </c>
      <c r="F619" s="65">
        <f>IF(OR(B619=6,B619=7),0,IF(NOT(E619),0,IF(A619&lt;=$A$1,VLOOKUP(B619,ouderschapsverlof!$D$15:$E$19,2,FALSE),0)))</f>
        <v>0</v>
      </c>
      <c r="G619" s="65">
        <f>IF(OR(B619=6,B619=7),0,IF(NOT(E619),IF(A619&lt;=$A$1,VLOOKUP(B619,ouderschapsverlof!$D$15:$E$19,2,FALSE),0),0))</f>
        <v>0</v>
      </c>
      <c r="L619" s="64">
        <f t="shared" si="198"/>
        <v>617</v>
      </c>
      <c r="M619" s="65">
        <f t="shared" si="185"/>
        <v>7</v>
      </c>
      <c r="N619" s="66">
        <f t="shared" si="186"/>
        <v>0</v>
      </c>
      <c r="O619" s="66">
        <f t="shared" si="187"/>
        <v>0</v>
      </c>
      <c r="P619" s="65" t="b">
        <f t="shared" si="188"/>
        <v>1</v>
      </c>
      <c r="Q619" s="65">
        <f>IF(OR(M619=6,M619=7),0,IF(NOT(P619),0,IF(L619&lt;=$L$1,VLOOKUP(M619,ouderschapsverlof!$D$15:$G$19,4,FALSE),0)))</f>
        <v>0</v>
      </c>
      <c r="R619" s="65">
        <f>IF(OR(M619=6,M619=7),0,IF(NOT(P619),IF(L619&lt;=$L$1,VLOOKUP(M619,ouderschapsverlof!$D$15:$G$19,4,FALSE),0),0))</f>
        <v>0</v>
      </c>
      <c r="T619" s="64">
        <f t="shared" si="199"/>
        <v>617</v>
      </c>
      <c r="U619" s="65">
        <f t="shared" si="189"/>
        <v>7</v>
      </c>
      <c r="V619" s="66">
        <f t="shared" si="190"/>
        <v>0</v>
      </c>
      <c r="W619" s="66">
        <f t="shared" si="191"/>
        <v>0</v>
      </c>
      <c r="X619" s="65" t="b">
        <f t="shared" si="192"/>
        <v>1</v>
      </c>
      <c r="Y619" s="65">
        <f>IF(OR(U619=6,U619=7),0,IF(NOT(X619),0,IF(T619&lt;=$T$1,VLOOKUP(U619,ouderschapsverlof!$D$15:$I$19,6,FALSE),0)))</f>
        <v>0</v>
      </c>
      <c r="Z619" s="65">
        <f>IF(OR(U619=6,U619=7),0,IF(NOT(X619),IF(T619&lt;=$T$1,VLOOKUP(U619,ouderschapsverlof!$D$15:$I$19,6,FALSE),0),0))</f>
        <v>0</v>
      </c>
      <c r="AB619" s="64">
        <f t="shared" si="200"/>
        <v>617</v>
      </c>
      <c r="AC619" s="65">
        <f t="shared" si="193"/>
        <v>7</v>
      </c>
      <c r="AD619" s="66">
        <f t="shared" si="194"/>
        <v>0</v>
      </c>
      <c r="AE619" s="66">
        <f t="shared" si="195"/>
        <v>0</v>
      </c>
      <c r="AF619" s="65" t="b">
        <f t="shared" si="196"/>
        <v>1</v>
      </c>
      <c r="AG619" s="65">
        <f>IF(OR(AC619=6,AC619=7),0,IF(NOT(AF619),0,IF(AB619&lt;=$AB$1,VLOOKUP(AC619,ouderschapsverlof!$D$15:$K$19,8,FALSE),0)))</f>
        <v>0</v>
      </c>
      <c r="AH619" s="65">
        <f>IF(OR(AC619=6,AC619=7),0,IF(NOT(AF619),IF(AB619&lt;=$AB$1,VLOOKUP(AC619,ouderschapsverlof!$D$15:$K$19,8,FALSE),0),0))</f>
        <v>0</v>
      </c>
    </row>
    <row r="620" spans="1:34" x14ac:dyDescent="0.25">
      <c r="A620" s="64">
        <f t="shared" si="197"/>
        <v>618</v>
      </c>
      <c r="B620" s="65">
        <f t="shared" si="201"/>
        <v>1</v>
      </c>
      <c r="C620" s="66">
        <f t="shared" si="183"/>
        <v>0</v>
      </c>
      <c r="D620" s="66">
        <f t="shared" si="184"/>
        <v>0</v>
      </c>
      <c r="E620" s="65" t="b">
        <f t="shared" si="202"/>
        <v>1</v>
      </c>
      <c r="F620" s="65">
        <f>IF(OR(B620=6,B620=7),0,IF(NOT(E620),0,IF(A620&lt;=$A$1,VLOOKUP(B620,ouderschapsverlof!$D$15:$E$19,2,FALSE),0)))</f>
        <v>0</v>
      </c>
      <c r="G620" s="65">
        <f>IF(OR(B620=6,B620=7),0,IF(NOT(E620),IF(A620&lt;=$A$1,VLOOKUP(B620,ouderschapsverlof!$D$15:$E$19,2,FALSE),0),0))</f>
        <v>0</v>
      </c>
      <c r="L620" s="64">
        <f t="shared" si="198"/>
        <v>618</v>
      </c>
      <c r="M620" s="65">
        <f t="shared" si="185"/>
        <v>1</v>
      </c>
      <c r="N620" s="66">
        <f t="shared" si="186"/>
        <v>0</v>
      </c>
      <c r="O620" s="66">
        <f t="shared" si="187"/>
        <v>0</v>
      </c>
      <c r="P620" s="65" t="b">
        <f t="shared" si="188"/>
        <v>1</v>
      </c>
      <c r="Q620" s="65">
        <f>IF(OR(M620=6,M620=7),0,IF(NOT(P620),0,IF(L620&lt;=$L$1,VLOOKUP(M620,ouderschapsverlof!$D$15:$G$19,4,FALSE),0)))</f>
        <v>0</v>
      </c>
      <c r="R620" s="65">
        <f>IF(OR(M620=6,M620=7),0,IF(NOT(P620),IF(L620&lt;=$L$1,VLOOKUP(M620,ouderschapsverlof!$D$15:$G$19,4,FALSE),0),0))</f>
        <v>0</v>
      </c>
      <c r="T620" s="64">
        <f t="shared" si="199"/>
        <v>618</v>
      </c>
      <c r="U620" s="65">
        <f t="shared" si="189"/>
        <v>1</v>
      </c>
      <c r="V620" s="66">
        <f t="shared" si="190"/>
        <v>0</v>
      </c>
      <c r="W620" s="66">
        <f t="shared" si="191"/>
        <v>0</v>
      </c>
      <c r="X620" s="65" t="b">
        <f t="shared" si="192"/>
        <v>1</v>
      </c>
      <c r="Y620" s="65">
        <f>IF(OR(U620=6,U620=7),0,IF(NOT(X620),0,IF(T620&lt;=$T$1,VLOOKUP(U620,ouderschapsverlof!$D$15:$I$19,6,FALSE),0)))</f>
        <v>0</v>
      </c>
      <c r="Z620" s="65">
        <f>IF(OR(U620=6,U620=7),0,IF(NOT(X620),IF(T620&lt;=$T$1,VLOOKUP(U620,ouderschapsverlof!$D$15:$I$19,6,FALSE),0),0))</f>
        <v>0</v>
      </c>
      <c r="AB620" s="64">
        <f t="shared" si="200"/>
        <v>618</v>
      </c>
      <c r="AC620" s="65">
        <f t="shared" si="193"/>
        <v>1</v>
      </c>
      <c r="AD620" s="66">
        <f t="shared" si="194"/>
        <v>0</v>
      </c>
      <c r="AE620" s="66">
        <f t="shared" si="195"/>
        <v>0</v>
      </c>
      <c r="AF620" s="65" t="b">
        <f t="shared" si="196"/>
        <v>1</v>
      </c>
      <c r="AG620" s="65">
        <f>IF(OR(AC620=6,AC620=7),0,IF(NOT(AF620),0,IF(AB620&lt;=$AB$1,VLOOKUP(AC620,ouderschapsverlof!$D$15:$K$19,8,FALSE),0)))</f>
        <v>0</v>
      </c>
      <c r="AH620" s="65">
        <f>IF(OR(AC620=6,AC620=7),0,IF(NOT(AF620),IF(AB620&lt;=$AB$1,VLOOKUP(AC620,ouderschapsverlof!$D$15:$K$19,8,FALSE),0),0))</f>
        <v>0</v>
      </c>
    </row>
    <row r="621" spans="1:34" x14ac:dyDescent="0.25">
      <c r="A621" s="64">
        <f t="shared" si="197"/>
        <v>619</v>
      </c>
      <c r="B621" s="65">
        <f t="shared" si="201"/>
        <v>2</v>
      </c>
      <c r="C621" s="66">
        <f t="shared" si="183"/>
        <v>0</v>
      </c>
      <c r="D621" s="66">
        <f t="shared" si="184"/>
        <v>0</v>
      </c>
      <c r="E621" s="65" t="b">
        <f t="shared" si="202"/>
        <v>1</v>
      </c>
      <c r="F621" s="65">
        <f>IF(OR(B621=6,B621=7),0,IF(NOT(E621),0,IF(A621&lt;=$A$1,VLOOKUP(B621,ouderschapsverlof!$D$15:$E$19,2,FALSE),0)))</f>
        <v>0</v>
      </c>
      <c r="G621" s="65">
        <f>IF(OR(B621=6,B621=7),0,IF(NOT(E621),IF(A621&lt;=$A$1,VLOOKUP(B621,ouderschapsverlof!$D$15:$E$19,2,FALSE),0),0))</f>
        <v>0</v>
      </c>
      <c r="L621" s="64">
        <f t="shared" si="198"/>
        <v>619</v>
      </c>
      <c r="M621" s="65">
        <f t="shared" si="185"/>
        <v>2</v>
      </c>
      <c r="N621" s="66">
        <f t="shared" si="186"/>
        <v>0</v>
      </c>
      <c r="O621" s="66">
        <f t="shared" si="187"/>
        <v>0</v>
      </c>
      <c r="P621" s="65" t="b">
        <f t="shared" si="188"/>
        <v>1</v>
      </c>
      <c r="Q621" s="65">
        <f>IF(OR(M621=6,M621=7),0,IF(NOT(P621),0,IF(L621&lt;=$L$1,VLOOKUP(M621,ouderschapsverlof!$D$15:$G$19,4,FALSE),0)))</f>
        <v>0</v>
      </c>
      <c r="R621" s="65">
        <f>IF(OR(M621=6,M621=7),0,IF(NOT(P621),IF(L621&lt;=$L$1,VLOOKUP(M621,ouderschapsverlof!$D$15:$G$19,4,FALSE),0),0))</f>
        <v>0</v>
      </c>
      <c r="T621" s="64">
        <f t="shared" si="199"/>
        <v>619</v>
      </c>
      <c r="U621" s="65">
        <f t="shared" si="189"/>
        <v>2</v>
      </c>
      <c r="V621" s="66">
        <f t="shared" si="190"/>
        <v>0</v>
      </c>
      <c r="W621" s="66">
        <f t="shared" si="191"/>
        <v>0</v>
      </c>
      <c r="X621" s="65" t="b">
        <f t="shared" si="192"/>
        <v>1</v>
      </c>
      <c r="Y621" s="65">
        <f>IF(OR(U621=6,U621=7),0,IF(NOT(X621),0,IF(T621&lt;=$T$1,VLOOKUP(U621,ouderschapsverlof!$D$15:$I$19,6,FALSE),0)))</f>
        <v>0</v>
      </c>
      <c r="Z621" s="65">
        <f>IF(OR(U621=6,U621=7),0,IF(NOT(X621),IF(T621&lt;=$T$1,VLOOKUP(U621,ouderschapsverlof!$D$15:$I$19,6,FALSE),0),0))</f>
        <v>0</v>
      </c>
      <c r="AB621" s="64">
        <f t="shared" si="200"/>
        <v>619</v>
      </c>
      <c r="AC621" s="65">
        <f t="shared" si="193"/>
        <v>2</v>
      </c>
      <c r="AD621" s="66">
        <f t="shared" si="194"/>
        <v>0</v>
      </c>
      <c r="AE621" s="66">
        <f t="shared" si="195"/>
        <v>0</v>
      </c>
      <c r="AF621" s="65" t="b">
        <f t="shared" si="196"/>
        <v>1</v>
      </c>
      <c r="AG621" s="65">
        <f>IF(OR(AC621=6,AC621=7),0,IF(NOT(AF621),0,IF(AB621&lt;=$AB$1,VLOOKUP(AC621,ouderschapsverlof!$D$15:$K$19,8,FALSE),0)))</f>
        <v>0</v>
      </c>
      <c r="AH621" s="65">
        <f>IF(OR(AC621=6,AC621=7),0,IF(NOT(AF621),IF(AB621&lt;=$AB$1,VLOOKUP(AC621,ouderschapsverlof!$D$15:$K$19,8,FALSE),0),0))</f>
        <v>0</v>
      </c>
    </row>
    <row r="622" spans="1:34" x14ac:dyDescent="0.25">
      <c r="A622" s="64">
        <f t="shared" si="197"/>
        <v>620</v>
      </c>
      <c r="B622" s="65">
        <f t="shared" si="201"/>
        <v>3</v>
      </c>
      <c r="C622" s="66">
        <f t="shared" si="183"/>
        <v>0</v>
      </c>
      <c r="D622" s="66">
        <f t="shared" si="184"/>
        <v>0</v>
      </c>
      <c r="E622" s="65" t="b">
        <f t="shared" si="202"/>
        <v>1</v>
      </c>
      <c r="F622" s="65">
        <f>IF(OR(B622=6,B622=7),0,IF(NOT(E622),0,IF(A622&lt;=$A$1,VLOOKUP(B622,ouderschapsverlof!$D$15:$E$19,2,FALSE),0)))</f>
        <v>0</v>
      </c>
      <c r="G622" s="65">
        <f>IF(OR(B622=6,B622=7),0,IF(NOT(E622),IF(A622&lt;=$A$1,VLOOKUP(B622,ouderschapsverlof!$D$15:$E$19,2,FALSE),0),0))</f>
        <v>0</v>
      </c>
      <c r="L622" s="64">
        <f t="shared" si="198"/>
        <v>620</v>
      </c>
      <c r="M622" s="65">
        <f t="shared" si="185"/>
        <v>3</v>
      </c>
      <c r="N622" s="66">
        <f t="shared" si="186"/>
        <v>0</v>
      </c>
      <c r="O622" s="66">
        <f t="shared" si="187"/>
        <v>0</v>
      </c>
      <c r="P622" s="65" t="b">
        <f t="shared" si="188"/>
        <v>1</v>
      </c>
      <c r="Q622" s="65">
        <f>IF(OR(M622=6,M622=7),0,IF(NOT(P622),0,IF(L622&lt;=$L$1,VLOOKUP(M622,ouderschapsverlof!$D$15:$G$19,4,FALSE),0)))</f>
        <v>0</v>
      </c>
      <c r="R622" s="65">
        <f>IF(OR(M622=6,M622=7),0,IF(NOT(P622),IF(L622&lt;=$L$1,VLOOKUP(M622,ouderschapsverlof!$D$15:$G$19,4,FALSE),0),0))</f>
        <v>0</v>
      </c>
      <c r="T622" s="64">
        <f t="shared" si="199"/>
        <v>620</v>
      </c>
      <c r="U622" s="65">
        <f t="shared" si="189"/>
        <v>3</v>
      </c>
      <c r="V622" s="66">
        <f t="shared" si="190"/>
        <v>0</v>
      </c>
      <c r="W622" s="66">
        <f t="shared" si="191"/>
        <v>0</v>
      </c>
      <c r="X622" s="65" t="b">
        <f t="shared" si="192"/>
        <v>1</v>
      </c>
      <c r="Y622" s="65">
        <f>IF(OR(U622=6,U622=7),0,IF(NOT(X622),0,IF(T622&lt;=$T$1,VLOOKUP(U622,ouderschapsverlof!$D$15:$I$19,6,FALSE),0)))</f>
        <v>0</v>
      </c>
      <c r="Z622" s="65">
        <f>IF(OR(U622=6,U622=7),0,IF(NOT(X622),IF(T622&lt;=$T$1,VLOOKUP(U622,ouderschapsverlof!$D$15:$I$19,6,FALSE),0),0))</f>
        <v>0</v>
      </c>
      <c r="AB622" s="64">
        <f t="shared" si="200"/>
        <v>620</v>
      </c>
      <c r="AC622" s="65">
        <f t="shared" si="193"/>
        <v>3</v>
      </c>
      <c r="AD622" s="66">
        <f t="shared" si="194"/>
        <v>0</v>
      </c>
      <c r="AE622" s="66">
        <f t="shared" si="195"/>
        <v>0</v>
      </c>
      <c r="AF622" s="65" t="b">
        <f t="shared" si="196"/>
        <v>1</v>
      </c>
      <c r="AG622" s="65">
        <f>IF(OR(AC622=6,AC622=7),0,IF(NOT(AF622),0,IF(AB622&lt;=$AB$1,VLOOKUP(AC622,ouderschapsverlof!$D$15:$K$19,8,FALSE),0)))</f>
        <v>0</v>
      </c>
      <c r="AH622" s="65">
        <f>IF(OR(AC622=6,AC622=7),0,IF(NOT(AF622),IF(AB622&lt;=$AB$1,VLOOKUP(AC622,ouderschapsverlof!$D$15:$K$19,8,FALSE),0),0))</f>
        <v>0</v>
      </c>
    </row>
    <row r="623" spans="1:34" x14ac:dyDescent="0.25">
      <c r="A623" s="64">
        <f t="shared" si="197"/>
        <v>621</v>
      </c>
      <c r="B623" s="65">
        <f t="shared" si="201"/>
        <v>4</v>
      </c>
      <c r="C623" s="66">
        <f t="shared" si="183"/>
        <v>0</v>
      </c>
      <c r="D623" s="66">
        <f t="shared" si="184"/>
        <v>0</v>
      </c>
      <c r="E623" s="65" t="b">
        <f t="shared" si="202"/>
        <v>1</v>
      </c>
      <c r="F623" s="65">
        <f>IF(OR(B623=6,B623=7),0,IF(NOT(E623),0,IF(A623&lt;=$A$1,VLOOKUP(B623,ouderschapsverlof!$D$15:$E$19,2,FALSE),0)))</f>
        <v>0</v>
      </c>
      <c r="G623" s="65">
        <f>IF(OR(B623=6,B623=7),0,IF(NOT(E623),IF(A623&lt;=$A$1,VLOOKUP(B623,ouderschapsverlof!$D$15:$E$19,2,FALSE),0),0))</f>
        <v>0</v>
      </c>
      <c r="L623" s="64">
        <f t="shared" si="198"/>
        <v>621</v>
      </c>
      <c r="M623" s="65">
        <f t="shared" si="185"/>
        <v>4</v>
      </c>
      <c r="N623" s="66">
        <f t="shared" si="186"/>
        <v>0</v>
      </c>
      <c r="O623" s="66">
        <f t="shared" si="187"/>
        <v>0</v>
      </c>
      <c r="P623" s="65" t="b">
        <f t="shared" si="188"/>
        <v>1</v>
      </c>
      <c r="Q623" s="65">
        <f>IF(OR(M623=6,M623=7),0,IF(NOT(P623),0,IF(L623&lt;=$L$1,VLOOKUP(M623,ouderschapsverlof!$D$15:$G$19,4,FALSE),0)))</f>
        <v>0</v>
      </c>
      <c r="R623" s="65">
        <f>IF(OR(M623=6,M623=7),0,IF(NOT(P623),IF(L623&lt;=$L$1,VLOOKUP(M623,ouderschapsverlof!$D$15:$G$19,4,FALSE),0),0))</f>
        <v>0</v>
      </c>
      <c r="T623" s="64">
        <f t="shared" si="199"/>
        <v>621</v>
      </c>
      <c r="U623" s="65">
        <f t="shared" si="189"/>
        <v>4</v>
      </c>
      <c r="V623" s="66">
        <f t="shared" si="190"/>
        <v>0</v>
      </c>
      <c r="W623" s="66">
        <f t="shared" si="191"/>
        <v>0</v>
      </c>
      <c r="X623" s="65" t="b">
        <f t="shared" si="192"/>
        <v>1</v>
      </c>
      <c r="Y623" s="65">
        <f>IF(OR(U623=6,U623=7),0,IF(NOT(X623),0,IF(T623&lt;=$T$1,VLOOKUP(U623,ouderschapsverlof!$D$15:$I$19,6,FALSE),0)))</f>
        <v>0</v>
      </c>
      <c r="Z623" s="65">
        <f>IF(OR(U623=6,U623=7),0,IF(NOT(X623),IF(T623&lt;=$T$1,VLOOKUP(U623,ouderschapsverlof!$D$15:$I$19,6,FALSE),0),0))</f>
        <v>0</v>
      </c>
      <c r="AB623" s="64">
        <f t="shared" si="200"/>
        <v>621</v>
      </c>
      <c r="AC623" s="65">
        <f t="shared" si="193"/>
        <v>4</v>
      </c>
      <c r="AD623" s="66">
        <f t="shared" si="194"/>
        <v>0</v>
      </c>
      <c r="AE623" s="66">
        <f t="shared" si="195"/>
        <v>0</v>
      </c>
      <c r="AF623" s="65" t="b">
        <f t="shared" si="196"/>
        <v>1</v>
      </c>
      <c r="AG623" s="65">
        <f>IF(OR(AC623=6,AC623=7),0,IF(NOT(AF623),0,IF(AB623&lt;=$AB$1,VLOOKUP(AC623,ouderschapsverlof!$D$15:$K$19,8,FALSE),0)))</f>
        <v>0</v>
      </c>
      <c r="AH623" s="65">
        <f>IF(OR(AC623=6,AC623=7),0,IF(NOT(AF623),IF(AB623&lt;=$AB$1,VLOOKUP(AC623,ouderschapsverlof!$D$15:$K$19,8,FALSE),0),0))</f>
        <v>0</v>
      </c>
    </row>
    <row r="624" spans="1:34" x14ac:dyDescent="0.25">
      <c r="A624" s="64">
        <f t="shared" si="197"/>
        <v>622</v>
      </c>
      <c r="B624" s="65">
        <f t="shared" si="201"/>
        <v>5</v>
      </c>
      <c r="C624" s="66">
        <f t="shared" si="183"/>
        <v>0</v>
      </c>
      <c r="D624" s="66">
        <f t="shared" si="184"/>
        <v>0</v>
      </c>
      <c r="E624" s="65" t="b">
        <f t="shared" si="202"/>
        <v>1</v>
      </c>
      <c r="F624" s="65">
        <f>IF(OR(B624=6,B624=7),0,IF(NOT(E624),0,IF(A624&lt;=$A$1,VLOOKUP(B624,ouderschapsverlof!$D$15:$E$19,2,FALSE),0)))</f>
        <v>0</v>
      </c>
      <c r="G624" s="65">
        <f>IF(OR(B624=6,B624=7),0,IF(NOT(E624),IF(A624&lt;=$A$1,VLOOKUP(B624,ouderschapsverlof!$D$15:$E$19,2,FALSE),0),0))</f>
        <v>0</v>
      </c>
      <c r="L624" s="64">
        <f t="shared" si="198"/>
        <v>622</v>
      </c>
      <c r="M624" s="65">
        <f t="shared" si="185"/>
        <v>5</v>
      </c>
      <c r="N624" s="66">
        <f t="shared" si="186"/>
        <v>0</v>
      </c>
      <c r="O624" s="66">
        <f t="shared" si="187"/>
        <v>0</v>
      </c>
      <c r="P624" s="65" t="b">
        <f t="shared" si="188"/>
        <v>1</v>
      </c>
      <c r="Q624" s="65">
        <f>IF(OR(M624=6,M624=7),0,IF(NOT(P624),0,IF(L624&lt;=$L$1,VLOOKUP(M624,ouderschapsverlof!$D$15:$G$19,4,FALSE),0)))</f>
        <v>0</v>
      </c>
      <c r="R624" s="65">
        <f>IF(OR(M624=6,M624=7),0,IF(NOT(P624),IF(L624&lt;=$L$1,VLOOKUP(M624,ouderschapsverlof!$D$15:$G$19,4,FALSE),0),0))</f>
        <v>0</v>
      </c>
      <c r="T624" s="64">
        <f t="shared" si="199"/>
        <v>622</v>
      </c>
      <c r="U624" s="65">
        <f t="shared" si="189"/>
        <v>5</v>
      </c>
      <c r="V624" s="66">
        <f t="shared" si="190"/>
        <v>0</v>
      </c>
      <c r="W624" s="66">
        <f t="shared" si="191"/>
        <v>0</v>
      </c>
      <c r="X624" s="65" t="b">
        <f t="shared" si="192"/>
        <v>1</v>
      </c>
      <c r="Y624" s="65">
        <f>IF(OR(U624=6,U624=7),0,IF(NOT(X624),0,IF(T624&lt;=$T$1,VLOOKUP(U624,ouderschapsverlof!$D$15:$I$19,6,FALSE),0)))</f>
        <v>0</v>
      </c>
      <c r="Z624" s="65">
        <f>IF(OR(U624=6,U624=7),0,IF(NOT(X624),IF(T624&lt;=$T$1,VLOOKUP(U624,ouderschapsverlof!$D$15:$I$19,6,FALSE),0),0))</f>
        <v>0</v>
      </c>
      <c r="AB624" s="64">
        <f t="shared" si="200"/>
        <v>622</v>
      </c>
      <c r="AC624" s="65">
        <f t="shared" si="193"/>
        <v>5</v>
      </c>
      <c r="AD624" s="66">
        <f t="shared" si="194"/>
        <v>0</v>
      </c>
      <c r="AE624" s="66">
        <f t="shared" si="195"/>
        <v>0</v>
      </c>
      <c r="AF624" s="65" t="b">
        <f t="shared" si="196"/>
        <v>1</v>
      </c>
      <c r="AG624" s="65">
        <f>IF(OR(AC624=6,AC624=7),0,IF(NOT(AF624),0,IF(AB624&lt;=$AB$1,VLOOKUP(AC624,ouderschapsverlof!$D$15:$K$19,8,FALSE),0)))</f>
        <v>0</v>
      </c>
      <c r="AH624" s="65">
        <f>IF(OR(AC624=6,AC624=7),0,IF(NOT(AF624),IF(AB624&lt;=$AB$1,VLOOKUP(AC624,ouderschapsverlof!$D$15:$K$19,8,FALSE),0),0))</f>
        <v>0</v>
      </c>
    </row>
    <row r="625" spans="1:34" x14ac:dyDescent="0.25">
      <c r="A625" s="64">
        <f t="shared" si="197"/>
        <v>623</v>
      </c>
      <c r="B625" s="65">
        <f t="shared" si="201"/>
        <v>6</v>
      </c>
      <c r="C625" s="66">
        <f t="shared" si="183"/>
        <v>0</v>
      </c>
      <c r="D625" s="66">
        <f t="shared" si="184"/>
        <v>0</v>
      </c>
      <c r="E625" s="65" t="b">
        <f t="shared" si="202"/>
        <v>1</v>
      </c>
      <c r="F625" s="65">
        <f>IF(OR(B625=6,B625=7),0,IF(NOT(E625),0,IF(A625&lt;=$A$1,VLOOKUP(B625,ouderschapsverlof!$D$15:$E$19,2,FALSE),0)))</f>
        <v>0</v>
      </c>
      <c r="G625" s="65">
        <f>IF(OR(B625=6,B625=7),0,IF(NOT(E625),IF(A625&lt;=$A$1,VLOOKUP(B625,ouderschapsverlof!$D$15:$E$19,2,FALSE),0),0))</f>
        <v>0</v>
      </c>
      <c r="L625" s="64">
        <f t="shared" si="198"/>
        <v>623</v>
      </c>
      <c r="M625" s="65">
        <f t="shared" si="185"/>
        <v>6</v>
      </c>
      <c r="N625" s="66">
        <f t="shared" si="186"/>
        <v>0</v>
      </c>
      <c r="O625" s="66">
        <f t="shared" si="187"/>
        <v>0</v>
      </c>
      <c r="P625" s="65" t="b">
        <f t="shared" si="188"/>
        <v>1</v>
      </c>
      <c r="Q625" s="65">
        <f>IF(OR(M625=6,M625=7),0,IF(NOT(P625),0,IF(L625&lt;=$L$1,VLOOKUP(M625,ouderschapsverlof!$D$15:$G$19,4,FALSE),0)))</f>
        <v>0</v>
      </c>
      <c r="R625" s="65">
        <f>IF(OR(M625=6,M625=7),0,IF(NOT(P625),IF(L625&lt;=$L$1,VLOOKUP(M625,ouderschapsverlof!$D$15:$G$19,4,FALSE),0),0))</f>
        <v>0</v>
      </c>
      <c r="T625" s="64">
        <f t="shared" si="199"/>
        <v>623</v>
      </c>
      <c r="U625" s="65">
        <f t="shared" si="189"/>
        <v>6</v>
      </c>
      <c r="V625" s="66">
        <f t="shared" si="190"/>
        <v>0</v>
      </c>
      <c r="W625" s="66">
        <f t="shared" si="191"/>
        <v>0</v>
      </c>
      <c r="X625" s="65" t="b">
        <f t="shared" si="192"/>
        <v>1</v>
      </c>
      <c r="Y625" s="65">
        <f>IF(OR(U625=6,U625=7),0,IF(NOT(X625),0,IF(T625&lt;=$T$1,VLOOKUP(U625,ouderschapsverlof!$D$15:$I$19,6,FALSE),0)))</f>
        <v>0</v>
      </c>
      <c r="Z625" s="65">
        <f>IF(OR(U625=6,U625=7),0,IF(NOT(X625),IF(T625&lt;=$T$1,VLOOKUP(U625,ouderschapsverlof!$D$15:$I$19,6,FALSE),0),0))</f>
        <v>0</v>
      </c>
      <c r="AB625" s="64">
        <f t="shared" si="200"/>
        <v>623</v>
      </c>
      <c r="AC625" s="65">
        <f t="shared" si="193"/>
        <v>6</v>
      </c>
      <c r="AD625" s="66">
        <f t="shared" si="194"/>
        <v>0</v>
      </c>
      <c r="AE625" s="66">
        <f t="shared" si="195"/>
        <v>0</v>
      </c>
      <c r="AF625" s="65" t="b">
        <f t="shared" si="196"/>
        <v>1</v>
      </c>
      <c r="AG625" s="65">
        <f>IF(OR(AC625=6,AC625=7),0,IF(NOT(AF625),0,IF(AB625&lt;=$AB$1,VLOOKUP(AC625,ouderschapsverlof!$D$15:$K$19,8,FALSE),0)))</f>
        <v>0</v>
      </c>
      <c r="AH625" s="65">
        <f>IF(OR(AC625=6,AC625=7),0,IF(NOT(AF625),IF(AB625&lt;=$AB$1,VLOOKUP(AC625,ouderschapsverlof!$D$15:$K$19,8,FALSE),0),0))</f>
        <v>0</v>
      </c>
    </row>
    <row r="626" spans="1:34" x14ac:dyDescent="0.25">
      <c r="A626" s="64">
        <f t="shared" si="197"/>
        <v>624</v>
      </c>
      <c r="B626" s="65">
        <f t="shared" si="201"/>
        <v>7</v>
      </c>
      <c r="C626" s="66">
        <f t="shared" si="183"/>
        <v>0</v>
      </c>
      <c r="D626" s="66">
        <f t="shared" si="184"/>
        <v>0</v>
      </c>
      <c r="E626" s="65" t="b">
        <f t="shared" si="202"/>
        <v>1</v>
      </c>
      <c r="F626" s="65">
        <f>IF(OR(B626=6,B626=7),0,IF(NOT(E626),0,IF(A626&lt;=$A$1,VLOOKUP(B626,ouderschapsverlof!$D$15:$E$19,2,FALSE),0)))</f>
        <v>0</v>
      </c>
      <c r="G626" s="65">
        <f>IF(OR(B626=6,B626=7),0,IF(NOT(E626),IF(A626&lt;=$A$1,VLOOKUP(B626,ouderschapsverlof!$D$15:$E$19,2,FALSE),0),0))</f>
        <v>0</v>
      </c>
      <c r="L626" s="64">
        <f t="shared" si="198"/>
        <v>624</v>
      </c>
      <c r="M626" s="65">
        <f t="shared" si="185"/>
        <v>7</v>
      </c>
      <c r="N626" s="66">
        <f t="shared" si="186"/>
        <v>0</v>
      </c>
      <c r="O626" s="66">
        <f t="shared" si="187"/>
        <v>0</v>
      </c>
      <c r="P626" s="65" t="b">
        <f t="shared" si="188"/>
        <v>1</v>
      </c>
      <c r="Q626" s="65">
        <f>IF(OR(M626=6,M626=7),0,IF(NOT(P626),0,IF(L626&lt;=$L$1,VLOOKUP(M626,ouderschapsverlof!$D$15:$G$19,4,FALSE),0)))</f>
        <v>0</v>
      </c>
      <c r="R626" s="65">
        <f>IF(OR(M626=6,M626=7),0,IF(NOT(P626),IF(L626&lt;=$L$1,VLOOKUP(M626,ouderschapsverlof!$D$15:$G$19,4,FALSE),0),0))</f>
        <v>0</v>
      </c>
      <c r="T626" s="64">
        <f t="shared" si="199"/>
        <v>624</v>
      </c>
      <c r="U626" s="65">
        <f t="shared" si="189"/>
        <v>7</v>
      </c>
      <c r="V626" s="66">
        <f t="shared" si="190"/>
        <v>0</v>
      </c>
      <c r="W626" s="66">
        <f t="shared" si="191"/>
        <v>0</v>
      </c>
      <c r="X626" s="65" t="b">
        <f t="shared" si="192"/>
        <v>1</v>
      </c>
      <c r="Y626" s="65">
        <f>IF(OR(U626=6,U626=7),0,IF(NOT(X626),0,IF(T626&lt;=$T$1,VLOOKUP(U626,ouderschapsverlof!$D$15:$I$19,6,FALSE),0)))</f>
        <v>0</v>
      </c>
      <c r="Z626" s="65">
        <f>IF(OR(U626=6,U626=7),0,IF(NOT(X626),IF(T626&lt;=$T$1,VLOOKUP(U626,ouderschapsverlof!$D$15:$I$19,6,FALSE),0),0))</f>
        <v>0</v>
      </c>
      <c r="AB626" s="64">
        <f t="shared" si="200"/>
        <v>624</v>
      </c>
      <c r="AC626" s="65">
        <f t="shared" si="193"/>
        <v>7</v>
      </c>
      <c r="AD626" s="66">
        <f t="shared" si="194"/>
        <v>0</v>
      </c>
      <c r="AE626" s="66">
        <f t="shared" si="195"/>
        <v>0</v>
      </c>
      <c r="AF626" s="65" t="b">
        <f t="shared" si="196"/>
        <v>1</v>
      </c>
      <c r="AG626" s="65">
        <f>IF(OR(AC626=6,AC626=7),0,IF(NOT(AF626),0,IF(AB626&lt;=$AB$1,VLOOKUP(AC626,ouderschapsverlof!$D$15:$K$19,8,FALSE),0)))</f>
        <v>0</v>
      </c>
      <c r="AH626" s="65">
        <f>IF(OR(AC626=6,AC626=7),0,IF(NOT(AF626),IF(AB626&lt;=$AB$1,VLOOKUP(AC626,ouderschapsverlof!$D$15:$K$19,8,FALSE),0),0))</f>
        <v>0</v>
      </c>
    </row>
    <row r="627" spans="1:34" x14ac:dyDescent="0.25">
      <c r="A627" s="64">
        <f t="shared" si="197"/>
        <v>625</v>
      </c>
      <c r="B627" s="65">
        <f t="shared" si="201"/>
        <v>1</v>
      </c>
      <c r="C627" s="66">
        <f t="shared" si="183"/>
        <v>0</v>
      </c>
      <c r="D627" s="66">
        <f t="shared" si="184"/>
        <v>0</v>
      </c>
      <c r="E627" s="65" t="b">
        <f t="shared" si="202"/>
        <v>1</v>
      </c>
      <c r="F627" s="65">
        <f>IF(OR(B627=6,B627=7),0,IF(NOT(E627),0,IF(A627&lt;=$A$1,VLOOKUP(B627,ouderschapsverlof!$D$15:$E$19,2,FALSE),0)))</f>
        <v>0</v>
      </c>
      <c r="G627" s="65">
        <f>IF(OR(B627=6,B627=7),0,IF(NOT(E627),IF(A627&lt;=$A$1,VLOOKUP(B627,ouderschapsverlof!$D$15:$E$19,2,FALSE),0),0))</f>
        <v>0</v>
      </c>
      <c r="L627" s="64">
        <f t="shared" si="198"/>
        <v>625</v>
      </c>
      <c r="M627" s="65">
        <f t="shared" si="185"/>
        <v>1</v>
      </c>
      <c r="N627" s="66">
        <f t="shared" si="186"/>
        <v>0</v>
      </c>
      <c r="O627" s="66">
        <f t="shared" si="187"/>
        <v>0</v>
      </c>
      <c r="P627" s="65" t="b">
        <f t="shared" si="188"/>
        <v>1</v>
      </c>
      <c r="Q627" s="65">
        <f>IF(OR(M627=6,M627=7),0,IF(NOT(P627),0,IF(L627&lt;=$L$1,VLOOKUP(M627,ouderschapsverlof!$D$15:$G$19,4,FALSE),0)))</f>
        <v>0</v>
      </c>
      <c r="R627" s="65">
        <f>IF(OR(M627=6,M627=7),0,IF(NOT(P627),IF(L627&lt;=$L$1,VLOOKUP(M627,ouderschapsverlof!$D$15:$G$19,4,FALSE),0),0))</f>
        <v>0</v>
      </c>
      <c r="T627" s="64">
        <f t="shared" si="199"/>
        <v>625</v>
      </c>
      <c r="U627" s="65">
        <f t="shared" si="189"/>
        <v>1</v>
      </c>
      <c r="V627" s="66">
        <f t="shared" si="190"/>
        <v>0</v>
      </c>
      <c r="W627" s="66">
        <f t="shared" si="191"/>
        <v>0</v>
      </c>
      <c r="X627" s="65" t="b">
        <f t="shared" si="192"/>
        <v>1</v>
      </c>
      <c r="Y627" s="65">
        <f>IF(OR(U627=6,U627=7),0,IF(NOT(X627),0,IF(T627&lt;=$T$1,VLOOKUP(U627,ouderschapsverlof!$D$15:$I$19,6,FALSE),0)))</f>
        <v>0</v>
      </c>
      <c r="Z627" s="65">
        <f>IF(OR(U627=6,U627=7),0,IF(NOT(X627),IF(T627&lt;=$T$1,VLOOKUP(U627,ouderschapsverlof!$D$15:$I$19,6,FALSE),0),0))</f>
        <v>0</v>
      </c>
      <c r="AB627" s="64">
        <f t="shared" si="200"/>
        <v>625</v>
      </c>
      <c r="AC627" s="65">
        <f t="shared" si="193"/>
        <v>1</v>
      </c>
      <c r="AD627" s="66">
        <f t="shared" si="194"/>
        <v>0</v>
      </c>
      <c r="AE627" s="66">
        <f t="shared" si="195"/>
        <v>0</v>
      </c>
      <c r="AF627" s="65" t="b">
        <f t="shared" si="196"/>
        <v>1</v>
      </c>
      <c r="AG627" s="65">
        <f>IF(OR(AC627=6,AC627=7),0,IF(NOT(AF627),0,IF(AB627&lt;=$AB$1,VLOOKUP(AC627,ouderschapsverlof!$D$15:$K$19,8,FALSE),0)))</f>
        <v>0</v>
      </c>
      <c r="AH627" s="65">
        <f>IF(OR(AC627=6,AC627=7),0,IF(NOT(AF627),IF(AB627&lt;=$AB$1,VLOOKUP(AC627,ouderschapsverlof!$D$15:$K$19,8,FALSE),0),0))</f>
        <v>0</v>
      </c>
    </row>
    <row r="628" spans="1:34" x14ac:dyDescent="0.25">
      <c r="A628" s="64">
        <f t="shared" si="197"/>
        <v>626</v>
      </c>
      <c r="B628" s="65">
        <f t="shared" si="201"/>
        <v>2</v>
      </c>
      <c r="C628" s="66">
        <f t="shared" si="183"/>
        <v>0</v>
      </c>
      <c r="D628" s="66">
        <f t="shared" si="184"/>
        <v>0</v>
      </c>
      <c r="E628" s="65" t="b">
        <f t="shared" si="202"/>
        <v>1</v>
      </c>
      <c r="F628" s="65">
        <f>IF(OR(B628=6,B628=7),0,IF(NOT(E628),0,IF(A628&lt;=$A$1,VLOOKUP(B628,ouderschapsverlof!$D$15:$E$19,2,FALSE),0)))</f>
        <v>0</v>
      </c>
      <c r="G628" s="65">
        <f>IF(OR(B628=6,B628=7),0,IF(NOT(E628),IF(A628&lt;=$A$1,VLOOKUP(B628,ouderschapsverlof!$D$15:$E$19,2,FALSE),0),0))</f>
        <v>0</v>
      </c>
      <c r="L628" s="64">
        <f t="shared" si="198"/>
        <v>626</v>
      </c>
      <c r="M628" s="65">
        <f t="shared" si="185"/>
        <v>2</v>
      </c>
      <c r="N628" s="66">
        <f t="shared" si="186"/>
        <v>0</v>
      </c>
      <c r="O628" s="66">
        <f t="shared" si="187"/>
        <v>0</v>
      </c>
      <c r="P628" s="65" t="b">
        <f t="shared" si="188"/>
        <v>1</v>
      </c>
      <c r="Q628" s="65">
        <f>IF(OR(M628=6,M628=7),0,IF(NOT(P628),0,IF(L628&lt;=$L$1,VLOOKUP(M628,ouderschapsverlof!$D$15:$G$19,4,FALSE),0)))</f>
        <v>0</v>
      </c>
      <c r="R628" s="65">
        <f>IF(OR(M628=6,M628=7),0,IF(NOT(P628),IF(L628&lt;=$L$1,VLOOKUP(M628,ouderschapsverlof!$D$15:$G$19,4,FALSE),0),0))</f>
        <v>0</v>
      </c>
      <c r="T628" s="64">
        <f t="shared" si="199"/>
        <v>626</v>
      </c>
      <c r="U628" s="65">
        <f t="shared" si="189"/>
        <v>2</v>
      </c>
      <c r="V628" s="66">
        <f t="shared" si="190"/>
        <v>0</v>
      </c>
      <c r="W628" s="66">
        <f t="shared" si="191"/>
        <v>0</v>
      </c>
      <c r="X628" s="65" t="b">
        <f t="shared" si="192"/>
        <v>1</v>
      </c>
      <c r="Y628" s="65">
        <f>IF(OR(U628=6,U628=7),0,IF(NOT(X628),0,IF(T628&lt;=$T$1,VLOOKUP(U628,ouderschapsverlof!$D$15:$I$19,6,FALSE),0)))</f>
        <v>0</v>
      </c>
      <c r="Z628" s="65">
        <f>IF(OR(U628=6,U628=7),0,IF(NOT(X628),IF(T628&lt;=$T$1,VLOOKUP(U628,ouderschapsverlof!$D$15:$I$19,6,FALSE),0),0))</f>
        <v>0</v>
      </c>
      <c r="AB628" s="64">
        <f t="shared" si="200"/>
        <v>626</v>
      </c>
      <c r="AC628" s="65">
        <f t="shared" si="193"/>
        <v>2</v>
      </c>
      <c r="AD628" s="66">
        <f t="shared" si="194"/>
        <v>0</v>
      </c>
      <c r="AE628" s="66">
        <f t="shared" si="195"/>
        <v>0</v>
      </c>
      <c r="AF628" s="65" t="b">
        <f t="shared" si="196"/>
        <v>1</v>
      </c>
      <c r="AG628" s="65">
        <f>IF(OR(AC628=6,AC628=7),0,IF(NOT(AF628),0,IF(AB628&lt;=$AB$1,VLOOKUP(AC628,ouderschapsverlof!$D$15:$K$19,8,FALSE),0)))</f>
        <v>0</v>
      </c>
      <c r="AH628" s="65">
        <f>IF(OR(AC628=6,AC628=7),0,IF(NOT(AF628),IF(AB628&lt;=$AB$1,VLOOKUP(AC628,ouderschapsverlof!$D$15:$K$19,8,FALSE),0),0))</f>
        <v>0</v>
      </c>
    </row>
    <row r="629" spans="1:34" x14ac:dyDescent="0.25">
      <c r="A629" s="64">
        <f t="shared" si="197"/>
        <v>627</v>
      </c>
      <c r="B629" s="65">
        <f t="shared" si="201"/>
        <v>3</v>
      </c>
      <c r="C629" s="66">
        <f t="shared" si="183"/>
        <v>0</v>
      </c>
      <c r="D629" s="66">
        <f t="shared" si="184"/>
        <v>0</v>
      </c>
      <c r="E629" s="65" t="b">
        <f t="shared" si="202"/>
        <v>1</v>
      </c>
      <c r="F629" s="65">
        <f>IF(OR(B629=6,B629=7),0,IF(NOT(E629),0,IF(A629&lt;=$A$1,VLOOKUP(B629,ouderschapsverlof!$D$15:$E$19,2,FALSE),0)))</f>
        <v>0</v>
      </c>
      <c r="G629" s="65">
        <f>IF(OR(B629=6,B629=7),0,IF(NOT(E629),IF(A629&lt;=$A$1,VLOOKUP(B629,ouderschapsverlof!$D$15:$E$19,2,FALSE),0),0))</f>
        <v>0</v>
      </c>
      <c r="L629" s="64">
        <f t="shared" si="198"/>
        <v>627</v>
      </c>
      <c r="M629" s="65">
        <f t="shared" si="185"/>
        <v>3</v>
      </c>
      <c r="N629" s="66">
        <f t="shared" si="186"/>
        <v>0</v>
      </c>
      <c r="O629" s="66">
        <f t="shared" si="187"/>
        <v>0</v>
      </c>
      <c r="P629" s="65" t="b">
        <f t="shared" si="188"/>
        <v>1</v>
      </c>
      <c r="Q629" s="65">
        <f>IF(OR(M629=6,M629=7),0,IF(NOT(P629),0,IF(L629&lt;=$L$1,VLOOKUP(M629,ouderschapsverlof!$D$15:$G$19,4,FALSE),0)))</f>
        <v>0</v>
      </c>
      <c r="R629" s="65">
        <f>IF(OR(M629=6,M629=7),0,IF(NOT(P629),IF(L629&lt;=$L$1,VLOOKUP(M629,ouderschapsverlof!$D$15:$G$19,4,FALSE),0),0))</f>
        <v>0</v>
      </c>
      <c r="T629" s="64">
        <f t="shared" si="199"/>
        <v>627</v>
      </c>
      <c r="U629" s="65">
        <f t="shared" si="189"/>
        <v>3</v>
      </c>
      <c r="V629" s="66">
        <f t="shared" si="190"/>
        <v>0</v>
      </c>
      <c r="W629" s="66">
        <f t="shared" si="191"/>
        <v>0</v>
      </c>
      <c r="X629" s="65" t="b">
        <f t="shared" si="192"/>
        <v>1</v>
      </c>
      <c r="Y629" s="65">
        <f>IF(OR(U629=6,U629=7),0,IF(NOT(X629),0,IF(T629&lt;=$T$1,VLOOKUP(U629,ouderschapsverlof!$D$15:$I$19,6,FALSE),0)))</f>
        <v>0</v>
      </c>
      <c r="Z629" s="65">
        <f>IF(OR(U629=6,U629=7),0,IF(NOT(X629),IF(T629&lt;=$T$1,VLOOKUP(U629,ouderschapsverlof!$D$15:$I$19,6,FALSE),0),0))</f>
        <v>0</v>
      </c>
      <c r="AB629" s="64">
        <f t="shared" si="200"/>
        <v>627</v>
      </c>
      <c r="AC629" s="65">
        <f t="shared" si="193"/>
        <v>3</v>
      </c>
      <c r="AD629" s="66">
        <f t="shared" si="194"/>
        <v>0</v>
      </c>
      <c r="AE629" s="66">
        <f t="shared" si="195"/>
        <v>0</v>
      </c>
      <c r="AF629" s="65" t="b">
        <f t="shared" si="196"/>
        <v>1</v>
      </c>
      <c r="AG629" s="65">
        <f>IF(OR(AC629=6,AC629=7),0,IF(NOT(AF629),0,IF(AB629&lt;=$AB$1,VLOOKUP(AC629,ouderschapsverlof!$D$15:$K$19,8,FALSE),0)))</f>
        <v>0</v>
      </c>
      <c r="AH629" s="65">
        <f>IF(OR(AC629=6,AC629=7),0,IF(NOT(AF629),IF(AB629&lt;=$AB$1,VLOOKUP(AC629,ouderschapsverlof!$D$15:$K$19,8,FALSE),0),0))</f>
        <v>0</v>
      </c>
    </row>
    <row r="630" spans="1:34" x14ac:dyDescent="0.25">
      <c r="A630" s="64">
        <f t="shared" si="197"/>
        <v>628</v>
      </c>
      <c r="B630" s="65">
        <f t="shared" si="201"/>
        <v>4</v>
      </c>
      <c r="C630" s="66">
        <f t="shared" si="183"/>
        <v>0</v>
      </c>
      <c r="D630" s="66">
        <f t="shared" si="184"/>
        <v>0</v>
      </c>
      <c r="E630" s="65" t="b">
        <f t="shared" si="202"/>
        <v>1</v>
      </c>
      <c r="F630" s="65">
        <f>IF(OR(B630=6,B630=7),0,IF(NOT(E630),0,IF(A630&lt;=$A$1,VLOOKUP(B630,ouderschapsverlof!$D$15:$E$19,2,FALSE),0)))</f>
        <v>0</v>
      </c>
      <c r="G630" s="65">
        <f>IF(OR(B630=6,B630=7),0,IF(NOT(E630),IF(A630&lt;=$A$1,VLOOKUP(B630,ouderschapsverlof!$D$15:$E$19,2,FALSE),0),0))</f>
        <v>0</v>
      </c>
      <c r="L630" s="64">
        <f t="shared" si="198"/>
        <v>628</v>
      </c>
      <c r="M630" s="65">
        <f t="shared" si="185"/>
        <v>4</v>
      </c>
      <c r="N630" s="66">
        <f t="shared" si="186"/>
        <v>0</v>
      </c>
      <c r="O630" s="66">
        <f t="shared" si="187"/>
        <v>0</v>
      </c>
      <c r="P630" s="65" t="b">
        <f t="shared" si="188"/>
        <v>1</v>
      </c>
      <c r="Q630" s="65">
        <f>IF(OR(M630=6,M630=7),0,IF(NOT(P630),0,IF(L630&lt;=$L$1,VLOOKUP(M630,ouderschapsverlof!$D$15:$G$19,4,FALSE),0)))</f>
        <v>0</v>
      </c>
      <c r="R630" s="65">
        <f>IF(OR(M630=6,M630=7),0,IF(NOT(P630),IF(L630&lt;=$L$1,VLOOKUP(M630,ouderschapsverlof!$D$15:$G$19,4,FALSE),0),0))</f>
        <v>0</v>
      </c>
      <c r="T630" s="64">
        <f t="shared" si="199"/>
        <v>628</v>
      </c>
      <c r="U630" s="65">
        <f t="shared" si="189"/>
        <v>4</v>
      </c>
      <c r="V630" s="66">
        <f t="shared" si="190"/>
        <v>0</v>
      </c>
      <c r="W630" s="66">
        <f t="shared" si="191"/>
        <v>0</v>
      </c>
      <c r="X630" s="65" t="b">
        <f t="shared" si="192"/>
        <v>1</v>
      </c>
      <c r="Y630" s="65">
        <f>IF(OR(U630=6,U630=7),0,IF(NOT(X630),0,IF(T630&lt;=$T$1,VLOOKUP(U630,ouderschapsverlof!$D$15:$I$19,6,FALSE),0)))</f>
        <v>0</v>
      </c>
      <c r="Z630" s="65">
        <f>IF(OR(U630=6,U630=7),0,IF(NOT(X630),IF(T630&lt;=$T$1,VLOOKUP(U630,ouderschapsverlof!$D$15:$I$19,6,FALSE),0),0))</f>
        <v>0</v>
      </c>
      <c r="AB630" s="64">
        <f t="shared" si="200"/>
        <v>628</v>
      </c>
      <c r="AC630" s="65">
        <f t="shared" si="193"/>
        <v>4</v>
      </c>
      <c r="AD630" s="66">
        <f t="shared" si="194"/>
        <v>0</v>
      </c>
      <c r="AE630" s="66">
        <f t="shared" si="195"/>
        <v>0</v>
      </c>
      <c r="AF630" s="65" t="b">
        <f t="shared" si="196"/>
        <v>1</v>
      </c>
      <c r="AG630" s="65">
        <f>IF(OR(AC630=6,AC630=7),0,IF(NOT(AF630),0,IF(AB630&lt;=$AB$1,VLOOKUP(AC630,ouderschapsverlof!$D$15:$K$19,8,FALSE),0)))</f>
        <v>0</v>
      </c>
      <c r="AH630" s="65">
        <f>IF(OR(AC630=6,AC630=7),0,IF(NOT(AF630),IF(AB630&lt;=$AB$1,VLOOKUP(AC630,ouderschapsverlof!$D$15:$K$19,8,FALSE),0),0))</f>
        <v>0</v>
      </c>
    </row>
    <row r="631" spans="1:34" x14ac:dyDescent="0.25">
      <c r="A631" s="64">
        <f t="shared" si="197"/>
        <v>629</v>
      </c>
      <c r="B631" s="65">
        <f t="shared" si="201"/>
        <v>5</v>
      </c>
      <c r="C631" s="66">
        <f t="shared" si="183"/>
        <v>0</v>
      </c>
      <c r="D631" s="66">
        <f t="shared" si="184"/>
        <v>0</v>
      </c>
      <c r="E631" s="65" t="b">
        <f t="shared" si="202"/>
        <v>1</v>
      </c>
      <c r="F631" s="65">
        <f>IF(OR(B631=6,B631=7),0,IF(NOT(E631),0,IF(A631&lt;=$A$1,VLOOKUP(B631,ouderschapsverlof!$D$15:$E$19,2,FALSE),0)))</f>
        <v>0</v>
      </c>
      <c r="G631" s="65">
        <f>IF(OR(B631=6,B631=7),0,IF(NOT(E631),IF(A631&lt;=$A$1,VLOOKUP(B631,ouderschapsverlof!$D$15:$E$19,2,FALSE),0),0))</f>
        <v>0</v>
      </c>
      <c r="L631" s="64">
        <f t="shared" si="198"/>
        <v>629</v>
      </c>
      <c r="M631" s="65">
        <f t="shared" si="185"/>
        <v>5</v>
      </c>
      <c r="N631" s="66">
        <f t="shared" si="186"/>
        <v>0</v>
      </c>
      <c r="O631" s="66">
        <f t="shared" si="187"/>
        <v>0</v>
      </c>
      <c r="P631" s="65" t="b">
        <f t="shared" si="188"/>
        <v>1</v>
      </c>
      <c r="Q631" s="65">
        <f>IF(OR(M631=6,M631=7),0,IF(NOT(P631),0,IF(L631&lt;=$L$1,VLOOKUP(M631,ouderschapsverlof!$D$15:$G$19,4,FALSE),0)))</f>
        <v>0</v>
      </c>
      <c r="R631" s="65">
        <f>IF(OR(M631=6,M631=7),0,IF(NOT(P631),IF(L631&lt;=$L$1,VLOOKUP(M631,ouderschapsverlof!$D$15:$G$19,4,FALSE),0),0))</f>
        <v>0</v>
      </c>
      <c r="T631" s="64">
        <f t="shared" si="199"/>
        <v>629</v>
      </c>
      <c r="U631" s="65">
        <f t="shared" si="189"/>
        <v>5</v>
      </c>
      <c r="V631" s="66">
        <f t="shared" si="190"/>
        <v>0</v>
      </c>
      <c r="W631" s="66">
        <f t="shared" si="191"/>
        <v>0</v>
      </c>
      <c r="X631" s="65" t="b">
        <f t="shared" si="192"/>
        <v>1</v>
      </c>
      <c r="Y631" s="65">
        <f>IF(OR(U631=6,U631=7),0,IF(NOT(X631),0,IF(T631&lt;=$T$1,VLOOKUP(U631,ouderschapsverlof!$D$15:$I$19,6,FALSE),0)))</f>
        <v>0</v>
      </c>
      <c r="Z631" s="65">
        <f>IF(OR(U631=6,U631=7),0,IF(NOT(X631),IF(T631&lt;=$T$1,VLOOKUP(U631,ouderschapsverlof!$D$15:$I$19,6,FALSE),0),0))</f>
        <v>0</v>
      </c>
      <c r="AB631" s="64">
        <f t="shared" si="200"/>
        <v>629</v>
      </c>
      <c r="AC631" s="65">
        <f t="shared" si="193"/>
        <v>5</v>
      </c>
      <c r="AD631" s="66">
        <f t="shared" si="194"/>
        <v>0</v>
      </c>
      <c r="AE631" s="66">
        <f t="shared" si="195"/>
        <v>0</v>
      </c>
      <c r="AF631" s="65" t="b">
        <f t="shared" si="196"/>
        <v>1</v>
      </c>
      <c r="AG631" s="65">
        <f>IF(OR(AC631=6,AC631=7),0,IF(NOT(AF631),0,IF(AB631&lt;=$AB$1,VLOOKUP(AC631,ouderschapsverlof!$D$15:$K$19,8,FALSE),0)))</f>
        <v>0</v>
      </c>
      <c r="AH631" s="65">
        <f>IF(OR(AC631=6,AC631=7),0,IF(NOT(AF631),IF(AB631&lt;=$AB$1,VLOOKUP(AC631,ouderschapsverlof!$D$15:$K$19,8,FALSE),0),0))</f>
        <v>0</v>
      </c>
    </row>
    <row r="632" spans="1:34" x14ac:dyDescent="0.25">
      <c r="A632" s="64">
        <f t="shared" si="197"/>
        <v>630</v>
      </c>
      <c r="B632" s="65">
        <f t="shared" si="201"/>
        <v>6</v>
      </c>
      <c r="C632" s="66">
        <f t="shared" si="183"/>
        <v>0</v>
      </c>
      <c r="D632" s="66">
        <f t="shared" si="184"/>
        <v>0</v>
      </c>
      <c r="E632" s="65" t="b">
        <f t="shared" si="202"/>
        <v>1</v>
      </c>
      <c r="F632" s="65">
        <f>IF(OR(B632=6,B632=7),0,IF(NOT(E632),0,IF(A632&lt;=$A$1,VLOOKUP(B632,ouderschapsverlof!$D$15:$E$19,2,FALSE),0)))</f>
        <v>0</v>
      </c>
      <c r="G632" s="65">
        <f>IF(OR(B632=6,B632=7),0,IF(NOT(E632),IF(A632&lt;=$A$1,VLOOKUP(B632,ouderschapsverlof!$D$15:$E$19,2,FALSE),0),0))</f>
        <v>0</v>
      </c>
      <c r="L632" s="64">
        <f t="shared" si="198"/>
        <v>630</v>
      </c>
      <c r="M632" s="65">
        <f t="shared" si="185"/>
        <v>6</v>
      </c>
      <c r="N632" s="66">
        <f t="shared" si="186"/>
        <v>0</v>
      </c>
      <c r="O632" s="66">
        <f t="shared" si="187"/>
        <v>0</v>
      </c>
      <c r="P632" s="65" t="b">
        <f t="shared" si="188"/>
        <v>1</v>
      </c>
      <c r="Q632" s="65">
        <f>IF(OR(M632=6,M632=7),0,IF(NOT(P632),0,IF(L632&lt;=$L$1,VLOOKUP(M632,ouderschapsverlof!$D$15:$G$19,4,FALSE),0)))</f>
        <v>0</v>
      </c>
      <c r="R632" s="65">
        <f>IF(OR(M632=6,M632=7),0,IF(NOT(P632),IF(L632&lt;=$L$1,VLOOKUP(M632,ouderschapsverlof!$D$15:$G$19,4,FALSE),0),0))</f>
        <v>0</v>
      </c>
      <c r="T632" s="64">
        <f t="shared" si="199"/>
        <v>630</v>
      </c>
      <c r="U632" s="65">
        <f t="shared" si="189"/>
        <v>6</v>
      </c>
      <c r="V632" s="66">
        <f t="shared" si="190"/>
        <v>0</v>
      </c>
      <c r="W632" s="66">
        <f t="shared" si="191"/>
        <v>0</v>
      </c>
      <c r="X632" s="65" t="b">
        <f t="shared" si="192"/>
        <v>1</v>
      </c>
      <c r="Y632" s="65">
        <f>IF(OR(U632=6,U632=7),0,IF(NOT(X632),0,IF(T632&lt;=$T$1,VLOOKUP(U632,ouderschapsverlof!$D$15:$I$19,6,FALSE),0)))</f>
        <v>0</v>
      </c>
      <c r="Z632" s="65">
        <f>IF(OR(U632=6,U632=7),0,IF(NOT(X632),IF(T632&lt;=$T$1,VLOOKUP(U632,ouderschapsverlof!$D$15:$I$19,6,FALSE),0),0))</f>
        <v>0</v>
      </c>
      <c r="AB632" s="64">
        <f t="shared" si="200"/>
        <v>630</v>
      </c>
      <c r="AC632" s="65">
        <f t="shared" si="193"/>
        <v>6</v>
      </c>
      <c r="AD632" s="66">
        <f t="shared" si="194"/>
        <v>0</v>
      </c>
      <c r="AE632" s="66">
        <f t="shared" si="195"/>
        <v>0</v>
      </c>
      <c r="AF632" s="65" t="b">
        <f t="shared" si="196"/>
        <v>1</v>
      </c>
      <c r="AG632" s="65">
        <f>IF(OR(AC632=6,AC632=7),0,IF(NOT(AF632),0,IF(AB632&lt;=$AB$1,VLOOKUP(AC632,ouderschapsverlof!$D$15:$K$19,8,FALSE),0)))</f>
        <v>0</v>
      </c>
      <c r="AH632" s="65">
        <f>IF(OR(AC632=6,AC632=7),0,IF(NOT(AF632),IF(AB632&lt;=$AB$1,VLOOKUP(AC632,ouderschapsverlof!$D$15:$K$19,8,FALSE),0),0))</f>
        <v>0</v>
      </c>
    </row>
    <row r="633" spans="1:34" x14ac:dyDescent="0.25">
      <c r="A633" s="64">
        <f t="shared" si="197"/>
        <v>631</v>
      </c>
      <c r="B633" s="65">
        <f t="shared" si="201"/>
        <v>7</v>
      </c>
      <c r="C633" s="66">
        <f t="shared" si="183"/>
        <v>0</v>
      </c>
      <c r="D633" s="66">
        <f t="shared" si="184"/>
        <v>0</v>
      </c>
      <c r="E633" s="65" t="b">
        <f t="shared" si="202"/>
        <v>1</v>
      </c>
      <c r="F633" s="65">
        <f>IF(OR(B633=6,B633=7),0,IF(NOT(E633),0,IF(A633&lt;=$A$1,VLOOKUP(B633,ouderschapsverlof!$D$15:$E$19,2,FALSE),0)))</f>
        <v>0</v>
      </c>
      <c r="G633" s="65">
        <f>IF(OR(B633=6,B633=7),0,IF(NOT(E633),IF(A633&lt;=$A$1,VLOOKUP(B633,ouderschapsverlof!$D$15:$E$19,2,FALSE),0),0))</f>
        <v>0</v>
      </c>
      <c r="L633" s="64">
        <f t="shared" si="198"/>
        <v>631</v>
      </c>
      <c r="M633" s="65">
        <f t="shared" si="185"/>
        <v>7</v>
      </c>
      <c r="N633" s="66">
        <f t="shared" si="186"/>
        <v>0</v>
      </c>
      <c r="O633" s="66">
        <f t="shared" si="187"/>
        <v>0</v>
      </c>
      <c r="P633" s="65" t="b">
        <f t="shared" si="188"/>
        <v>1</v>
      </c>
      <c r="Q633" s="65">
        <f>IF(OR(M633=6,M633=7),0,IF(NOT(P633),0,IF(L633&lt;=$L$1,VLOOKUP(M633,ouderschapsverlof!$D$15:$G$19,4,FALSE),0)))</f>
        <v>0</v>
      </c>
      <c r="R633" s="65">
        <f>IF(OR(M633=6,M633=7),0,IF(NOT(P633),IF(L633&lt;=$L$1,VLOOKUP(M633,ouderschapsverlof!$D$15:$G$19,4,FALSE),0),0))</f>
        <v>0</v>
      </c>
      <c r="T633" s="64">
        <f t="shared" si="199"/>
        <v>631</v>
      </c>
      <c r="U633" s="65">
        <f t="shared" si="189"/>
        <v>7</v>
      </c>
      <c r="V633" s="66">
        <f t="shared" si="190"/>
        <v>0</v>
      </c>
      <c r="W633" s="66">
        <f t="shared" si="191"/>
        <v>0</v>
      </c>
      <c r="X633" s="65" t="b">
        <f t="shared" si="192"/>
        <v>1</v>
      </c>
      <c r="Y633" s="65">
        <f>IF(OR(U633=6,U633=7),0,IF(NOT(X633),0,IF(T633&lt;=$T$1,VLOOKUP(U633,ouderschapsverlof!$D$15:$I$19,6,FALSE),0)))</f>
        <v>0</v>
      </c>
      <c r="Z633" s="65">
        <f>IF(OR(U633=6,U633=7),0,IF(NOT(X633),IF(T633&lt;=$T$1,VLOOKUP(U633,ouderschapsverlof!$D$15:$I$19,6,FALSE),0),0))</f>
        <v>0</v>
      </c>
      <c r="AB633" s="64">
        <f t="shared" si="200"/>
        <v>631</v>
      </c>
      <c r="AC633" s="65">
        <f t="shared" si="193"/>
        <v>7</v>
      </c>
      <c r="AD633" s="66">
        <f t="shared" si="194"/>
        <v>0</v>
      </c>
      <c r="AE633" s="66">
        <f t="shared" si="195"/>
        <v>0</v>
      </c>
      <c r="AF633" s="65" t="b">
        <f t="shared" si="196"/>
        <v>1</v>
      </c>
      <c r="AG633" s="65">
        <f>IF(OR(AC633=6,AC633=7),0,IF(NOT(AF633),0,IF(AB633&lt;=$AB$1,VLOOKUP(AC633,ouderschapsverlof!$D$15:$K$19,8,FALSE),0)))</f>
        <v>0</v>
      </c>
      <c r="AH633" s="65">
        <f>IF(OR(AC633=6,AC633=7),0,IF(NOT(AF633),IF(AB633&lt;=$AB$1,VLOOKUP(AC633,ouderschapsverlof!$D$15:$K$19,8,FALSE),0),0))</f>
        <v>0</v>
      </c>
    </row>
    <row r="634" spans="1:34" x14ac:dyDescent="0.25">
      <c r="A634" s="64">
        <f t="shared" si="197"/>
        <v>632</v>
      </c>
      <c r="B634" s="65">
        <f t="shared" si="201"/>
        <v>1</v>
      </c>
      <c r="C634" s="66">
        <f t="shared" si="183"/>
        <v>0</v>
      </c>
      <c r="D634" s="66">
        <f t="shared" si="184"/>
        <v>0</v>
      </c>
      <c r="E634" s="65" t="b">
        <f t="shared" si="202"/>
        <v>1</v>
      </c>
      <c r="F634" s="65">
        <f>IF(OR(B634=6,B634=7),0,IF(NOT(E634),0,IF(A634&lt;=$A$1,VLOOKUP(B634,ouderschapsverlof!$D$15:$E$19,2,FALSE),0)))</f>
        <v>0</v>
      </c>
      <c r="G634" s="65">
        <f>IF(OR(B634=6,B634=7),0,IF(NOT(E634),IF(A634&lt;=$A$1,VLOOKUP(B634,ouderschapsverlof!$D$15:$E$19,2,FALSE),0),0))</f>
        <v>0</v>
      </c>
      <c r="L634" s="64">
        <f t="shared" si="198"/>
        <v>632</v>
      </c>
      <c r="M634" s="65">
        <f t="shared" si="185"/>
        <v>1</v>
      </c>
      <c r="N634" s="66">
        <f t="shared" si="186"/>
        <v>0</v>
      </c>
      <c r="O634" s="66">
        <f t="shared" si="187"/>
        <v>0</v>
      </c>
      <c r="P634" s="65" t="b">
        <f t="shared" si="188"/>
        <v>1</v>
      </c>
      <c r="Q634" s="65">
        <f>IF(OR(M634=6,M634=7),0,IF(NOT(P634),0,IF(L634&lt;=$L$1,VLOOKUP(M634,ouderschapsverlof!$D$15:$G$19,4,FALSE),0)))</f>
        <v>0</v>
      </c>
      <c r="R634" s="65">
        <f>IF(OR(M634=6,M634=7),0,IF(NOT(P634),IF(L634&lt;=$L$1,VLOOKUP(M634,ouderschapsverlof!$D$15:$G$19,4,FALSE),0),0))</f>
        <v>0</v>
      </c>
      <c r="T634" s="64">
        <f t="shared" si="199"/>
        <v>632</v>
      </c>
      <c r="U634" s="65">
        <f t="shared" si="189"/>
        <v>1</v>
      </c>
      <c r="V634" s="66">
        <f t="shared" si="190"/>
        <v>0</v>
      </c>
      <c r="W634" s="66">
        <f t="shared" si="191"/>
        <v>0</v>
      </c>
      <c r="X634" s="65" t="b">
        <f t="shared" si="192"/>
        <v>1</v>
      </c>
      <c r="Y634" s="65">
        <f>IF(OR(U634=6,U634=7),0,IF(NOT(X634),0,IF(T634&lt;=$T$1,VLOOKUP(U634,ouderschapsverlof!$D$15:$I$19,6,FALSE),0)))</f>
        <v>0</v>
      </c>
      <c r="Z634" s="65">
        <f>IF(OR(U634=6,U634=7),0,IF(NOT(X634),IF(T634&lt;=$T$1,VLOOKUP(U634,ouderschapsverlof!$D$15:$I$19,6,FALSE),0),0))</f>
        <v>0</v>
      </c>
      <c r="AB634" s="64">
        <f t="shared" si="200"/>
        <v>632</v>
      </c>
      <c r="AC634" s="65">
        <f t="shared" si="193"/>
        <v>1</v>
      </c>
      <c r="AD634" s="66">
        <f t="shared" si="194"/>
        <v>0</v>
      </c>
      <c r="AE634" s="66">
        <f t="shared" si="195"/>
        <v>0</v>
      </c>
      <c r="AF634" s="65" t="b">
        <f t="shared" si="196"/>
        <v>1</v>
      </c>
      <c r="AG634" s="65">
        <f>IF(OR(AC634=6,AC634=7),0,IF(NOT(AF634),0,IF(AB634&lt;=$AB$1,VLOOKUP(AC634,ouderschapsverlof!$D$15:$K$19,8,FALSE),0)))</f>
        <v>0</v>
      </c>
      <c r="AH634" s="65">
        <f>IF(OR(AC634=6,AC634=7),0,IF(NOT(AF634),IF(AB634&lt;=$AB$1,VLOOKUP(AC634,ouderschapsverlof!$D$15:$K$19,8,FALSE),0),0))</f>
        <v>0</v>
      </c>
    </row>
    <row r="635" spans="1:34" x14ac:dyDescent="0.25">
      <c r="A635" s="64">
        <f t="shared" si="197"/>
        <v>633</v>
      </c>
      <c r="B635" s="65">
        <f t="shared" si="201"/>
        <v>2</v>
      </c>
      <c r="C635" s="66">
        <f t="shared" si="183"/>
        <v>0</v>
      </c>
      <c r="D635" s="66">
        <f t="shared" si="184"/>
        <v>0</v>
      </c>
      <c r="E635" s="65" t="b">
        <f t="shared" si="202"/>
        <v>1</v>
      </c>
      <c r="F635" s="65">
        <f>IF(OR(B635=6,B635=7),0,IF(NOT(E635),0,IF(A635&lt;=$A$1,VLOOKUP(B635,ouderschapsverlof!$D$15:$E$19,2,FALSE),0)))</f>
        <v>0</v>
      </c>
      <c r="G635" s="65">
        <f>IF(OR(B635=6,B635=7),0,IF(NOT(E635),IF(A635&lt;=$A$1,VLOOKUP(B635,ouderschapsverlof!$D$15:$E$19,2,FALSE),0),0))</f>
        <v>0</v>
      </c>
      <c r="L635" s="64">
        <f t="shared" si="198"/>
        <v>633</v>
      </c>
      <c r="M635" s="65">
        <f t="shared" si="185"/>
        <v>2</v>
      </c>
      <c r="N635" s="66">
        <f t="shared" si="186"/>
        <v>0</v>
      </c>
      <c r="O635" s="66">
        <f t="shared" si="187"/>
        <v>0</v>
      </c>
      <c r="P635" s="65" t="b">
        <f t="shared" si="188"/>
        <v>1</v>
      </c>
      <c r="Q635" s="65">
        <f>IF(OR(M635=6,M635=7),0,IF(NOT(P635),0,IF(L635&lt;=$L$1,VLOOKUP(M635,ouderschapsverlof!$D$15:$G$19,4,FALSE),0)))</f>
        <v>0</v>
      </c>
      <c r="R635" s="65">
        <f>IF(OR(M635=6,M635=7),0,IF(NOT(P635),IF(L635&lt;=$L$1,VLOOKUP(M635,ouderschapsverlof!$D$15:$G$19,4,FALSE),0),0))</f>
        <v>0</v>
      </c>
      <c r="T635" s="64">
        <f t="shared" si="199"/>
        <v>633</v>
      </c>
      <c r="U635" s="65">
        <f t="shared" si="189"/>
        <v>2</v>
      </c>
      <c r="V635" s="66">
        <f t="shared" si="190"/>
        <v>0</v>
      </c>
      <c r="W635" s="66">
        <f t="shared" si="191"/>
        <v>0</v>
      </c>
      <c r="X635" s="65" t="b">
        <f t="shared" si="192"/>
        <v>1</v>
      </c>
      <c r="Y635" s="65">
        <f>IF(OR(U635=6,U635=7),0,IF(NOT(X635),0,IF(T635&lt;=$T$1,VLOOKUP(U635,ouderschapsverlof!$D$15:$I$19,6,FALSE),0)))</f>
        <v>0</v>
      </c>
      <c r="Z635" s="65">
        <f>IF(OR(U635=6,U635=7),0,IF(NOT(X635),IF(T635&lt;=$T$1,VLOOKUP(U635,ouderschapsverlof!$D$15:$I$19,6,FALSE),0),0))</f>
        <v>0</v>
      </c>
      <c r="AB635" s="64">
        <f t="shared" si="200"/>
        <v>633</v>
      </c>
      <c r="AC635" s="65">
        <f t="shared" si="193"/>
        <v>2</v>
      </c>
      <c r="AD635" s="66">
        <f t="shared" si="194"/>
        <v>0</v>
      </c>
      <c r="AE635" s="66">
        <f t="shared" si="195"/>
        <v>0</v>
      </c>
      <c r="AF635" s="65" t="b">
        <f t="shared" si="196"/>
        <v>1</v>
      </c>
      <c r="AG635" s="65">
        <f>IF(OR(AC635=6,AC635=7),0,IF(NOT(AF635),0,IF(AB635&lt;=$AB$1,VLOOKUP(AC635,ouderschapsverlof!$D$15:$K$19,8,FALSE),0)))</f>
        <v>0</v>
      </c>
      <c r="AH635" s="65">
        <f>IF(OR(AC635=6,AC635=7),0,IF(NOT(AF635),IF(AB635&lt;=$AB$1,VLOOKUP(AC635,ouderschapsverlof!$D$15:$K$19,8,FALSE),0),0))</f>
        <v>0</v>
      </c>
    </row>
    <row r="636" spans="1:34" x14ac:dyDescent="0.25">
      <c r="A636" s="64">
        <f t="shared" si="197"/>
        <v>634</v>
      </c>
      <c r="B636" s="65">
        <f t="shared" si="201"/>
        <v>3</v>
      </c>
      <c r="C636" s="66">
        <f t="shared" si="183"/>
        <v>0</v>
      </c>
      <c r="D636" s="66">
        <f t="shared" si="184"/>
        <v>0</v>
      </c>
      <c r="E636" s="65" t="b">
        <f t="shared" si="202"/>
        <v>1</v>
      </c>
      <c r="F636" s="65">
        <f>IF(OR(B636=6,B636=7),0,IF(NOT(E636),0,IF(A636&lt;=$A$1,VLOOKUP(B636,ouderschapsverlof!$D$15:$E$19,2,FALSE),0)))</f>
        <v>0</v>
      </c>
      <c r="G636" s="65">
        <f>IF(OR(B636=6,B636=7),0,IF(NOT(E636),IF(A636&lt;=$A$1,VLOOKUP(B636,ouderschapsverlof!$D$15:$E$19,2,FALSE),0),0))</f>
        <v>0</v>
      </c>
      <c r="L636" s="64">
        <f t="shared" si="198"/>
        <v>634</v>
      </c>
      <c r="M636" s="65">
        <f t="shared" si="185"/>
        <v>3</v>
      </c>
      <c r="N636" s="66">
        <f t="shared" si="186"/>
        <v>0</v>
      </c>
      <c r="O636" s="66">
        <f t="shared" si="187"/>
        <v>0</v>
      </c>
      <c r="P636" s="65" t="b">
        <f t="shared" si="188"/>
        <v>1</v>
      </c>
      <c r="Q636" s="65">
        <f>IF(OR(M636=6,M636=7),0,IF(NOT(P636),0,IF(L636&lt;=$L$1,VLOOKUP(M636,ouderschapsverlof!$D$15:$G$19,4,FALSE),0)))</f>
        <v>0</v>
      </c>
      <c r="R636" s="65">
        <f>IF(OR(M636=6,M636=7),0,IF(NOT(P636),IF(L636&lt;=$L$1,VLOOKUP(M636,ouderschapsverlof!$D$15:$G$19,4,FALSE),0),0))</f>
        <v>0</v>
      </c>
      <c r="T636" s="64">
        <f t="shared" si="199"/>
        <v>634</v>
      </c>
      <c r="U636" s="65">
        <f t="shared" si="189"/>
        <v>3</v>
      </c>
      <c r="V636" s="66">
        <f t="shared" si="190"/>
        <v>0</v>
      </c>
      <c r="W636" s="66">
        <f t="shared" si="191"/>
        <v>0</v>
      </c>
      <c r="X636" s="65" t="b">
        <f t="shared" si="192"/>
        <v>1</v>
      </c>
      <c r="Y636" s="65">
        <f>IF(OR(U636=6,U636=7),0,IF(NOT(X636),0,IF(T636&lt;=$T$1,VLOOKUP(U636,ouderschapsverlof!$D$15:$I$19,6,FALSE),0)))</f>
        <v>0</v>
      </c>
      <c r="Z636" s="65">
        <f>IF(OR(U636=6,U636=7),0,IF(NOT(X636),IF(T636&lt;=$T$1,VLOOKUP(U636,ouderschapsverlof!$D$15:$I$19,6,FALSE),0),0))</f>
        <v>0</v>
      </c>
      <c r="AB636" s="64">
        <f t="shared" si="200"/>
        <v>634</v>
      </c>
      <c r="AC636" s="65">
        <f t="shared" si="193"/>
        <v>3</v>
      </c>
      <c r="AD636" s="66">
        <f t="shared" si="194"/>
        <v>0</v>
      </c>
      <c r="AE636" s="66">
        <f t="shared" si="195"/>
        <v>0</v>
      </c>
      <c r="AF636" s="65" t="b">
        <f t="shared" si="196"/>
        <v>1</v>
      </c>
      <c r="AG636" s="65">
        <f>IF(OR(AC636=6,AC636=7),0,IF(NOT(AF636),0,IF(AB636&lt;=$AB$1,VLOOKUP(AC636,ouderschapsverlof!$D$15:$K$19,8,FALSE),0)))</f>
        <v>0</v>
      </c>
      <c r="AH636" s="65">
        <f>IF(OR(AC636=6,AC636=7),0,IF(NOT(AF636),IF(AB636&lt;=$AB$1,VLOOKUP(AC636,ouderschapsverlof!$D$15:$K$19,8,FALSE),0),0))</f>
        <v>0</v>
      </c>
    </row>
    <row r="637" spans="1:34" x14ac:dyDescent="0.25">
      <c r="A637" s="64">
        <f t="shared" si="197"/>
        <v>635</v>
      </c>
      <c r="B637" s="65">
        <f t="shared" si="201"/>
        <v>4</v>
      </c>
      <c r="C637" s="66">
        <f t="shared" si="183"/>
        <v>0</v>
      </c>
      <c r="D637" s="66">
        <f t="shared" si="184"/>
        <v>0</v>
      </c>
      <c r="E637" s="65" t="b">
        <f t="shared" si="202"/>
        <v>1</v>
      </c>
      <c r="F637" s="65">
        <f>IF(OR(B637=6,B637=7),0,IF(NOT(E637),0,IF(A637&lt;=$A$1,VLOOKUP(B637,ouderschapsverlof!$D$15:$E$19,2,FALSE),0)))</f>
        <v>0</v>
      </c>
      <c r="G637" s="65">
        <f>IF(OR(B637=6,B637=7),0,IF(NOT(E637),IF(A637&lt;=$A$1,VLOOKUP(B637,ouderschapsverlof!$D$15:$E$19,2,FALSE),0),0))</f>
        <v>0</v>
      </c>
      <c r="L637" s="64">
        <f t="shared" si="198"/>
        <v>635</v>
      </c>
      <c r="M637" s="65">
        <f t="shared" si="185"/>
        <v>4</v>
      </c>
      <c r="N637" s="66">
        <f t="shared" si="186"/>
        <v>0</v>
      </c>
      <c r="O637" s="66">
        <f t="shared" si="187"/>
        <v>0</v>
      </c>
      <c r="P637" s="65" t="b">
        <f t="shared" si="188"/>
        <v>1</v>
      </c>
      <c r="Q637" s="65">
        <f>IF(OR(M637=6,M637=7),0,IF(NOT(P637),0,IF(L637&lt;=$L$1,VLOOKUP(M637,ouderschapsverlof!$D$15:$G$19,4,FALSE),0)))</f>
        <v>0</v>
      </c>
      <c r="R637" s="65">
        <f>IF(OR(M637=6,M637=7),0,IF(NOT(P637),IF(L637&lt;=$L$1,VLOOKUP(M637,ouderschapsverlof!$D$15:$G$19,4,FALSE),0),0))</f>
        <v>0</v>
      </c>
      <c r="T637" s="64">
        <f t="shared" si="199"/>
        <v>635</v>
      </c>
      <c r="U637" s="65">
        <f t="shared" si="189"/>
        <v>4</v>
      </c>
      <c r="V637" s="66">
        <f t="shared" si="190"/>
        <v>0</v>
      </c>
      <c r="W637" s="66">
        <f t="shared" si="191"/>
        <v>0</v>
      </c>
      <c r="X637" s="65" t="b">
        <f t="shared" si="192"/>
        <v>1</v>
      </c>
      <c r="Y637" s="65">
        <f>IF(OR(U637=6,U637=7),0,IF(NOT(X637),0,IF(T637&lt;=$T$1,VLOOKUP(U637,ouderschapsverlof!$D$15:$I$19,6,FALSE),0)))</f>
        <v>0</v>
      </c>
      <c r="Z637" s="65">
        <f>IF(OR(U637=6,U637=7),0,IF(NOT(X637),IF(T637&lt;=$T$1,VLOOKUP(U637,ouderschapsverlof!$D$15:$I$19,6,FALSE),0),0))</f>
        <v>0</v>
      </c>
      <c r="AB637" s="64">
        <f t="shared" si="200"/>
        <v>635</v>
      </c>
      <c r="AC637" s="65">
        <f t="shared" si="193"/>
        <v>4</v>
      </c>
      <c r="AD637" s="66">
        <f t="shared" si="194"/>
        <v>0</v>
      </c>
      <c r="AE637" s="66">
        <f t="shared" si="195"/>
        <v>0</v>
      </c>
      <c r="AF637" s="65" t="b">
        <f t="shared" si="196"/>
        <v>1</v>
      </c>
      <c r="AG637" s="65">
        <f>IF(OR(AC637=6,AC637=7),0,IF(NOT(AF637),0,IF(AB637&lt;=$AB$1,VLOOKUP(AC637,ouderschapsverlof!$D$15:$K$19,8,FALSE),0)))</f>
        <v>0</v>
      </c>
      <c r="AH637" s="65">
        <f>IF(OR(AC637=6,AC637=7),0,IF(NOT(AF637),IF(AB637&lt;=$AB$1,VLOOKUP(AC637,ouderschapsverlof!$D$15:$K$19,8,FALSE),0),0))</f>
        <v>0</v>
      </c>
    </row>
    <row r="638" spans="1:34" x14ac:dyDescent="0.25">
      <c r="A638" s="64">
        <f t="shared" si="197"/>
        <v>636</v>
      </c>
      <c r="B638" s="65">
        <f t="shared" si="201"/>
        <v>5</v>
      </c>
      <c r="C638" s="66">
        <f t="shared" si="183"/>
        <v>0</v>
      </c>
      <c r="D638" s="66">
        <f t="shared" si="184"/>
        <v>0</v>
      </c>
      <c r="E638" s="65" t="b">
        <f t="shared" si="202"/>
        <v>1</v>
      </c>
      <c r="F638" s="65">
        <f>IF(OR(B638=6,B638=7),0,IF(NOT(E638),0,IF(A638&lt;=$A$1,VLOOKUP(B638,ouderschapsverlof!$D$15:$E$19,2,FALSE),0)))</f>
        <v>0</v>
      </c>
      <c r="G638" s="65">
        <f>IF(OR(B638=6,B638=7),0,IF(NOT(E638),IF(A638&lt;=$A$1,VLOOKUP(B638,ouderschapsverlof!$D$15:$E$19,2,FALSE),0),0))</f>
        <v>0</v>
      </c>
      <c r="L638" s="64">
        <f t="shared" si="198"/>
        <v>636</v>
      </c>
      <c r="M638" s="65">
        <f t="shared" si="185"/>
        <v>5</v>
      </c>
      <c r="N638" s="66">
        <f t="shared" si="186"/>
        <v>0</v>
      </c>
      <c r="O638" s="66">
        <f t="shared" si="187"/>
        <v>0</v>
      </c>
      <c r="P638" s="65" t="b">
        <f t="shared" si="188"/>
        <v>1</v>
      </c>
      <c r="Q638" s="65">
        <f>IF(OR(M638=6,M638=7),0,IF(NOT(P638),0,IF(L638&lt;=$L$1,VLOOKUP(M638,ouderschapsverlof!$D$15:$G$19,4,FALSE),0)))</f>
        <v>0</v>
      </c>
      <c r="R638" s="65">
        <f>IF(OR(M638=6,M638=7),0,IF(NOT(P638),IF(L638&lt;=$L$1,VLOOKUP(M638,ouderschapsverlof!$D$15:$G$19,4,FALSE),0),0))</f>
        <v>0</v>
      </c>
      <c r="T638" s="64">
        <f t="shared" si="199"/>
        <v>636</v>
      </c>
      <c r="U638" s="65">
        <f t="shared" si="189"/>
        <v>5</v>
      </c>
      <c r="V638" s="66">
        <f t="shared" si="190"/>
        <v>0</v>
      </c>
      <c r="W638" s="66">
        <f t="shared" si="191"/>
        <v>0</v>
      </c>
      <c r="X638" s="65" t="b">
        <f t="shared" si="192"/>
        <v>1</v>
      </c>
      <c r="Y638" s="65">
        <f>IF(OR(U638=6,U638=7),0,IF(NOT(X638),0,IF(T638&lt;=$T$1,VLOOKUP(U638,ouderschapsverlof!$D$15:$I$19,6,FALSE),0)))</f>
        <v>0</v>
      </c>
      <c r="Z638" s="65">
        <f>IF(OR(U638=6,U638=7),0,IF(NOT(X638),IF(T638&lt;=$T$1,VLOOKUP(U638,ouderschapsverlof!$D$15:$I$19,6,FALSE),0),0))</f>
        <v>0</v>
      </c>
      <c r="AB638" s="64">
        <f t="shared" si="200"/>
        <v>636</v>
      </c>
      <c r="AC638" s="65">
        <f t="shared" si="193"/>
        <v>5</v>
      </c>
      <c r="AD638" s="66">
        <f t="shared" si="194"/>
        <v>0</v>
      </c>
      <c r="AE638" s="66">
        <f t="shared" si="195"/>
        <v>0</v>
      </c>
      <c r="AF638" s="65" t="b">
        <f t="shared" si="196"/>
        <v>1</v>
      </c>
      <c r="AG638" s="65">
        <f>IF(OR(AC638=6,AC638=7),0,IF(NOT(AF638),0,IF(AB638&lt;=$AB$1,VLOOKUP(AC638,ouderschapsverlof!$D$15:$K$19,8,FALSE),0)))</f>
        <v>0</v>
      </c>
      <c r="AH638" s="65">
        <f>IF(OR(AC638=6,AC638=7),0,IF(NOT(AF638),IF(AB638&lt;=$AB$1,VLOOKUP(AC638,ouderschapsverlof!$D$15:$K$19,8,FALSE),0),0))</f>
        <v>0</v>
      </c>
    </row>
    <row r="639" spans="1:34" x14ac:dyDescent="0.25">
      <c r="A639" s="64">
        <f t="shared" si="197"/>
        <v>637</v>
      </c>
      <c r="B639" s="65">
        <f t="shared" si="201"/>
        <v>6</v>
      </c>
      <c r="C639" s="66">
        <f t="shared" si="183"/>
        <v>0</v>
      </c>
      <c r="D639" s="66">
        <f t="shared" si="184"/>
        <v>0</v>
      </c>
      <c r="E639" s="65" t="b">
        <f t="shared" si="202"/>
        <v>1</v>
      </c>
      <c r="F639" s="65">
        <f>IF(OR(B639=6,B639=7),0,IF(NOT(E639),0,IF(A639&lt;=$A$1,VLOOKUP(B639,ouderschapsverlof!$D$15:$E$19,2,FALSE),0)))</f>
        <v>0</v>
      </c>
      <c r="G639" s="65">
        <f>IF(OR(B639=6,B639=7),0,IF(NOT(E639),IF(A639&lt;=$A$1,VLOOKUP(B639,ouderschapsverlof!$D$15:$E$19,2,FALSE),0),0))</f>
        <v>0</v>
      </c>
      <c r="L639" s="64">
        <f t="shared" si="198"/>
        <v>637</v>
      </c>
      <c r="M639" s="65">
        <f t="shared" si="185"/>
        <v>6</v>
      </c>
      <c r="N639" s="66">
        <f t="shared" si="186"/>
        <v>0</v>
      </c>
      <c r="O639" s="66">
        <f t="shared" si="187"/>
        <v>0</v>
      </c>
      <c r="P639" s="65" t="b">
        <f t="shared" si="188"/>
        <v>1</v>
      </c>
      <c r="Q639" s="65">
        <f>IF(OR(M639=6,M639=7),0,IF(NOT(P639),0,IF(L639&lt;=$L$1,VLOOKUP(M639,ouderschapsverlof!$D$15:$G$19,4,FALSE),0)))</f>
        <v>0</v>
      </c>
      <c r="R639" s="65">
        <f>IF(OR(M639=6,M639=7),0,IF(NOT(P639),IF(L639&lt;=$L$1,VLOOKUP(M639,ouderschapsverlof!$D$15:$G$19,4,FALSE),0),0))</f>
        <v>0</v>
      </c>
      <c r="T639" s="64">
        <f t="shared" si="199"/>
        <v>637</v>
      </c>
      <c r="U639" s="65">
        <f t="shared" si="189"/>
        <v>6</v>
      </c>
      <c r="V639" s="66">
        <f t="shared" si="190"/>
        <v>0</v>
      </c>
      <c r="W639" s="66">
        <f t="shared" si="191"/>
        <v>0</v>
      </c>
      <c r="X639" s="65" t="b">
        <f t="shared" si="192"/>
        <v>1</v>
      </c>
      <c r="Y639" s="65">
        <f>IF(OR(U639=6,U639=7),0,IF(NOT(X639),0,IF(T639&lt;=$T$1,VLOOKUP(U639,ouderschapsverlof!$D$15:$I$19,6,FALSE),0)))</f>
        <v>0</v>
      </c>
      <c r="Z639" s="65">
        <f>IF(OR(U639=6,U639=7),0,IF(NOT(X639),IF(T639&lt;=$T$1,VLOOKUP(U639,ouderschapsverlof!$D$15:$I$19,6,FALSE),0),0))</f>
        <v>0</v>
      </c>
      <c r="AB639" s="64">
        <f t="shared" si="200"/>
        <v>637</v>
      </c>
      <c r="AC639" s="65">
        <f t="shared" si="193"/>
        <v>6</v>
      </c>
      <c r="AD639" s="66">
        <f t="shared" si="194"/>
        <v>0</v>
      </c>
      <c r="AE639" s="66">
        <f t="shared" si="195"/>
        <v>0</v>
      </c>
      <c r="AF639" s="65" t="b">
        <f t="shared" si="196"/>
        <v>1</v>
      </c>
      <c r="AG639" s="65">
        <f>IF(OR(AC639=6,AC639=7),0,IF(NOT(AF639),0,IF(AB639&lt;=$AB$1,VLOOKUP(AC639,ouderschapsverlof!$D$15:$K$19,8,FALSE),0)))</f>
        <v>0</v>
      </c>
      <c r="AH639" s="65">
        <f>IF(OR(AC639=6,AC639=7),0,IF(NOT(AF639),IF(AB639&lt;=$AB$1,VLOOKUP(AC639,ouderschapsverlof!$D$15:$K$19,8,FALSE),0),0))</f>
        <v>0</v>
      </c>
    </row>
    <row r="640" spans="1:34" x14ac:dyDescent="0.25">
      <c r="A640" s="64">
        <f t="shared" si="197"/>
        <v>638</v>
      </c>
      <c r="B640" s="65">
        <f t="shared" si="201"/>
        <v>7</v>
      </c>
      <c r="C640" s="66">
        <f t="shared" si="183"/>
        <v>0</v>
      </c>
      <c r="D640" s="66">
        <f t="shared" si="184"/>
        <v>0</v>
      </c>
      <c r="E640" s="65" t="b">
        <f t="shared" si="202"/>
        <v>1</v>
      </c>
      <c r="F640" s="65">
        <f>IF(OR(B640=6,B640=7),0,IF(NOT(E640),0,IF(A640&lt;=$A$1,VLOOKUP(B640,ouderschapsverlof!$D$15:$E$19,2,FALSE),0)))</f>
        <v>0</v>
      </c>
      <c r="G640" s="65">
        <f>IF(OR(B640=6,B640=7),0,IF(NOT(E640),IF(A640&lt;=$A$1,VLOOKUP(B640,ouderschapsverlof!$D$15:$E$19,2,FALSE),0),0))</f>
        <v>0</v>
      </c>
      <c r="L640" s="64">
        <f t="shared" si="198"/>
        <v>638</v>
      </c>
      <c r="M640" s="65">
        <f t="shared" si="185"/>
        <v>7</v>
      </c>
      <c r="N640" s="66">
        <f t="shared" si="186"/>
        <v>0</v>
      </c>
      <c r="O640" s="66">
        <f t="shared" si="187"/>
        <v>0</v>
      </c>
      <c r="P640" s="65" t="b">
        <f t="shared" si="188"/>
        <v>1</v>
      </c>
      <c r="Q640" s="65">
        <f>IF(OR(M640=6,M640=7),0,IF(NOT(P640),0,IF(L640&lt;=$L$1,VLOOKUP(M640,ouderschapsverlof!$D$15:$G$19,4,FALSE),0)))</f>
        <v>0</v>
      </c>
      <c r="R640" s="65">
        <f>IF(OR(M640=6,M640=7),0,IF(NOT(P640),IF(L640&lt;=$L$1,VLOOKUP(M640,ouderschapsverlof!$D$15:$G$19,4,FALSE),0),0))</f>
        <v>0</v>
      </c>
      <c r="T640" s="64">
        <f t="shared" si="199"/>
        <v>638</v>
      </c>
      <c r="U640" s="65">
        <f t="shared" si="189"/>
        <v>7</v>
      </c>
      <c r="V640" s="66">
        <f t="shared" si="190"/>
        <v>0</v>
      </c>
      <c r="W640" s="66">
        <f t="shared" si="191"/>
        <v>0</v>
      </c>
      <c r="X640" s="65" t="b">
        <f t="shared" si="192"/>
        <v>1</v>
      </c>
      <c r="Y640" s="65">
        <f>IF(OR(U640=6,U640=7),0,IF(NOT(X640),0,IF(T640&lt;=$T$1,VLOOKUP(U640,ouderschapsverlof!$D$15:$I$19,6,FALSE),0)))</f>
        <v>0</v>
      </c>
      <c r="Z640" s="65">
        <f>IF(OR(U640=6,U640=7),0,IF(NOT(X640),IF(T640&lt;=$T$1,VLOOKUP(U640,ouderschapsverlof!$D$15:$I$19,6,FALSE),0),0))</f>
        <v>0</v>
      </c>
      <c r="AB640" s="64">
        <f t="shared" si="200"/>
        <v>638</v>
      </c>
      <c r="AC640" s="65">
        <f t="shared" si="193"/>
        <v>7</v>
      </c>
      <c r="AD640" s="66">
        <f t="shared" si="194"/>
        <v>0</v>
      </c>
      <c r="AE640" s="66">
        <f t="shared" si="195"/>
        <v>0</v>
      </c>
      <c r="AF640" s="65" t="b">
        <f t="shared" si="196"/>
        <v>1</v>
      </c>
      <c r="AG640" s="65">
        <f>IF(OR(AC640=6,AC640=7),0,IF(NOT(AF640),0,IF(AB640&lt;=$AB$1,VLOOKUP(AC640,ouderschapsverlof!$D$15:$K$19,8,FALSE),0)))</f>
        <v>0</v>
      </c>
      <c r="AH640" s="65">
        <f>IF(OR(AC640=6,AC640=7),0,IF(NOT(AF640),IF(AB640&lt;=$AB$1,VLOOKUP(AC640,ouderschapsverlof!$D$15:$K$19,8,FALSE),0),0))</f>
        <v>0</v>
      </c>
    </row>
    <row r="641" spans="1:34" x14ac:dyDescent="0.25">
      <c r="A641" s="64">
        <f t="shared" si="197"/>
        <v>639</v>
      </c>
      <c r="B641" s="65">
        <f t="shared" si="201"/>
        <v>1</v>
      </c>
      <c r="C641" s="66">
        <f t="shared" si="183"/>
        <v>0</v>
      </c>
      <c r="D641" s="66">
        <f t="shared" si="184"/>
        <v>0</v>
      </c>
      <c r="E641" s="65" t="b">
        <f t="shared" si="202"/>
        <v>1</v>
      </c>
      <c r="F641" s="65">
        <f>IF(OR(B641=6,B641=7),0,IF(NOT(E641),0,IF(A641&lt;=$A$1,VLOOKUP(B641,ouderschapsverlof!$D$15:$E$19,2,FALSE),0)))</f>
        <v>0</v>
      </c>
      <c r="G641" s="65">
        <f>IF(OR(B641=6,B641=7),0,IF(NOT(E641),IF(A641&lt;=$A$1,VLOOKUP(B641,ouderschapsverlof!$D$15:$E$19,2,FALSE),0),0))</f>
        <v>0</v>
      </c>
      <c r="L641" s="64">
        <f t="shared" si="198"/>
        <v>639</v>
      </c>
      <c r="M641" s="65">
        <f t="shared" si="185"/>
        <v>1</v>
      </c>
      <c r="N641" s="66">
        <f t="shared" si="186"/>
        <v>0</v>
      </c>
      <c r="O641" s="66">
        <f t="shared" si="187"/>
        <v>0</v>
      </c>
      <c r="P641" s="65" t="b">
        <f t="shared" si="188"/>
        <v>1</v>
      </c>
      <c r="Q641" s="65">
        <f>IF(OR(M641=6,M641=7),0,IF(NOT(P641),0,IF(L641&lt;=$L$1,VLOOKUP(M641,ouderschapsverlof!$D$15:$G$19,4,FALSE),0)))</f>
        <v>0</v>
      </c>
      <c r="R641" s="65">
        <f>IF(OR(M641=6,M641=7),0,IF(NOT(P641),IF(L641&lt;=$L$1,VLOOKUP(M641,ouderschapsverlof!$D$15:$G$19,4,FALSE),0),0))</f>
        <v>0</v>
      </c>
      <c r="T641" s="64">
        <f t="shared" si="199"/>
        <v>639</v>
      </c>
      <c r="U641" s="65">
        <f t="shared" si="189"/>
        <v>1</v>
      </c>
      <c r="V641" s="66">
        <f t="shared" si="190"/>
        <v>0</v>
      </c>
      <c r="W641" s="66">
        <f t="shared" si="191"/>
        <v>0</v>
      </c>
      <c r="X641" s="65" t="b">
        <f t="shared" si="192"/>
        <v>1</v>
      </c>
      <c r="Y641" s="65">
        <f>IF(OR(U641=6,U641=7),0,IF(NOT(X641),0,IF(T641&lt;=$T$1,VLOOKUP(U641,ouderschapsverlof!$D$15:$I$19,6,FALSE),0)))</f>
        <v>0</v>
      </c>
      <c r="Z641" s="65">
        <f>IF(OR(U641=6,U641=7),0,IF(NOT(X641),IF(T641&lt;=$T$1,VLOOKUP(U641,ouderschapsverlof!$D$15:$I$19,6,FALSE),0),0))</f>
        <v>0</v>
      </c>
      <c r="AB641" s="64">
        <f t="shared" si="200"/>
        <v>639</v>
      </c>
      <c r="AC641" s="65">
        <f t="shared" si="193"/>
        <v>1</v>
      </c>
      <c r="AD641" s="66">
        <f t="shared" si="194"/>
        <v>0</v>
      </c>
      <c r="AE641" s="66">
        <f t="shared" si="195"/>
        <v>0</v>
      </c>
      <c r="AF641" s="65" t="b">
        <f t="shared" si="196"/>
        <v>1</v>
      </c>
      <c r="AG641" s="65">
        <f>IF(OR(AC641=6,AC641=7),0,IF(NOT(AF641),0,IF(AB641&lt;=$AB$1,VLOOKUP(AC641,ouderschapsverlof!$D$15:$K$19,8,FALSE),0)))</f>
        <v>0</v>
      </c>
      <c r="AH641" s="65">
        <f>IF(OR(AC641=6,AC641=7),0,IF(NOT(AF641),IF(AB641&lt;=$AB$1,VLOOKUP(AC641,ouderschapsverlof!$D$15:$K$19,8,FALSE),0),0))</f>
        <v>0</v>
      </c>
    </row>
    <row r="642" spans="1:34" x14ac:dyDescent="0.25">
      <c r="A642" s="64">
        <f t="shared" si="197"/>
        <v>640</v>
      </c>
      <c r="B642" s="65">
        <f t="shared" si="201"/>
        <v>2</v>
      </c>
      <c r="C642" s="66">
        <f t="shared" si="183"/>
        <v>0</v>
      </c>
      <c r="D642" s="66">
        <f t="shared" si="184"/>
        <v>0</v>
      </c>
      <c r="E642" s="65" t="b">
        <f t="shared" si="202"/>
        <v>1</v>
      </c>
      <c r="F642" s="65">
        <f>IF(OR(B642=6,B642=7),0,IF(NOT(E642),0,IF(A642&lt;=$A$1,VLOOKUP(B642,ouderschapsverlof!$D$15:$E$19,2,FALSE),0)))</f>
        <v>0</v>
      </c>
      <c r="G642" s="65">
        <f>IF(OR(B642=6,B642=7),0,IF(NOT(E642),IF(A642&lt;=$A$1,VLOOKUP(B642,ouderschapsverlof!$D$15:$E$19,2,FALSE),0),0))</f>
        <v>0</v>
      </c>
      <c r="L642" s="64">
        <f t="shared" si="198"/>
        <v>640</v>
      </c>
      <c r="M642" s="65">
        <f t="shared" si="185"/>
        <v>2</v>
      </c>
      <c r="N642" s="66">
        <f t="shared" si="186"/>
        <v>0</v>
      </c>
      <c r="O642" s="66">
        <f t="shared" si="187"/>
        <v>0</v>
      </c>
      <c r="P642" s="65" t="b">
        <f t="shared" si="188"/>
        <v>1</v>
      </c>
      <c r="Q642" s="65">
        <f>IF(OR(M642=6,M642=7),0,IF(NOT(P642),0,IF(L642&lt;=$L$1,VLOOKUP(M642,ouderschapsverlof!$D$15:$G$19,4,FALSE),0)))</f>
        <v>0</v>
      </c>
      <c r="R642" s="65">
        <f>IF(OR(M642=6,M642=7),0,IF(NOT(P642),IF(L642&lt;=$L$1,VLOOKUP(M642,ouderschapsverlof!$D$15:$G$19,4,FALSE),0),0))</f>
        <v>0</v>
      </c>
      <c r="T642" s="64">
        <f t="shared" si="199"/>
        <v>640</v>
      </c>
      <c r="U642" s="65">
        <f t="shared" si="189"/>
        <v>2</v>
      </c>
      <c r="V642" s="66">
        <f t="shared" si="190"/>
        <v>0</v>
      </c>
      <c r="W642" s="66">
        <f t="shared" si="191"/>
        <v>0</v>
      </c>
      <c r="X642" s="65" t="b">
        <f t="shared" si="192"/>
        <v>1</v>
      </c>
      <c r="Y642" s="65">
        <f>IF(OR(U642=6,U642=7),0,IF(NOT(X642),0,IF(T642&lt;=$T$1,VLOOKUP(U642,ouderschapsverlof!$D$15:$I$19,6,FALSE),0)))</f>
        <v>0</v>
      </c>
      <c r="Z642" s="65">
        <f>IF(OR(U642=6,U642=7),0,IF(NOT(X642),IF(T642&lt;=$T$1,VLOOKUP(U642,ouderschapsverlof!$D$15:$I$19,6,FALSE),0),0))</f>
        <v>0</v>
      </c>
      <c r="AB642" s="64">
        <f t="shared" si="200"/>
        <v>640</v>
      </c>
      <c r="AC642" s="65">
        <f t="shared" si="193"/>
        <v>2</v>
      </c>
      <c r="AD642" s="66">
        <f t="shared" si="194"/>
        <v>0</v>
      </c>
      <c r="AE642" s="66">
        <f t="shared" si="195"/>
        <v>0</v>
      </c>
      <c r="AF642" s="65" t="b">
        <f t="shared" si="196"/>
        <v>1</v>
      </c>
      <c r="AG642" s="65">
        <f>IF(OR(AC642=6,AC642=7),0,IF(NOT(AF642),0,IF(AB642&lt;=$AB$1,VLOOKUP(AC642,ouderschapsverlof!$D$15:$K$19,8,FALSE),0)))</f>
        <v>0</v>
      </c>
      <c r="AH642" s="65">
        <f>IF(OR(AC642=6,AC642=7),0,IF(NOT(AF642),IF(AB642&lt;=$AB$1,VLOOKUP(AC642,ouderschapsverlof!$D$15:$K$19,8,FALSE),0),0))</f>
        <v>0</v>
      </c>
    </row>
    <row r="643" spans="1:34" x14ac:dyDescent="0.25">
      <c r="A643" s="64">
        <f t="shared" si="197"/>
        <v>641</v>
      </c>
      <c r="B643" s="65">
        <f t="shared" si="201"/>
        <v>3</v>
      </c>
      <c r="C643" s="66">
        <f t="shared" ref="C643:C706" si="203">VLOOKUP(A643,$I$1:$I$25,1)</f>
        <v>0</v>
      </c>
      <c r="D643" s="66">
        <f t="shared" ref="D643:D706" si="204">VLOOKUP(A643,$I$1:$J$25,2)</f>
        <v>0</v>
      </c>
      <c r="E643" s="65" t="b">
        <f t="shared" si="202"/>
        <v>1</v>
      </c>
      <c r="F643" s="65">
        <f>IF(OR(B643=6,B643=7),0,IF(NOT(E643),0,IF(A643&lt;=$A$1,VLOOKUP(B643,ouderschapsverlof!$D$15:$E$19,2,FALSE),0)))</f>
        <v>0</v>
      </c>
      <c r="G643" s="65">
        <f>IF(OR(B643=6,B643=7),0,IF(NOT(E643),IF(A643&lt;=$A$1,VLOOKUP(B643,ouderschapsverlof!$D$15:$E$19,2,FALSE),0),0))</f>
        <v>0</v>
      </c>
      <c r="L643" s="64">
        <f t="shared" si="198"/>
        <v>641</v>
      </c>
      <c r="M643" s="65">
        <f t="shared" ref="M643:M706" si="205">WEEKDAY(L643,2)</f>
        <v>3</v>
      </c>
      <c r="N643" s="66">
        <f t="shared" ref="N643:N706" si="206">VLOOKUP(L643,$I$1:$I$25,1)</f>
        <v>0</v>
      </c>
      <c r="O643" s="66">
        <f t="shared" ref="O643:O706" si="207">VLOOKUP(L643,$I$1:$J$25,2)</f>
        <v>0</v>
      </c>
      <c r="P643" s="65" t="b">
        <f t="shared" ref="P643:P706" si="208">IF(AND(L643&gt;=N643,L643&lt;=O643),FALSE,TRUE)</f>
        <v>1</v>
      </c>
      <c r="Q643" s="65">
        <f>IF(OR(M643=6,M643=7),0,IF(NOT(P643),0,IF(L643&lt;=$L$1,VLOOKUP(M643,ouderschapsverlof!$D$15:$G$19,4,FALSE),0)))</f>
        <v>0</v>
      </c>
      <c r="R643" s="65">
        <f>IF(OR(M643=6,M643=7),0,IF(NOT(P643),IF(L643&lt;=$L$1,VLOOKUP(M643,ouderschapsverlof!$D$15:$G$19,4,FALSE),0),0))</f>
        <v>0</v>
      </c>
      <c r="T643" s="64">
        <f t="shared" si="199"/>
        <v>641</v>
      </c>
      <c r="U643" s="65">
        <f t="shared" ref="U643:U706" si="209">WEEKDAY(T643,2)</f>
        <v>3</v>
      </c>
      <c r="V643" s="66">
        <f t="shared" ref="V643:V706" si="210">VLOOKUP(T643,$I$1:$I$25,1)</f>
        <v>0</v>
      </c>
      <c r="W643" s="66">
        <f t="shared" ref="W643:W706" si="211">VLOOKUP(T643,$I$1:$J$25,2)</f>
        <v>0</v>
      </c>
      <c r="X643" s="65" t="b">
        <f t="shared" ref="X643:X706" si="212">IF(AND(T643&gt;=V643,T643&lt;=W643),FALSE,TRUE)</f>
        <v>1</v>
      </c>
      <c r="Y643" s="65">
        <f>IF(OR(U643=6,U643=7),0,IF(NOT(X643),0,IF(T643&lt;=$T$1,VLOOKUP(U643,ouderschapsverlof!$D$15:$I$19,6,FALSE),0)))</f>
        <v>0</v>
      </c>
      <c r="Z643" s="65">
        <f>IF(OR(U643=6,U643=7),0,IF(NOT(X643),IF(T643&lt;=$T$1,VLOOKUP(U643,ouderschapsverlof!$D$15:$I$19,6,FALSE),0),0))</f>
        <v>0</v>
      </c>
      <c r="AB643" s="64">
        <f t="shared" si="200"/>
        <v>641</v>
      </c>
      <c r="AC643" s="65">
        <f t="shared" ref="AC643:AC706" si="213">WEEKDAY(AB643,2)</f>
        <v>3</v>
      </c>
      <c r="AD643" s="66">
        <f t="shared" ref="AD643:AD706" si="214">VLOOKUP(AB643,$I$1:$I$25,1)</f>
        <v>0</v>
      </c>
      <c r="AE643" s="66">
        <f t="shared" ref="AE643:AE706" si="215">VLOOKUP(AB643,$I$1:$J$25,2)</f>
        <v>0</v>
      </c>
      <c r="AF643" s="65" t="b">
        <f t="shared" ref="AF643:AF706" si="216">IF(AND(AB643&gt;=AD643,AB643&lt;=AE643),FALSE,TRUE)</f>
        <v>1</v>
      </c>
      <c r="AG643" s="65">
        <f>IF(OR(AC643=6,AC643=7),0,IF(NOT(AF643),0,IF(AB643&lt;=$AB$1,VLOOKUP(AC643,ouderschapsverlof!$D$15:$K$19,8,FALSE),0)))</f>
        <v>0</v>
      </c>
      <c r="AH643" s="65">
        <f>IF(OR(AC643=6,AC643=7),0,IF(NOT(AF643),IF(AB643&lt;=$AB$1,VLOOKUP(AC643,ouderschapsverlof!$D$15:$K$19,8,FALSE),0),0))</f>
        <v>0</v>
      </c>
    </row>
    <row r="644" spans="1:34" x14ac:dyDescent="0.25">
      <c r="A644" s="64">
        <f t="shared" ref="A644:A707" si="217">A643+1</f>
        <v>642</v>
      </c>
      <c r="B644" s="65">
        <f t="shared" si="201"/>
        <v>4</v>
      </c>
      <c r="C644" s="66">
        <f t="shared" si="203"/>
        <v>0</v>
      </c>
      <c r="D644" s="66">
        <f t="shared" si="204"/>
        <v>0</v>
      </c>
      <c r="E644" s="65" t="b">
        <f t="shared" si="202"/>
        <v>1</v>
      </c>
      <c r="F644" s="65">
        <f>IF(OR(B644=6,B644=7),0,IF(NOT(E644),0,IF(A644&lt;=$A$1,VLOOKUP(B644,ouderschapsverlof!$D$15:$E$19,2,FALSE),0)))</f>
        <v>0</v>
      </c>
      <c r="G644" s="65">
        <f>IF(OR(B644=6,B644=7),0,IF(NOT(E644),IF(A644&lt;=$A$1,VLOOKUP(B644,ouderschapsverlof!$D$15:$E$19,2,FALSE),0),0))</f>
        <v>0</v>
      </c>
      <c r="L644" s="64">
        <f t="shared" ref="L644:L707" si="218">L643+1</f>
        <v>642</v>
      </c>
      <c r="M644" s="65">
        <f t="shared" si="205"/>
        <v>4</v>
      </c>
      <c r="N644" s="66">
        <f t="shared" si="206"/>
        <v>0</v>
      </c>
      <c r="O644" s="66">
        <f t="shared" si="207"/>
        <v>0</v>
      </c>
      <c r="P644" s="65" t="b">
        <f t="shared" si="208"/>
        <v>1</v>
      </c>
      <c r="Q644" s="65">
        <f>IF(OR(M644=6,M644=7),0,IF(NOT(P644),0,IF(L644&lt;=$L$1,VLOOKUP(M644,ouderschapsverlof!$D$15:$G$19,4,FALSE),0)))</f>
        <v>0</v>
      </c>
      <c r="R644" s="65">
        <f>IF(OR(M644=6,M644=7),0,IF(NOT(P644),IF(L644&lt;=$L$1,VLOOKUP(M644,ouderschapsverlof!$D$15:$G$19,4,FALSE),0),0))</f>
        <v>0</v>
      </c>
      <c r="T644" s="64">
        <f t="shared" ref="T644:T707" si="219">T643+1</f>
        <v>642</v>
      </c>
      <c r="U644" s="65">
        <f t="shared" si="209"/>
        <v>4</v>
      </c>
      <c r="V644" s="66">
        <f t="shared" si="210"/>
        <v>0</v>
      </c>
      <c r="W644" s="66">
        <f t="shared" si="211"/>
        <v>0</v>
      </c>
      <c r="X644" s="65" t="b">
        <f t="shared" si="212"/>
        <v>1</v>
      </c>
      <c r="Y644" s="65">
        <f>IF(OR(U644=6,U644=7),0,IF(NOT(X644),0,IF(T644&lt;=$T$1,VLOOKUP(U644,ouderschapsverlof!$D$15:$I$19,6,FALSE),0)))</f>
        <v>0</v>
      </c>
      <c r="Z644" s="65">
        <f>IF(OR(U644=6,U644=7),0,IF(NOT(X644),IF(T644&lt;=$T$1,VLOOKUP(U644,ouderschapsverlof!$D$15:$I$19,6,FALSE),0),0))</f>
        <v>0</v>
      </c>
      <c r="AB644" s="64">
        <f t="shared" ref="AB644:AB707" si="220">AB643+1</f>
        <v>642</v>
      </c>
      <c r="AC644" s="65">
        <f t="shared" si="213"/>
        <v>4</v>
      </c>
      <c r="AD644" s="66">
        <f t="shared" si="214"/>
        <v>0</v>
      </c>
      <c r="AE644" s="66">
        <f t="shared" si="215"/>
        <v>0</v>
      </c>
      <c r="AF644" s="65" t="b">
        <f t="shared" si="216"/>
        <v>1</v>
      </c>
      <c r="AG644" s="65">
        <f>IF(OR(AC644=6,AC644=7),0,IF(NOT(AF644),0,IF(AB644&lt;=$AB$1,VLOOKUP(AC644,ouderschapsverlof!$D$15:$K$19,8,FALSE),0)))</f>
        <v>0</v>
      </c>
      <c r="AH644" s="65">
        <f>IF(OR(AC644=6,AC644=7),0,IF(NOT(AF644),IF(AB644&lt;=$AB$1,VLOOKUP(AC644,ouderschapsverlof!$D$15:$K$19,8,FALSE),0),0))</f>
        <v>0</v>
      </c>
    </row>
    <row r="645" spans="1:34" x14ac:dyDescent="0.25">
      <c r="A645" s="64">
        <f t="shared" si="217"/>
        <v>643</v>
      </c>
      <c r="B645" s="65">
        <f t="shared" si="201"/>
        <v>5</v>
      </c>
      <c r="C645" s="66">
        <f t="shared" si="203"/>
        <v>0</v>
      </c>
      <c r="D645" s="66">
        <f t="shared" si="204"/>
        <v>0</v>
      </c>
      <c r="E645" s="65" t="b">
        <f t="shared" si="202"/>
        <v>1</v>
      </c>
      <c r="F645" s="65">
        <f>IF(OR(B645=6,B645=7),0,IF(NOT(E645),0,IF(A645&lt;=$A$1,VLOOKUP(B645,ouderschapsverlof!$D$15:$E$19,2,FALSE),0)))</f>
        <v>0</v>
      </c>
      <c r="G645" s="65">
        <f>IF(OR(B645=6,B645=7),0,IF(NOT(E645),IF(A645&lt;=$A$1,VLOOKUP(B645,ouderschapsverlof!$D$15:$E$19,2,FALSE),0),0))</f>
        <v>0</v>
      </c>
      <c r="L645" s="64">
        <f t="shared" si="218"/>
        <v>643</v>
      </c>
      <c r="M645" s="65">
        <f t="shared" si="205"/>
        <v>5</v>
      </c>
      <c r="N645" s="66">
        <f t="shared" si="206"/>
        <v>0</v>
      </c>
      <c r="O645" s="66">
        <f t="shared" si="207"/>
        <v>0</v>
      </c>
      <c r="P645" s="65" t="b">
        <f t="shared" si="208"/>
        <v>1</v>
      </c>
      <c r="Q645" s="65">
        <f>IF(OR(M645=6,M645=7),0,IF(NOT(P645),0,IF(L645&lt;=$L$1,VLOOKUP(M645,ouderschapsverlof!$D$15:$G$19,4,FALSE),0)))</f>
        <v>0</v>
      </c>
      <c r="R645" s="65">
        <f>IF(OR(M645=6,M645=7),0,IF(NOT(P645),IF(L645&lt;=$L$1,VLOOKUP(M645,ouderschapsverlof!$D$15:$G$19,4,FALSE),0),0))</f>
        <v>0</v>
      </c>
      <c r="T645" s="64">
        <f t="shared" si="219"/>
        <v>643</v>
      </c>
      <c r="U645" s="65">
        <f t="shared" si="209"/>
        <v>5</v>
      </c>
      <c r="V645" s="66">
        <f t="shared" si="210"/>
        <v>0</v>
      </c>
      <c r="W645" s="66">
        <f t="shared" si="211"/>
        <v>0</v>
      </c>
      <c r="X645" s="65" t="b">
        <f t="shared" si="212"/>
        <v>1</v>
      </c>
      <c r="Y645" s="65">
        <f>IF(OR(U645=6,U645=7),0,IF(NOT(X645),0,IF(T645&lt;=$T$1,VLOOKUP(U645,ouderschapsverlof!$D$15:$I$19,6,FALSE),0)))</f>
        <v>0</v>
      </c>
      <c r="Z645" s="65">
        <f>IF(OR(U645=6,U645=7),0,IF(NOT(X645),IF(T645&lt;=$T$1,VLOOKUP(U645,ouderschapsverlof!$D$15:$I$19,6,FALSE),0),0))</f>
        <v>0</v>
      </c>
      <c r="AB645" s="64">
        <f t="shared" si="220"/>
        <v>643</v>
      </c>
      <c r="AC645" s="65">
        <f t="shared" si="213"/>
        <v>5</v>
      </c>
      <c r="AD645" s="66">
        <f t="shared" si="214"/>
        <v>0</v>
      </c>
      <c r="AE645" s="66">
        <f t="shared" si="215"/>
        <v>0</v>
      </c>
      <c r="AF645" s="65" t="b">
        <f t="shared" si="216"/>
        <v>1</v>
      </c>
      <c r="AG645" s="65">
        <f>IF(OR(AC645=6,AC645=7),0,IF(NOT(AF645),0,IF(AB645&lt;=$AB$1,VLOOKUP(AC645,ouderschapsverlof!$D$15:$K$19,8,FALSE),0)))</f>
        <v>0</v>
      </c>
      <c r="AH645" s="65">
        <f>IF(OR(AC645=6,AC645=7),0,IF(NOT(AF645),IF(AB645&lt;=$AB$1,VLOOKUP(AC645,ouderschapsverlof!$D$15:$K$19,8,FALSE),0),0))</f>
        <v>0</v>
      </c>
    </row>
    <row r="646" spans="1:34" x14ac:dyDescent="0.25">
      <c r="A646" s="64">
        <f t="shared" si="217"/>
        <v>644</v>
      </c>
      <c r="B646" s="65">
        <f t="shared" si="201"/>
        <v>6</v>
      </c>
      <c r="C646" s="66">
        <f t="shared" si="203"/>
        <v>0</v>
      </c>
      <c r="D646" s="66">
        <f t="shared" si="204"/>
        <v>0</v>
      </c>
      <c r="E646" s="65" t="b">
        <f t="shared" si="202"/>
        <v>1</v>
      </c>
      <c r="F646" s="65">
        <f>IF(OR(B646=6,B646=7),0,IF(NOT(E646),0,IF(A646&lt;=$A$1,VLOOKUP(B646,ouderschapsverlof!$D$15:$E$19,2,FALSE),0)))</f>
        <v>0</v>
      </c>
      <c r="G646" s="65">
        <f>IF(OR(B646=6,B646=7),0,IF(NOT(E646),IF(A646&lt;=$A$1,VLOOKUP(B646,ouderschapsverlof!$D$15:$E$19,2,FALSE),0),0))</f>
        <v>0</v>
      </c>
      <c r="L646" s="64">
        <f t="shared" si="218"/>
        <v>644</v>
      </c>
      <c r="M646" s="65">
        <f t="shared" si="205"/>
        <v>6</v>
      </c>
      <c r="N646" s="66">
        <f t="shared" si="206"/>
        <v>0</v>
      </c>
      <c r="O646" s="66">
        <f t="shared" si="207"/>
        <v>0</v>
      </c>
      <c r="P646" s="65" t="b">
        <f t="shared" si="208"/>
        <v>1</v>
      </c>
      <c r="Q646" s="65">
        <f>IF(OR(M646=6,M646=7),0,IF(NOT(P646),0,IF(L646&lt;=$L$1,VLOOKUP(M646,ouderschapsverlof!$D$15:$G$19,4,FALSE),0)))</f>
        <v>0</v>
      </c>
      <c r="R646" s="65">
        <f>IF(OR(M646=6,M646=7),0,IF(NOT(P646),IF(L646&lt;=$L$1,VLOOKUP(M646,ouderschapsverlof!$D$15:$G$19,4,FALSE),0),0))</f>
        <v>0</v>
      </c>
      <c r="T646" s="64">
        <f t="shared" si="219"/>
        <v>644</v>
      </c>
      <c r="U646" s="65">
        <f t="shared" si="209"/>
        <v>6</v>
      </c>
      <c r="V646" s="66">
        <f t="shared" si="210"/>
        <v>0</v>
      </c>
      <c r="W646" s="66">
        <f t="shared" si="211"/>
        <v>0</v>
      </c>
      <c r="X646" s="65" t="b">
        <f t="shared" si="212"/>
        <v>1</v>
      </c>
      <c r="Y646" s="65">
        <f>IF(OR(U646=6,U646=7),0,IF(NOT(X646),0,IF(T646&lt;=$T$1,VLOOKUP(U646,ouderschapsverlof!$D$15:$I$19,6,FALSE),0)))</f>
        <v>0</v>
      </c>
      <c r="Z646" s="65">
        <f>IF(OR(U646=6,U646=7),0,IF(NOT(X646),IF(T646&lt;=$T$1,VLOOKUP(U646,ouderschapsverlof!$D$15:$I$19,6,FALSE),0),0))</f>
        <v>0</v>
      </c>
      <c r="AB646" s="64">
        <f t="shared" si="220"/>
        <v>644</v>
      </c>
      <c r="AC646" s="65">
        <f t="shared" si="213"/>
        <v>6</v>
      </c>
      <c r="AD646" s="66">
        <f t="shared" si="214"/>
        <v>0</v>
      </c>
      <c r="AE646" s="66">
        <f t="shared" si="215"/>
        <v>0</v>
      </c>
      <c r="AF646" s="65" t="b">
        <f t="shared" si="216"/>
        <v>1</v>
      </c>
      <c r="AG646" s="65">
        <f>IF(OR(AC646=6,AC646=7),0,IF(NOT(AF646),0,IF(AB646&lt;=$AB$1,VLOOKUP(AC646,ouderschapsverlof!$D$15:$K$19,8,FALSE),0)))</f>
        <v>0</v>
      </c>
      <c r="AH646" s="65">
        <f>IF(OR(AC646=6,AC646=7),0,IF(NOT(AF646),IF(AB646&lt;=$AB$1,VLOOKUP(AC646,ouderschapsverlof!$D$15:$K$19,8,FALSE),0),0))</f>
        <v>0</v>
      </c>
    </row>
    <row r="647" spans="1:34" x14ac:dyDescent="0.25">
      <c r="A647" s="64">
        <f t="shared" si="217"/>
        <v>645</v>
      </c>
      <c r="B647" s="65">
        <f t="shared" si="201"/>
        <v>7</v>
      </c>
      <c r="C647" s="66">
        <f t="shared" si="203"/>
        <v>0</v>
      </c>
      <c r="D647" s="66">
        <f t="shared" si="204"/>
        <v>0</v>
      </c>
      <c r="E647" s="65" t="b">
        <f t="shared" si="202"/>
        <v>1</v>
      </c>
      <c r="F647" s="65">
        <f>IF(OR(B647=6,B647=7),0,IF(NOT(E647),0,IF(A647&lt;=$A$1,VLOOKUP(B647,ouderschapsverlof!$D$15:$E$19,2,FALSE),0)))</f>
        <v>0</v>
      </c>
      <c r="G647" s="65">
        <f>IF(OR(B647=6,B647=7),0,IF(NOT(E647),IF(A647&lt;=$A$1,VLOOKUP(B647,ouderschapsverlof!$D$15:$E$19,2,FALSE),0),0))</f>
        <v>0</v>
      </c>
      <c r="L647" s="64">
        <f t="shared" si="218"/>
        <v>645</v>
      </c>
      <c r="M647" s="65">
        <f t="shared" si="205"/>
        <v>7</v>
      </c>
      <c r="N647" s="66">
        <f t="shared" si="206"/>
        <v>0</v>
      </c>
      <c r="O647" s="66">
        <f t="shared" si="207"/>
        <v>0</v>
      </c>
      <c r="P647" s="65" t="b">
        <f t="shared" si="208"/>
        <v>1</v>
      </c>
      <c r="Q647" s="65">
        <f>IF(OR(M647=6,M647=7),0,IF(NOT(P647),0,IF(L647&lt;=$L$1,VLOOKUP(M647,ouderschapsverlof!$D$15:$G$19,4,FALSE),0)))</f>
        <v>0</v>
      </c>
      <c r="R647" s="65">
        <f>IF(OR(M647=6,M647=7),0,IF(NOT(P647),IF(L647&lt;=$L$1,VLOOKUP(M647,ouderschapsverlof!$D$15:$G$19,4,FALSE),0),0))</f>
        <v>0</v>
      </c>
      <c r="T647" s="64">
        <f t="shared" si="219"/>
        <v>645</v>
      </c>
      <c r="U647" s="65">
        <f t="shared" si="209"/>
        <v>7</v>
      </c>
      <c r="V647" s="66">
        <f t="shared" si="210"/>
        <v>0</v>
      </c>
      <c r="W647" s="66">
        <f t="shared" si="211"/>
        <v>0</v>
      </c>
      <c r="X647" s="65" t="b">
        <f t="shared" si="212"/>
        <v>1</v>
      </c>
      <c r="Y647" s="65">
        <f>IF(OR(U647=6,U647=7),0,IF(NOT(X647),0,IF(T647&lt;=$T$1,VLOOKUP(U647,ouderschapsverlof!$D$15:$I$19,6,FALSE),0)))</f>
        <v>0</v>
      </c>
      <c r="Z647" s="65">
        <f>IF(OR(U647=6,U647=7),0,IF(NOT(X647),IF(T647&lt;=$T$1,VLOOKUP(U647,ouderschapsverlof!$D$15:$I$19,6,FALSE),0),0))</f>
        <v>0</v>
      </c>
      <c r="AB647" s="64">
        <f t="shared" si="220"/>
        <v>645</v>
      </c>
      <c r="AC647" s="65">
        <f t="shared" si="213"/>
        <v>7</v>
      </c>
      <c r="AD647" s="66">
        <f t="shared" si="214"/>
        <v>0</v>
      </c>
      <c r="AE647" s="66">
        <f t="shared" si="215"/>
        <v>0</v>
      </c>
      <c r="AF647" s="65" t="b">
        <f t="shared" si="216"/>
        <v>1</v>
      </c>
      <c r="AG647" s="65">
        <f>IF(OR(AC647=6,AC647=7),0,IF(NOT(AF647),0,IF(AB647&lt;=$AB$1,VLOOKUP(AC647,ouderschapsverlof!$D$15:$K$19,8,FALSE),0)))</f>
        <v>0</v>
      </c>
      <c r="AH647" s="65">
        <f>IF(OR(AC647=6,AC647=7),0,IF(NOT(AF647),IF(AB647&lt;=$AB$1,VLOOKUP(AC647,ouderschapsverlof!$D$15:$K$19,8,FALSE),0),0))</f>
        <v>0</v>
      </c>
    </row>
    <row r="648" spans="1:34" x14ac:dyDescent="0.25">
      <c r="A648" s="64">
        <f t="shared" si="217"/>
        <v>646</v>
      </c>
      <c r="B648" s="65">
        <f t="shared" si="201"/>
        <v>1</v>
      </c>
      <c r="C648" s="66">
        <f t="shared" si="203"/>
        <v>0</v>
      </c>
      <c r="D648" s="66">
        <f t="shared" si="204"/>
        <v>0</v>
      </c>
      <c r="E648" s="65" t="b">
        <f t="shared" si="202"/>
        <v>1</v>
      </c>
      <c r="F648" s="65">
        <f>IF(OR(B648=6,B648=7),0,IF(NOT(E648),0,IF(A648&lt;=$A$1,VLOOKUP(B648,ouderschapsverlof!$D$15:$E$19,2,FALSE),0)))</f>
        <v>0</v>
      </c>
      <c r="G648" s="65">
        <f>IF(OR(B648=6,B648=7),0,IF(NOT(E648),IF(A648&lt;=$A$1,VLOOKUP(B648,ouderschapsverlof!$D$15:$E$19,2,FALSE),0),0))</f>
        <v>0</v>
      </c>
      <c r="L648" s="64">
        <f t="shared" si="218"/>
        <v>646</v>
      </c>
      <c r="M648" s="65">
        <f t="shared" si="205"/>
        <v>1</v>
      </c>
      <c r="N648" s="66">
        <f t="shared" si="206"/>
        <v>0</v>
      </c>
      <c r="O648" s="66">
        <f t="shared" si="207"/>
        <v>0</v>
      </c>
      <c r="P648" s="65" t="b">
        <f t="shared" si="208"/>
        <v>1</v>
      </c>
      <c r="Q648" s="65">
        <f>IF(OR(M648=6,M648=7),0,IF(NOT(P648),0,IF(L648&lt;=$L$1,VLOOKUP(M648,ouderschapsverlof!$D$15:$G$19,4,FALSE),0)))</f>
        <v>0</v>
      </c>
      <c r="R648" s="65">
        <f>IF(OR(M648=6,M648=7),0,IF(NOT(P648),IF(L648&lt;=$L$1,VLOOKUP(M648,ouderschapsverlof!$D$15:$G$19,4,FALSE),0),0))</f>
        <v>0</v>
      </c>
      <c r="T648" s="64">
        <f t="shared" si="219"/>
        <v>646</v>
      </c>
      <c r="U648" s="65">
        <f t="shared" si="209"/>
        <v>1</v>
      </c>
      <c r="V648" s="66">
        <f t="shared" si="210"/>
        <v>0</v>
      </c>
      <c r="W648" s="66">
        <f t="shared" si="211"/>
        <v>0</v>
      </c>
      <c r="X648" s="65" t="b">
        <f t="shared" si="212"/>
        <v>1</v>
      </c>
      <c r="Y648" s="65">
        <f>IF(OR(U648=6,U648=7),0,IF(NOT(X648),0,IF(T648&lt;=$T$1,VLOOKUP(U648,ouderschapsverlof!$D$15:$I$19,6,FALSE),0)))</f>
        <v>0</v>
      </c>
      <c r="Z648" s="65">
        <f>IF(OR(U648=6,U648=7),0,IF(NOT(X648),IF(T648&lt;=$T$1,VLOOKUP(U648,ouderschapsverlof!$D$15:$I$19,6,FALSE),0),0))</f>
        <v>0</v>
      </c>
      <c r="AB648" s="64">
        <f t="shared" si="220"/>
        <v>646</v>
      </c>
      <c r="AC648" s="65">
        <f t="shared" si="213"/>
        <v>1</v>
      </c>
      <c r="AD648" s="66">
        <f t="shared" si="214"/>
        <v>0</v>
      </c>
      <c r="AE648" s="66">
        <f t="shared" si="215"/>
        <v>0</v>
      </c>
      <c r="AF648" s="65" t="b">
        <f t="shared" si="216"/>
        <v>1</v>
      </c>
      <c r="AG648" s="65">
        <f>IF(OR(AC648=6,AC648=7),0,IF(NOT(AF648),0,IF(AB648&lt;=$AB$1,VLOOKUP(AC648,ouderschapsverlof!$D$15:$K$19,8,FALSE),0)))</f>
        <v>0</v>
      </c>
      <c r="AH648" s="65">
        <f>IF(OR(AC648=6,AC648=7),0,IF(NOT(AF648),IF(AB648&lt;=$AB$1,VLOOKUP(AC648,ouderschapsverlof!$D$15:$K$19,8,FALSE),0),0))</f>
        <v>0</v>
      </c>
    </row>
    <row r="649" spans="1:34" x14ac:dyDescent="0.25">
      <c r="A649" s="64">
        <f t="shared" si="217"/>
        <v>647</v>
      </c>
      <c r="B649" s="65">
        <f t="shared" si="201"/>
        <v>2</v>
      </c>
      <c r="C649" s="66">
        <f t="shared" si="203"/>
        <v>0</v>
      </c>
      <c r="D649" s="66">
        <f t="shared" si="204"/>
        <v>0</v>
      </c>
      <c r="E649" s="65" t="b">
        <f t="shared" si="202"/>
        <v>1</v>
      </c>
      <c r="F649" s="65">
        <f>IF(OR(B649=6,B649=7),0,IF(NOT(E649),0,IF(A649&lt;=$A$1,VLOOKUP(B649,ouderschapsverlof!$D$15:$E$19,2,FALSE),0)))</f>
        <v>0</v>
      </c>
      <c r="G649" s="65">
        <f>IF(OR(B649=6,B649=7),0,IF(NOT(E649),IF(A649&lt;=$A$1,VLOOKUP(B649,ouderschapsverlof!$D$15:$E$19,2,FALSE),0),0))</f>
        <v>0</v>
      </c>
      <c r="L649" s="64">
        <f t="shared" si="218"/>
        <v>647</v>
      </c>
      <c r="M649" s="65">
        <f t="shared" si="205"/>
        <v>2</v>
      </c>
      <c r="N649" s="66">
        <f t="shared" si="206"/>
        <v>0</v>
      </c>
      <c r="O649" s="66">
        <f t="shared" si="207"/>
        <v>0</v>
      </c>
      <c r="P649" s="65" t="b">
        <f t="shared" si="208"/>
        <v>1</v>
      </c>
      <c r="Q649" s="65">
        <f>IF(OR(M649=6,M649=7),0,IF(NOT(P649),0,IF(L649&lt;=$L$1,VLOOKUP(M649,ouderschapsverlof!$D$15:$G$19,4,FALSE),0)))</f>
        <v>0</v>
      </c>
      <c r="R649" s="65">
        <f>IF(OR(M649=6,M649=7),0,IF(NOT(P649),IF(L649&lt;=$L$1,VLOOKUP(M649,ouderschapsverlof!$D$15:$G$19,4,FALSE),0),0))</f>
        <v>0</v>
      </c>
      <c r="T649" s="64">
        <f t="shared" si="219"/>
        <v>647</v>
      </c>
      <c r="U649" s="65">
        <f t="shared" si="209"/>
        <v>2</v>
      </c>
      <c r="V649" s="66">
        <f t="shared" si="210"/>
        <v>0</v>
      </c>
      <c r="W649" s="66">
        <f t="shared" si="211"/>
        <v>0</v>
      </c>
      <c r="X649" s="65" t="b">
        <f t="shared" si="212"/>
        <v>1</v>
      </c>
      <c r="Y649" s="65">
        <f>IF(OR(U649=6,U649=7),0,IF(NOT(X649),0,IF(T649&lt;=$T$1,VLOOKUP(U649,ouderschapsverlof!$D$15:$I$19,6,FALSE),0)))</f>
        <v>0</v>
      </c>
      <c r="Z649" s="65">
        <f>IF(OR(U649=6,U649=7),0,IF(NOT(X649),IF(T649&lt;=$T$1,VLOOKUP(U649,ouderschapsverlof!$D$15:$I$19,6,FALSE),0),0))</f>
        <v>0</v>
      </c>
      <c r="AB649" s="64">
        <f t="shared" si="220"/>
        <v>647</v>
      </c>
      <c r="AC649" s="65">
        <f t="shared" si="213"/>
        <v>2</v>
      </c>
      <c r="AD649" s="66">
        <f t="shared" si="214"/>
        <v>0</v>
      </c>
      <c r="AE649" s="66">
        <f t="shared" si="215"/>
        <v>0</v>
      </c>
      <c r="AF649" s="65" t="b">
        <f t="shared" si="216"/>
        <v>1</v>
      </c>
      <c r="AG649" s="65">
        <f>IF(OR(AC649=6,AC649=7),0,IF(NOT(AF649),0,IF(AB649&lt;=$AB$1,VLOOKUP(AC649,ouderschapsverlof!$D$15:$K$19,8,FALSE),0)))</f>
        <v>0</v>
      </c>
      <c r="AH649" s="65">
        <f>IF(OR(AC649=6,AC649=7),0,IF(NOT(AF649),IF(AB649&lt;=$AB$1,VLOOKUP(AC649,ouderschapsverlof!$D$15:$K$19,8,FALSE),0),0))</f>
        <v>0</v>
      </c>
    </row>
    <row r="650" spans="1:34" x14ac:dyDescent="0.25">
      <c r="A650" s="64">
        <f t="shared" si="217"/>
        <v>648</v>
      </c>
      <c r="B650" s="65">
        <f t="shared" si="201"/>
        <v>3</v>
      </c>
      <c r="C650" s="66">
        <f t="shared" si="203"/>
        <v>0</v>
      </c>
      <c r="D650" s="66">
        <f t="shared" si="204"/>
        <v>0</v>
      </c>
      <c r="E650" s="65" t="b">
        <f t="shared" si="202"/>
        <v>1</v>
      </c>
      <c r="F650" s="65">
        <f>IF(OR(B650=6,B650=7),0,IF(NOT(E650),0,IF(A650&lt;=$A$1,VLOOKUP(B650,ouderschapsverlof!$D$15:$E$19,2,FALSE),0)))</f>
        <v>0</v>
      </c>
      <c r="G650" s="65">
        <f>IF(OR(B650=6,B650=7),0,IF(NOT(E650),IF(A650&lt;=$A$1,VLOOKUP(B650,ouderschapsverlof!$D$15:$E$19,2,FALSE),0),0))</f>
        <v>0</v>
      </c>
      <c r="L650" s="64">
        <f t="shared" si="218"/>
        <v>648</v>
      </c>
      <c r="M650" s="65">
        <f t="shared" si="205"/>
        <v>3</v>
      </c>
      <c r="N650" s="66">
        <f t="shared" si="206"/>
        <v>0</v>
      </c>
      <c r="O650" s="66">
        <f t="shared" si="207"/>
        <v>0</v>
      </c>
      <c r="P650" s="65" t="b">
        <f t="shared" si="208"/>
        <v>1</v>
      </c>
      <c r="Q650" s="65">
        <f>IF(OR(M650=6,M650=7),0,IF(NOT(P650),0,IF(L650&lt;=$L$1,VLOOKUP(M650,ouderschapsverlof!$D$15:$G$19,4,FALSE),0)))</f>
        <v>0</v>
      </c>
      <c r="R650" s="65">
        <f>IF(OR(M650=6,M650=7),0,IF(NOT(P650),IF(L650&lt;=$L$1,VLOOKUP(M650,ouderschapsverlof!$D$15:$G$19,4,FALSE),0),0))</f>
        <v>0</v>
      </c>
      <c r="T650" s="64">
        <f t="shared" si="219"/>
        <v>648</v>
      </c>
      <c r="U650" s="65">
        <f t="shared" si="209"/>
        <v>3</v>
      </c>
      <c r="V650" s="66">
        <f t="shared" si="210"/>
        <v>0</v>
      </c>
      <c r="W650" s="66">
        <f t="shared" si="211"/>
        <v>0</v>
      </c>
      <c r="X650" s="65" t="b">
        <f t="shared" si="212"/>
        <v>1</v>
      </c>
      <c r="Y650" s="65">
        <f>IF(OR(U650=6,U650=7),0,IF(NOT(X650),0,IF(T650&lt;=$T$1,VLOOKUP(U650,ouderschapsverlof!$D$15:$I$19,6,FALSE),0)))</f>
        <v>0</v>
      </c>
      <c r="Z650" s="65">
        <f>IF(OR(U650=6,U650=7),0,IF(NOT(X650),IF(T650&lt;=$T$1,VLOOKUP(U650,ouderschapsverlof!$D$15:$I$19,6,FALSE),0),0))</f>
        <v>0</v>
      </c>
      <c r="AB650" s="64">
        <f t="shared" si="220"/>
        <v>648</v>
      </c>
      <c r="AC650" s="65">
        <f t="shared" si="213"/>
        <v>3</v>
      </c>
      <c r="AD650" s="66">
        <f t="shared" si="214"/>
        <v>0</v>
      </c>
      <c r="AE650" s="66">
        <f t="shared" si="215"/>
        <v>0</v>
      </c>
      <c r="AF650" s="65" t="b">
        <f t="shared" si="216"/>
        <v>1</v>
      </c>
      <c r="AG650" s="65">
        <f>IF(OR(AC650=6,AC650=7),0,IF(NOT(AF650),0,IF(AB650&lt;=$AB$1,VLOOKUP(AC650,ouderschapsverlof!$D$15:$K$19,8,FALSE),0)))</f>
        <v>0</v>
      </c>
      <c r="AH650" s="65">
        <f>IF(OR(AC650=6,AC650=7),0,IF(NOT(AF650),IF(AB650&lt;=$AB$1,VLOOKUP(AC650,ouderschapsverlof!$D$15:$K$19,8,FALSE),0),0))</f>
        <v>0</v>
      </c>
    </row>
    <row r="651" spans="1:34" x14ac:dyDescent="0.25">
      <c r="A651" s="64">
        <f t="shared" si="217"/>
        <v>649</v>
      </c>
      <c r="B651" s="65">
        <f t="shared" si="201"/>
        <v>4</v>
      </c>
      <c r="C651" s="66">
        <f t="shared" si="203"/>
        <v>0</v>
      </c>
      <c r="D651" s="66">
        <f t="shared" si="204"/>
        <v>0</v>
      </c>
      <c r="E651" s="65" t="b">
        <f t="shared" si="202"/>
        <v>1</v>
      </c>
      <c r="F651" s="65">
        <f>IF(OR(B651=6,B651=7),0,IF(NOT(E651),0,IF(A651&lt;=$A$1,VLOOKUP(B651,ouderschapsverlof!$D$15:$E$19,2,FALSE),0)))</f>
        <v>0</v>
      </c>
      <c r="G651" s="65">
        <f>IF(OR(B651=6,B651=7),0,IF(NOT(E651),IF(A651&lt;=$A$1,VLOOKUP(B651,ouderschapsverlof!$D$15:$E$19,2,FALSE),0),0))</f>
        <v>0</v>
      </c>
      <c r="L651" s="64">
        <f t="shared" si="218"/>
        <v>649</v>
      </c>
      <c r="M651" s="65">
        <f t="shared" si="205"/>
        <v>4</v>
      </c>
      <c r="N651" s="66">
        <f t="shared" si="206"/>
        <v>0</v>
      </c>
      <c r="O651" s="66">
        <f t="shared" si="207"/>
        <v>0</v>
      </c>
      <c r="P651" s="65" t="b">
        <f t="shared" si="208"/>
        <v>1</v>
      </c>
      <c r="Q651" s="65">
        <f>IF(OR(M651=6,M651=7),0,IF(NOT(P651),0,IF(L651&lt;=$L$1,VLOOKUP(M651,ouderschapsverlof!$D$15:$G$19,4,FALSE),0)))</f>
        <v>0</v>
      </c>
      <c r="R651" s="65">
        <f>IF(OR(M651=6,M651=7),0,IF(NOT(P651),IF(L651&lt;=$L$1,VLOOKUP(M651,ouderschapsverlof!$D$15:$G$19,4,FALSE),0),0))</f>
        <v>0</v>
      </c>
      <c r="T651" s="64">
        <f t="shared" si="219"/>
        <v>649</v>
      </c>
      <c r="U651" s="65">
        <f t="shared" si="209"/>
        <v>4</v>
      </c>
      <c r="V651" s="66">
        <f t="shared" si="210"/>
        <v>0</v>
      </c>
      <c r="W651" s="66">
        <f t="shared" si="211"/>
        <v>0</v>
      </c>
      <c r="X651" s="65" t="b">
        <f t="shared" si="212"/>
        <v>1</v>
      </c>
      <c r="Y651" s="65">
        <f>IF(OR(U651=6,U651=7),0,IF(NOT(X651),0,IF(T651&lt;=$T$1,VLOOKUP(U651,ouderschapsverlof!$D$15:$I$19,6,FALSE),0)))</f>
        <v>0</v>
      </c>
      <c r="Z651" s="65">
        <f>IF(OR(U651=6,U651=7),0,IF(NOT(X651),IF(T651&lt;=$T$1,VLOOKUP(U651,ouderschapsverlof!$D$15:$I$19,6,FALSE),0),0))</f>
        <v>0</v>
      </c>
      <c r="AB651" s="64">
        <f t="shared" si="220"/>
        <v>649</v>
      </c>
      <c r="AC651" s="65">
        <f t="shared" si="213"/>
        <v>4</v>
      </c>
      <c r="AD651" s="66">
        <f t="shared" si="214"/>
        <v>0</v>
      </c>
      <c r="AE651" s="66">
        <f t="shared" si="215"/>
        <v>0</v>
      </c>
      <c r="AF651" s="65" t="b">
        <f t="shared" si="216"/>
        <v>1</v>
      </c>
      <c r="AG651" s="65">
        <f>IF(OR(AC651=6,AC651=7),0,IF(NOT(AF651),0,IF(AB651&lt;=$AB$1,VLOOKUP(AC651,ouderschapsverlof!$D$15:$K$19,8,FALSE),0)))</f>
        <v>0</v>
      </c>
      <c r="AH651" s="65">
        <f>IF(OR(AC651=6,AC651=7),0,IF(NOT(AF651),IF(AB651&lt;=$AB$1,VLOOKUP(AC651,ouderschapsverlof!$D$15:$K$19,8,FALSE),0),0))</f>
        <v>0</v>
      </c>
    </row>
    <row r="652" spans="1:34" x14ac:dyDescent="0.25">
      <c r="A652" s="64">
        <f t="shared" si="217"/>
        <v>650</v>
      </c>
      <c r="B652" s="65">
        <f t="shared" si="201"/>
        <v>5</v>
      </c>
      <c r="C652" s="66">
        <f t="shared" si="203"/>
        <v>0</v>
      </c>
      <c r="D652" s="66">
        <f t="shared" si="204"/>
        <v>0</v>
      </c>
      <c r="E652" s="65" t="b">
        <f t="shared" si="202"/>
        <v>1</v>
      </c>
      <c r="F652" s="65">
        <f>IF(OR(B652=6,B652=7),0,IF(NOT(E652),0,IF(A652&lt;=$A$1,VLOOKUP(B652,ouderschapsverlof!$D$15:$E$19,2,FALSE),0)))</f>
        <v>0</v>
      </c>
      <c r="G652" s="65">
        <f>IF(OR(B652=6,B652=7),0,IF(NOT(E652),IF(A652&lt;=$A$1,VLOOKUP(B652,ouderschapsverlof!$D$15:$E$19,2,FALSE),0),0))</f>
        <v>0</v>
      </c>
      <c r="L652" s="64">
        <f t="shared" si="218"/>
        <v>650</v>
      </c>
      <c r="M652" s="65">
        <f t="shared" si="205"/>
        <v>5</v>
      </c>
      <c r="N652" s="66">
        <f t="shared" si="206"/>
        <v>0</v>
      </c>
      <c r="O652" s="66">
        <f t="shared" si="207"/>
        <v>0</v>
      </c>
      <c r="P652" s="65" t="b">
        <f t="shared" si="208"/>
        <v>1</v>
      </c>
      <c r="Q652" s="65">
        <f>IF(OR(M652=6,M652=7),0,IF(NOT(P652),0,IF(L652&lt;=$L$1,VLOOKUP(M652,ouderschapsverlof!$D$15:$G$19,4,FALSE),0)))</f>
        <v>0</v>
      </c>
      <c r="R652" s="65">
        <f>IF(OR(M652=6,M652=7),0,IF(NOT(P652),IF(L652&lt;=$L$1,VLOOKUP(M652,ouderschapsverlof!$D$15:$G$19,4,FALSE),0),0))</f>
        <v>0</v>
      </c>
      <c r="T652" s="64">
        <f t="shared" si="219"/>
        <v>650</v>
      </c>
      <c r="U652" s="65">
        <f t="shared" si="209"/>
        <v>5</v>
      </c>
      <c r="V652" s="66">
        <f t="shared" si="210"/>
        <v>0</v>
      </c>
      <c r="W652" s="66">
        <f t="shared" si="211"/>
        <v>0</v>
      </c>
      <c r="X652" s="65" t="b">
        <f t="shared" si="212"/>
        <v>1</v>
      </c>
      <c r="Y652" s="65">
        <f>IF(OR(U652=6,U652=7),0,IF(NOT(X652),0,IF(T652&lt;=$T$1,VLOOKUP(U652,ouderschapsverlof!$D$15:$I$19,6,FALSE),0)))</f>
        <v>0</v>
      </c>
      <c r="Z652" s="65">
        <f>IF(OR(U652=6,U652=7),0,IF(NOT(X652),IF(T652&lt;=$T$1,VLOOKUP(U652,ouderschapsverlof!$D$15:$I$19,6,FALSE),0),0))</f>
        <v>0</v>
      </c>
      <c r="AB652" s="64">
        <f t="shared" si="220"/>
        <v>650</v>
      </c>
      <c r="AC652" s="65">
        <f t="shared" si="213"/>
        <v>5</v>
      </c>
      <c r="AD652" s="66">
        <f t="shared" si="214"/>
        <v>0</v>
      </c>
      <c r="AE652" s="66">
        <f t="shared" si="215"/>
        <v>0</v>
      </c>
      <c r="AF652" s="65" t="b">
        <f t="shared" si="216"/>
        <v>1</v>
      </c>
      <c r="AG652" s="65">
        <f>IF(OR(AC652=6,AC652=7),0,IF(NOT(AF652),0,IF(AB652&lt;=$AB$1,VLOOKUP(AC652,ouderschapsverlof!$D$15:$K$19,8,FALSE),0)))</f>
        <v>0</v>
      </c>
      <c r="AH652" s="65">
        <f>IF(OR(AC652=6,AC652=7),0,IF(NOT(AF652),IF(AB652&lt;=$AB$1,VLOOKUP(AC652,ouderschapsverlof!$D$15:$K$19,8,FALSE),0),0))</f>
        <v>0</v>
      </c>
    </row>
    <row r="653" spans="1:34" x14ac:dyDescent="0.25">
      <c r="A653" s="64">
        <f t="shared" si="217"/>
        <v>651</v>
      </c>
      <c r="B653" s="65">
        <f t="shared" si="201"/>
        <v>6</v>
      </c>
      <c r="C653" s="66">
        <f t="shared" si="203"/>
        <v>0</v>
      </c>
      <c r="D653" s="66">
        <f t="shared" si="204"/>
        <v>0</v>
      </c>
      <c r="E653" s="65" t="b">
        <f t="shared" si="202"/>
        <v>1</v>
      </c>
      <c r="F653" s="65">
        <f>IF(OR(B653=6,B653=7),0,IF(NOT(E653),0,IF(A653&lt;=$A$1,VLOOKUP(B653,ouderschapsverlof!$D$15:$E$19,2,FALSE),0)))</f>
        <v>0</v>
      </c>
      <c r="G653" s="65">
        <f>IF(OR(B653=6,B653=7),0,IF(NOT(E653),IF(A653&lt;=$A$1,VLOOKUP(B653,ouderschapsverlof!$D$15:$E$19,2,FALSE),0),0))</f>
        <v>0</v>
      </c>
      <c r="L653" s="64">
        <f t="shared" si="218"/>
        <v>651</v>
      </c>
      <c r="M653" s="65">
        <f t="shared" si="205"/>
        <v>6</v>
      </c>
      <c r="N653" s="66">
        <f t="shared" si="206"/>
        <v>0</v>
      </c>
      <c r="O653" s="66">
        <f t="shared" si="207"/>
        <v>0</v>
      </c>
      <c r="P653" s="65" t="b">
        <f t="shared" si="208"/>
        <v>1</v>
      </c>
      <c r="Q653" s="65">
        <f>IF(OR(M653=6,M653=7),0,IF(NOT(P653),0,IF(L653&lt;=$L$1,VLOOKUP(M653,ouderschapsverlof!$D$15:$G$19,4,FALSE),0)))</f>
        <v>0</v>
      </c>
      <c r="R653" s="65">
        <f>IF(OR(M653=6,M653=7),0,IF(NOT(P653),IF(L653&lt;=$L$1,VLOOKUP(M653,ouderschapsverlof!$D$15:$G$19,4,FALSE),0),0))</f>
        <v>0</v>
      </c>
      <c r="T653" s="64">
        <f t="shared" si="219"/>
        <v>651</v>
      </c>
      <c r="U653" s="65">
        <f t="shared" si="209"/>
        <v>6</v>
      </c>
      <c r="V653" s="66">
        <f t="shared" si="210"/>
        <v>0</v>
      </c>
      <c r="W653" s="66">
        <f t="shared" si="211"/>
        <v>0</v>
      </c>
      <c r="X653" s="65" t="b">
        <f t="shared" si="212"/>
        <v>1</v>
      </c>
      <c r="Y653" s="65">
        <f>IF(OR(U653=6,U653=7),0,IF(NOT(X653),0,IF(T653&lt;=$T$1,VLOOKUP(U653,ouderschapsverlof!$D$15:$I$19,6,FALSE),0)))</f>
        <v>0</v>
      </c>
      <c r="Z653" s="65">
        <f>IF(OR(U653=6,U653=7),0,IF(NOT(X653),IF(T653&lt;=$T$1,VLOOKUP(U653,ouderschapsverlof!$D$15:$I$19,6,FALSE),0),0))</f>
        <v>0</v>
      </c>
      <c r="AB653" s="64">
        <f t="shared" si="220"/>
        <v>651</v>
      </c>
      <c r="AC653" s="65">
        <f t="shared" si="213"/>
        <v>6</v>
      </c>
      <c r="AD653" s="66">
        <f t="shared" si="214"/>
        <v>0</v>
      </c>
      <c r="AE653" s="66">
        <f t="shared" si="215"/>
        <v>0</v>
      </c>
      <c r="AF653" s="65" t="b">
        <f t="shared" si="216"/>
        <v>1</v>
      </c>
      <c r="AG653" s="65">
        <f>IF(OR(AC653=6,AC653=7),0,IF(NOT(AF653),0,IF(AB653&lt;=$AB$1,VLOOKUP(AC653,ouderschapsverlof!$D$15:$K$19,8,FALSE),0)))</f>
        <v>0</v>
      </c>
      <c r="AH653" s="65">
        <f>IF(OR(AC653=6,AC653=7),0,IF(NOT(AF653),IF(AB653&lt;=$AB$1,VLOOKUP(AC653,ouderschapsverlof!$D$15:$K$19,8,FALSE),0),0))</f>
        <v>0</v>
      </c>
    </row>
    <row r="654" spans="1:34" x14ac:dyDescent="0.25">
      <c r="A654" s="64">
        <f t="shared" si="217"/>
        <v>652</v>
      </c>
      <c r="B654" s="65">
        <f t="shared" ref="B654:B717" si="221">WEEKDAY(A654,2)</f>
        <v>7</v>
      </c>
      <c r="C654" s="66">
        <f t="shared" si="203"/>
        <v>0</v>
      </c>
      <c r="D654" s="66">
        <f t="shared" si="204"/>
        <v>0</v>
      </c>
      <c r="E654" s="65" t="b">
        <f t="shared" ref="E654:E717" si="222">IF(AND(A654&gt;=C654,A654&lt;=D654),FALSE,TRUE)</f>
        <v>1</v>
      </c>
      <c r="F654" s="65">
        <f>IF(OR(B654=6,B654=7),0,IF(NOT(E654),0,IF(A654&lt;=$A$1,VLOOKUP(B654,ouderschapsverlof!$D$15:$E$19,2,FALSE),0)))</f>
        <v>0</v>
      </c>
      <c r="G654" s="65">
        <f>IF(OR(B654=6,B654=7),0,IF(NOT(E654),IF(A654&lt;=$A$1,VLOOKUP(B654,ouderschapsverlof!$D$15:$E$19,2,FALSE),0),0))</f>
        <v>0</v>
      </c>
      <c r="L654" s="64">
        <f t="shared" si="218"/>
        <v>652</v>
      </c>
      <c r="M654" s="65">
        <f t="shared" si="205"/>
        <v>7</v>
      </c>
      <c r="N654" s="66">
        <f t="shared" si="206"/>
        <v>0</v>
      </c>
      <c r="O654" s="66">
        <f t="shared" si="207"/>
        <v>0</v>
      </c>
      <c r="P654" s="65" t="b">
        <f t="shared" si="208"/>
        <v>1</v>
      </c>
      <c r="Q654" s="65">
        <f>IF(OR(M654=6,M654=7),0,IF(NOT(P654),0,IF(L654&lt;=$L$1,VLOOKUP(M654,ouderschapsverlof!$D$15:$G$19,4,FALSE),0)))</f>
        <v>0</v>
      </c>
      <c r="R654" s="65">
        <f>IF(OR(M654=6,M654=7),0,IF(NOT(P654),IF(L654&lt;=$L$1,VLOOKUP(M654,ouderschapsverlof!$D$15:$G$19,4,FALSE),0),0))</f>
        <v>0</v>
      </c>
      <c r="T654" s="64">
        <f t="shared" si="219"/>
        <v>652</v>
      </c>
      <c r="U654" s="65">
        <f t="shared" si="209"/>
        <v>7</v>
      </c>
      <c r="V654" s="66">
        <f t="shared" si="210"/>
        <v>0</v>
      </c>
      <c r="W654" s="66">
        <f t="shared" si="211"/>
        <v>0</v>
      </c>
      <c r="X654" s="65" t="b">
        <f t="shared" si="212"/>
        <v>1</v>
      </c>
      <c r="Y654" s="65">
        <f>IF(OR(U654=6,U654=7),0,IF(NOT(X654),0,IF(T654&lt;=$T$1,VLOOKUP(U654,ouderschapsverlof!$D$15:$I$19,6,FALSE),0)))</f>
        <v>0</v>
      </c>
      <c r="Z654" s="65">
        <f>IF(OR(U654=6,U654=7),0,IF(NOT(X654),IF(T654&lt;=$T$1,VLOOKUP(U654,ouderschapsverlof!$D$15:$I$19,6,FALSE),0),0))</f>
        <v>0</v>
      </c>
      <c r="AB654" s="64">
        <f t="shared" si="220"/>
        <v>652</v>
      </c>
      <c r="AC654" s="65">
        <f t="shared" si="213"/>
        <v>7</v>
      </c>
      <c r="AD654" s="66">
        <f t="shared" si="214"/>
        <v>0</v>
      </c>
      <c r="AE654" s="66">
        <f t="shared" si="215"/>
        <v>0</v>
      </c>
      <c r="AF654" s="65" t="b">
        <f t="shared" si="216"/>
        <v>1</v>
      </c>
      <c r="AG654" s="65">
        <f>IF(OR(AC654=6,AC654=7),0,IF(NOT(AF654),0,IF(AB654&lt;=$AB$1,VLOOKUP(AC654,ouderschapsverlof!$D$15:$K$19,8,FALSE),0)))</f>
        <v>0</v>
      </c>
      <c r="AH654" s="65">
        <f>IF(OR(AC654=6,AC654=7),0,IF(NOT(AF654),IF(AB654&lt;=$AB$1,VLOOKUP(AC654,ouderschapsverlof!$D$15:$K$19,8,FALSE),0),0))</f>
        <v>0</v>
      </c>
    </row>
    <row r="655" spans="1:34" x14ac:dyDescent="0.25">
      <c r="A655" s="64">
        <f t="shared" si="217"/>
        <v>653</v>
      </c>
      <c r="B655" s="65">
        <f t="shared" si="221"/>
        <v>1</v>
      </c>
      <c r="C655" s="66">
        <f t="shared" si="203"/>
        <v>0</v>
      </c>
      <c r="D655" s="66">
        <f t="shared" si="204"/>
        <v>0</v>
      </c>
      <c r="E655" s="65" t="b">
        <f t="shared" si="222"/>
        <v>1</v>
      </c>
      <c r="F655" s="65">
        <f>IF(OR(B655=6,B655=7),0,IF(NOT(E655),0,IF(A655&lt;=$A$1,VLOOKUP(B655,ouderschapsverlof!$D$15:$E$19,2,FALSE),0)))</f>
        <v>0</v>
      </c>
      <c r="G655" s="65">
        <f>IF(OR(B655=6,B655=7),0,IF(NOT(E655),IF(A655&lt;=$A$1,VLOOKUP(B655,ouderschapsverlof!$D$15:$E$19,2,FALSE),0),0))</f>
        <v>0</v>
      </c>
      <c r="L655" s="64">
        <f t="shared" si="218"/>
        <v>653</v>
      </c>
      <c r="M655" s="65">
        <f t="shared" si="205"/>
        <v>1</v>
      </c>
      <c r="N655" s="66">
        <f t="shared" si="206"/>
        <v>0</v>
      </c>
      <c r="O655" s="66">
        <f t="shared" si="207"/>
        <v>0</v>
      </c>
      <c r="P655" s="65" t="b">
        <f t="shared" si="208"/>
        <v>1</v>
      </c>
      <c r="Q655" s="65">
        <f>IF(OR(M655=6,M655=7),0,IF(NOT(P655),0,IF(L655&lt;=$L$1,VLOOKUP(M655,ouderschapsverlof!$D$15:$G$19,4,FALSE),0)))</f>
        <v>0</v>
      </c>
      <c r="R655" s="65">
        <f>IF(OR(M655=6,M655=7),0,IF(NOT(P655),IF(L655&lt;=$L$1,VLOOKUP(M655,ouderschapsverlof!$D$15:$G$19,4,FALSE),0),0))</f>
        <v>0</v>
      </c>
      <c r="T655" s="64">
        <f t="shared" si="219"/>
        <v>653</v>
      </c>
      <c r="U655" s="65">
        <f t="shared" si="209"/>
        <v>1</v>
      </c>
      <c r="V655" s="66">
        <f t="shared" si="210"/>
        <v>0</v>
      </c>
      <c r="W655" s="66">
        <f t="shared" si="211"/>
        <v>0</v>
      </c>
      <c r="X655" s="65" t="b">
        <f t="shared" si="212"/>
        <v>1</v>
      </c>
      <c r="Y655" s="65">
        <f>IF(OR(U655=6,U655=7),0,IF(NOT(X655),0,IF(T655&lt;=$T$1,VLOOKUP(U655,ouderschapsverlof!$D$15:$I$19,6,FALSE),0)))</f>
        <v>0</v>
      </c>
      <c r="Z655" s="65">
        <f>IF(OR(U655=6,U655=7),0,IF(NOT(X655),IF(T655&lt;=$T$1,VLOOKUP(U655,ouderschapsverlof!$D$15:$I$19,6,FALSE),0),0))</f>
        <v>0</v>
      </c>
      <c r="AB655" s="64">
        <f t="shared" si="220"/>
        <v>653</v>
      </c>
      <c r="AC655" s="65">
        <f t="shared" si="213"/>
        <v>1</v>
      </c>
      <c r="AD655" s="66">
        <f t="shared" si="214"/>
        <v>0</v>
      </c>
      <c r="AE655" s="66">
        <f t="shared" si="215"/>
        <v>0</v>
      </c>
      <c r="AF655" s="65" t="b">
        <f t="shared" si="216"/>
        <v>1</v>
      </c>
      <c r="AG655" s="65">
        <f>IF(OR(AC655=6,AC655=7),0,IF(NOT(AF655),0,IF(AB655&lt;=$AB$1,VLOOKUP(AC655,ouderschapsverlof!$D$15:$K$19,8,FALSE),0)))</f>
        <v>0</v>
      </c>
      <c r="AH655" s="65">
        <f>IF(OR(AC655=6,AC655=7),0,IF(NOT(AF655),IF(AB655&lt;=$AB$1,VLOOKUP(AC655,ouderschapsverlof!$D$15:$K$19,8,FALSE),0),0))</f>
        <v>0</v>
      </c>
    </row>
    <row r="656" spans="1:34" x14ac:dyDescent="0.25">
      <c r="A656" s="64">
        <f t="shared" si="217"/>
        <v>654</v>
      </c>
      <c r="B656" s="65">
        <f t="shared" si="221"/>
        <v>2</v>
      </c>
      <c r="C656" s="66">
        <f t="shared" si="203"/>
        <v>0</v>
      </c>
      <c r="D656" s="66">
        <f t="shared" si="204"/>
        <v>0</v>
      </c>
      <c r="E656" s="65" t="b">
        <f t="shared" si="222"/>
        <v>1</v>
      </c>
      <c r="F656" s="65">
        <f>IF(OR(B656=6,B656=7),0,IF(NOT(E656),0,IF(A656&lt;=$A$1,VLOOKUP(B656,ouderschapsverlof!$D$15:$E$19,2,FALSE),0)))</f>
        <v>0</v>
      </c>
      <c r="G656" s="65">
        <f>IF(OR(B656=6,B656=7),0,IF(NOT(E656),IF(A656&lt;=$A$1,VLOOKUP(B656,ouderschapsverlof!$D$15:$E$19,2,FALSE),0),0))</f>
        <v>0</v>
      </c>
      <c r="L656" s="64">
        <f t="shared" si="218"/>
        <v>654</v>
      </c>
      <c r="M656" s="65">
        <f t="shared" si="205"/>
        <v>2</v>
      </c>
      <c r="N656" s="66">
        <f t="shared" si="206"/>
        <v>0</v>
      </c>
      <c r="O656" s="66">
        <f t="shared" si="207"/>
        <v>0</v>
      </c>
      <c r="P656" s="65" t="b">
        <f t="shared" si="208"/>
        <v>1</v>
      </c>
      <c r="Q656" s="65">
        <f>IF(OR(M656=6,M656=7),0,IF(NOT(P656),0,IF(L656&lt;=$L$1,VLOOKUP(M656,ouderschapsverlof!$D$15:$G$19,4,FALSE),0)))</f>
        <v>0</v>
      </c>
      <c r="R656" s="65">
        <f>IF(OR(M656=6,M656=7),0,IF(NOT(P656),IF(L656&lt;=$L$1,VLOOKUP(M656,ouderschapsverlof!$D$15:$G$19,4,FALSE),0),0))</f>
        <v>0</v>
      </c>
      <c r="T656" s="64">
        <f t="shared" si="219"/>
        <v>654</v>
      </c>
      <c r="U656" s="65">
        <f t="shared" si="209"/>
        <v>2</v>
      </c>
      <c r="V656" s="66">
        <f t="shared" si="210"/>
        <v>0</v>
      </c>
      <c r="W656" s="66">
        <f t="shared" si="211"/>
        <v>0</v>
      </c>
      <c r="X656" s="65" t="b">
        <f t="shared" si="212"/>
        <v>1</v>
      </c>
      <c r="Y656" s="65">
        <f>IF(OR(U656=6,U656=7),0,IF(NOT(X656),0,IF(T656&lt;=$T$1,VLOOKUP(U656,ouderschapsverlof!$D$15:$I$19,6,FALSE),0)))</f>
        <v>0</v>
      </c>
      <c r="Z656" s="65">
        <f>IF(OR(U656=6,U656=7),0,IF(NOT(X656),IF(T656&lt;=$T$1,VLOOKUP(U656,ouderschapsverlof!$D$15:$I$19,6,FALSE),0),0))</f>
        <v>0</v>
      </c>
      <c r="AB656" s="64">
        <f t="shared" si="220"/>
        <v>654</v>
      </c>
      <c r="AC656" s="65">
        <f t="shared" si="213"/>
        <v>2</v>
      </c>
      <c r="AD656" s="66">
        <f t="shared" si="214"/>
        <v>0</v>
      </c>
      <c r="AE656" s="66">
        <f t="shared" si="215"/>
        <v>0</v>
      </c>
      <c r="AF656" s="65" t="b">
        <f t="shared" si="216"/>
        <v>1</v>
      </c>
      <c r="AG656" s="65">
        <f>IF(OR(AC656=6,AC656=7),0,IF(NOT(AF656),0,IF(AB656&lt;=$AB$1,VLOOKUP(AC656,ouderschapsverlof!$D$15:$K$19,8,FALSE),0)))</f>
        <v>0</v>
      </c>
      <c r="AH656" s="65">
        <f>IF(OR(AC656=6,AC656=7),0,IF(NOT(AF656),IF(AB656&lt;=$AB$1,VLOOKUP(AC656,ouderschapsverlof!$D$15:$K$19,8,FALSE),0),0))</f>
        <v>0</v>
      </c>
    </row>
    <row r="657" spans="1:34" x14ac:dyDescent="0.25">
      <c r="A657" s="64">
        <f t="shared" si="217"/>
        <v>655</v>
      </c>
      <c r="B657" s="65">
        <f t="shared" si="221"/>
        <v>3</v>
      </c>
      <c r="C657" s="66">
        <f t="shared" si="203"/>
        <v>0</v>
      </c>
      <c r="D657" s="66">
        <f t="shared" si="204"/>
        <v>0</v>
      </c>
      <c r="E657" s="65" t="b">
        <f t="shared" si="222"/>
        <v>1</v>
      </c>
      <c r="F657" s="65">
        <f>IF(OR(B657=6,B657=7),0,IF(NOT(E657),0,IF(A657&lt;=$A$1,VLOOKUP(B657,ouderschapsverlof!$D$15:$E$19,2,FALSE),0)))</f>
        <v>0</v>
      </c>
      <c r="G657" s="65">
        <f>IF(OR(B657=6,B657=7),0,IF(NOT(E657),IF(A657&lt;=$A$1,VLOOKUP(B657,ouderschapsverlof!$D$15:$E$19,2,FALSE),0),0))</f>
        <v>0</v>
      </c>
      <c r="L657" s="64">
        <f t="shared" si="218"/>
        <v>655</v>
      </c>
      <c r="M657" s="65">
        <f t="shared" si="205"/>
        <v>3</v>
      </c>
      <c r="N657" s="66">
        <f t="shared" si="206"/>
        <v>0</v>
      </c>
      <c r="O657" s="66">
        <f t="shared" si="207"/>
        <v>0</v>
      </c>
      <c r="P657" s="65" t="b">
        <f t="shared" si="208"/>
        <v>1</v>
      </c>
      <c r="Q657" s="65">
        <f>IF(OR(M657=6,M657=7),0,IF(NOT(P657),0,IF(L657&lt;=$L$1,VLOOKUP(M657,ouderschapsverlof!$D$15:$G$19,4,FALSE),0)))</f>
        <v>0</v>
      </c>
      <c r="R657" s="65">
        <f>IF(OR(M657=6,M657=7),0,IF(NOT(P657),IF(L657&lt;=$L$1,VLOOKUP(M657,ouderschapsverlof!$D$15:$G$19,4,FALSE),0),0))</f>
        <v>0</v>
      </c>
      <c r="T657" s="64">
        <f t="shared" si="219"/>
        <v>655</v>
      </c>
      <c r="U657" s="65">
        <f t="shared" si="209"/>
        <v>3</v>
      </c>
      <c r="V657" s="66">
        <f t="shared" si="210"/>
        <v>0</v>
      </c>
      <c r="W657" s="66">
        <f t="shared" si="211"/>
        <v>0</v>
      </c>
      <c r="X657" s="65" t="b">
        <f t="shared" si="212"/>
        <v>1</v>
      </c>
      <c r="Y657" s="65">
        <f>IF(OR(U657=6,U657=7),0,IF(NOT(X657),0,IF(T657&lt;=$T$1,VLOOKUP(U657,ouderschapsverlof!$D$15:$I$19,6,FALSE),0)))</f>
        <v>0</v>
      </c>
      <c r="Z657" s="65">
        <f>IF(OR(U657=6,U657=7),0,IF(NOT(X657),IF(T657&lt;=$T$1,VLOOKUP(U657,ouderschapsverlof!$D$15:$I$19,6,FALSE),0),0))</f>
        <v>0</v>
      </c>
      <c r="AB657" s="64">
        <f t="shared" si="220"/>
        <v>655</v>
      </c>
      <c r="AC657" s="65">
        <f t="shared" si="213"/>
        <v>3</v>
      </c>
      <c r="AD657" s="66">
        <f t="shared" si="214"/>
        <v>0</v>
      </c>
      <c r="AE657" s="66">
        <f t="shared" si="215"/>
        <v>0</v>
      </c>
      <c r="AF657" s="65" t="b">
        <f t="shared" si="216"/>
        <v>1</v>
      </c>
      <c r="AG657" s="65">
        <f>IF(OR(AC657=6,AC657=7),0,IF(NOT(AF657),0,IF(AB657&lt;=$AB$1,VLOOKUP(AC657,ouderschapsverlof!$D$15:$K$19,8,FALSE),0)))</f>
        <v>0</v>
      </c>
      <c r="AH657" s="65">
        <f>IF(OR(AC657=6,AC657=7),0,IF(NOT(AF657),IF(AB657&lt;=$AB$1,VLOOKUP(AC657,ouderschapsverlof!$D$15:$K$19,8,FALSE),0),0))</f>
        <v>0</v>
      </c>
    </row>
    <row r="658" spans="1:34" x14ac:dyDescent="0.25">
      <c r="A658" s="64">
        <f t="shared" si="217"/>
        <v>656</v>
      </c>
      <c r="B658" s="65">
        <f t="shared" si="221"/>
        <v>4</v>
      </c>
      <c r="C658" s="66">
        <f t="shared" si="203"/>
        <v>0</v>
      </c>
      <c r="D658" s="66">
        <f t="shared" si="204"/>
        <v>0</v>
      </c>
      <c r="E658" s="65" t="b">
        <f t="shared" si="222"/>
        <v>1</v>
      </c>
      <c r="F658" s="65">
        <f>IF(OR(B658=6,B658=7),0,IF(NOT(E658),0,IF(A658&lt;=$A$1,VLOOKUP(B658,ouderschapsverlof!$D$15:$E$19,2,FALSE),0)))</f>
        <v>0</v>
      </c>
      <c r="G658" s="65">
        <f>IF(OR(B658=6,B658=7),0,IF(NOT(E658),IF(A658&lt;=$A$1,VLOOKUP(B658,ouderschapsverlof!$D$15:$E$19,2,FALSE),0),0))</f>
        <v>0</v>
      </c>
      <c r="L658" s="64">
        <f t="shared" si="218"/>
        <v>656</v>
      </c>
      <c r="M658" s="65">
        <f t="shared" si="205"/>
        <v>4</v>
      </c>
      <c r="N658" s="66">
        <f t="shared" si="206"/>
        <v>0</v>
      </c>
      <c r="O658" s="66">
        <f t="shared" si="207"/>
        <v>0</v>
      </c>
      <c r="P658" s="65" t="b">
        <f t="shared" si="208"/>
        <v>1</v>
      </c>
      <c r="Q658" s="65">
        <f>IF(OR(M658=6,M658=7),0,IF(NOT(P658),0,IF(L658&lt;=$L$1,VLOOKUP(M658,ouderschapsverlof!$D$15:$G$19,4,FALSE),0)))</f>
        <v>0</v>
      </c>
      <c r="R658" s="65">
        <f>IF(OR(M658=6,M658=7),0,IF(NOT(P658),IF(L658&lt;=$L$1,VLOOKUP(M658,ouderschapsverlof!$D$15:$G$19,4,FALSE),0),0))</f>
        <v>0</v>
      </c>
      <c r="T658" s="64">
        <f t="shared" si="219"/>
        <v>656</v>
      </c>
      <c r="U658" s="65">
        <f t="shared" si="209"/>
        <v>4</v>
      </c>
      <c r="V658" s="66">
        <f t="shared" si="210"/>
        <v>0</v>
      </c>
      <c r="W658" s="66">
        <f t="shared" si="211"/>
        <v>0</v>
      </c>
      <c r="X658" s="65" t="b">
        <f t="shared" si="212"/>
        <v>1</v>
      </c>
      <c r="Y658" s="65">
        <f>IF(OR(U658=6,U658=7),0,IF(NOT(X658),0,IF(T658&lt;=$T$1,VLOOKUP(U658,ouderschapsverlof!$D$15:$I$19,6,FALSE),0)))</f>
        <v>0</v>
      </c>
      <c r="Z658" s="65">
        <f>IF(OR(U658=6,U658=7),0,IF(NOT(X658),IF(T658&lt;=$T$1,VLOOKUP(U658,ouderschapsverlof!$D$15:$I$19,6,FALSE),0),0))</f>
        <v>0</v>
      </c>
      <c r="AB658" s="64">
        <f t="shared" si="220"/>
        <v>656</v>
      </c>
      <c r="AC658" s="65">
        <f t="shared" si="213"/>
        <v>4</v>
      </c>
      <c r="AD658" s="66">
        <f t="shared" si="214"/>
        <v>0</v>
      </c>
      <c r="AE658" s="66">
        <f t="shared" si="215"/>
        <v>0</v>
      </c>
      <c r="AF658" s="65" t="b">
        <f t="shared" si="216"/>
        <v>1</v>
      </c>
      <c r="AG658" s="65">
        <f>IF(OR(AC658=6,AC658=7),0,IF(NOT(AF658),0,IF(AB658&lt;=$AB$1,VLOOKUP(AC658,ouderschapsverlof!$D$15:$K$19,8,FALSE),0)))</f>
        <v>0</v>
      </c>
      <c r="AH658" s="65">
        <f>IF(OR(AC658=6,AC658=7),0,IF(NOT(AF658),IF(AB658&lt;=$AB$1,VLOOKUP(AC658,ouderschapsverlof!$D$15:$K$19,8,FALSE),0),0))</f>
        <v>0</v>
      </c>
    </row>
    <row r="659" spans="1:34" x14ac:dyDescent="0.25">
      <c r="A659" s="64">
        <f t="shared" si="217"/>
        <v>657</v>
      </c>
      <c r="B659" s="65">
        <f t="shared" si="221"/>
        <v>5</v>
      </c>
      <c r="C659" s="66">
        <f t="shared" si="203"/>
        <v>0</v>
      </c>
      <c r="D659" s="66">
        <f t="shared" si="204"/>
        <v>0</v>
      </c>
      <c r="E659" s="65" t="b">
        <f t="shared" si="222"/>
        <v>1</v>
      </c>
      <c r="F659" s="65">
        <f>IF(OR(B659=6,B659=7),0,IF(NOT(E659),0,IF(A659&lt;=$A$1,VLOOKUP(B659,ouderschapsverlof!$D$15:$E$19,2,FALSE),0)))</f>
        <v>0</v>
      </c>
      <c r="G659" s="65">
        <f>IF(OR(B659=6,B659=7),0,IF(NOT(E659),IF(A659&lt;=$A$1,VLOOKUP(B659,ouderschapsverlof!$D$15:$E$19,2,FALSE),0),0))</f>
        <v>0</v>
      </c>
      <c r="L659" s="64">
        <f t="shared" si="218"/>
        <v>657</v>
      </c>
      <c r="M659" s="65">
        <f t="shared" si="205"/>
        <v>5</v>
      </c>
      <c r="N659" s="66">
        <f t="shared" si="206"/>
        <v>0</v>
      </c>
      <c r="O659" s="66">
        <f t="shared" si="207"/>
        <v>0</v>
      </c>
      <c r="P659" s="65" t="b">
        <f t="shared" si="208"/>
        <v>1</v>
      </c>
      <c r="Q659" s="65">
        <f>IF(OR(M659=6,M659=7),0,IF(NOT(P659),0,IF(L659&lt;=$L$1,VLOOKUP(M659,ouderschapsverlof!$D$15:$G$19,4,FALSE),0)))</f>
        <v>0</v>
      </c>
      <c r="R659" s="65">
        <f>IF(OR(M659=6,M659=7),0,IF(NOT(P659),IF(L659&lt;=$L$1,VLOOKUP(M659,ouderschapsverlof!$D$15:$G$19,4,FALSE),0),0))</f>
        <v>0</v>
      </c>
      <c r="T659" s="64">
        <f t="shared" si="219"/>
        <v>657</v>
      </c>
      <c r="U659" s="65">
        <f t="shared" si="209"/>
        <v>5</v>
      </c>
      <c r="V659" s="66">
        <f t="shared" si="210"/>
        <v>0</v>
      </c>
      <c r="W659" s="66">
        <f t="shared" si="211"/>
        <v>0</v>
      </c>
      <c r="X659" s="65" t="b">
        <f t="shared" si="212"/>
        <v>1</v>
      </c>
      <c r="Y659" s="65">
        <f>IF(OR(U659=6,U659=7),0,IF(NOT(X659),0,IF(T659&lt;=$T$1,VLOOKUP(U659,ouderschapsverlof!$D$15:$I$19,6,FALSE),0)))</f>
        <v>0</v>
      </c>
      <c r="Z659" s="65">
        <f>IF(OR(U659=6,U659=7),0,IF(NOT(X659),IF(T659&lt;=$T$1,VLOOKUP(U659,ouderschapsverlof!$D$15:$I$19,6,FALSE),0),0))</f>
        <v>0</v>
      </c>
      <c r="AB659" s="64">
        <f t="shared" si="220"/>
        <v>657</v>
      </c>
      <c r="AC659" s="65">
        <f t="shared" si="213"/>
        <v>5</v>
      </c>
      <c r="AD659" s="66">
        <f t="shared" si="214"/>
        <v>0</v>
      </c>
      <c r="AE659" s="66">
        <f t="shared" si="215"/>
        <v>0</v>
      </c>
      <c r="AF659" s="65" t="b">
        <f t="shared" si="216"/>
        <v>1</v>
      </c>
      <c r="AG659" s="65">
        <f>IF(OR(AC659=6,AC659=7),0,IF(NOT(AF659),0,IF(AB659&lt;=$AB$1,VLOOKUP(AC659,ouderschapsverlof!$D$15:$K$19,8,FALSE),0)))</f>
        <v>0</v>
      </c>
      <c r="AH659" s="65">
        <f>IF(OR(AC659=6,AC659=7),0,IF(NOT(AF659),IF(AB659&lt;=$AB$1,VLOOKUP(AC659,ouderschapsverlof!$D$15:$K$19,8,FALSE),0),0))</f>
        <v>0</v>
      </c>
    </row>
    <row r="660" spans="1:34" x14ac:dyDescent="0.25">
      <c r="A660" s="64">
        <f t="shared" si="217"/>
        <v>658</v>
      </c>
      <c r="B660" s="65">
        <f t="shared" si="221"/>
        <v>6</v>
      </c>
      <c r="C660" s="66">
        <f t="shared" si="203"/>
        <v>0</v>
      </c>
      <c r="D660" s="66">
        <f t="shared" si="204"/>
        <v>0</v>
      </c>
      <c r="E660" s="65" t="b">
        <f t="shared" si="222"/>
        <v>1</v>
      </c>
      <c r="F660" s="65">
        <f>IF(OR(B660=6,B660=7),0,IF(NOT(E660),0,IF(A660&lt;=$A$1,VLOOKUP(B660,ouderschapsverlof!$D$15:$E$19,2,FALSE),0)))</f>
        <v>0</v>
      </c>
      <c r="G660" s="65">
        <f>IF(OR(B660=6,B660=7),0,IF(NOT(E660),IF(A660&lt;=$A$1,VLOOKUP(B660,ouderschapsverlof!$D$15:$E$19,2,FALSE),0),0))</f>
        <v>0</v>
      </c>
      <c r="L660" s="64">
        <f t="shared" si="218"/>
        <v>658</v>
      </c>
      <c r="M660" s="65">
        <f t="shared" si="205"/>
        <v>6</v>
      </c>
      <c r="N660" s="66">
        <f t="shared" si="206"/>
        <v>0</v>
      </c>
      <c r="O660" s="66">
        <f t="shared" si="207"/>
        <v>0</v>
      </c>
      <c r="P660" s="65" t="b">
        <f t="shared" si="208"/>
        <v>1</v>
      </c>
      <c r="Q660" s="65">
        <f>IF(OR(M660=6,M660=7),0,IF(NOT(P660),0,IF(L660&lt;=$L$1,VLOOKUP(M660,ouderschapsverlof!$D$15:$G$19,4,FALSE),0)))</f>
        <v>0</v>
      </c>
      <c r="R660" s="65">
        <f>IF(OR(M660=6,M660=7),0,IF(NOT(P660),IF(L660&lt;=$L$1,VLOOKUP(M660,ouderschapsverlof!$D$15:$G$19,4,FALSE),0),0))</f>
        <v>0</v>
      </c>
      <c r="T660" s="64">
        <f t="shared" si="219"/>
        <v>658</v>
      </c>
      <c r="U660" s="65">
        <f t="shared" si="209"/>
        <v>6</v>
      </c>
      <c r="V660" s="66">
        <f t="shared" si="210"/>
        <v>0</v>
      </c>
      <c r="W660" s="66">
        <f t="shared" si="211"/>
        <v>0</v>
      </c>
      <c r="X660" s="65" t="b">
        <f t="shared" si="212"/>
        <v>1</v>
      </c>
      <c r="Y660" s="65">
        <f>IF(OR(U660=6,U660=7),0,IF(NOT(X660),0,IF(T660&lt;=$T$1,VLOOKUP(U660,ouderschapsverlof!$D$15:$I$19,6,FALSE),0)))</f>
        <v>0</v>
      </c>
      <c r="Z660" s="65">
        <f>IF(OR(U660=6,U660=7),0,IF(NOT(X660),IF(T660&lt;=$T$1,VLOOKUP(U660,ouderschapsverlof!$D$15:$I$19,6,FALSE),0),0))</f>
        <v>0</v>
      </c>
      <c r="AB660" s="64">
        <f t="shared" si="220"/>
        <v>658</v>
      </c>
      <c r="AC660" s="65">
        <f t="shared" si="213"/>
        <v>6</v>
      </c>
      <c r="AD660" s="66">
        <f t="shared" si="214"/>
        <v>0</v>
      </c>
      <c r="AE660" s="66">
        <f t="shared" si="215"/>
        <v>0</v>
      </c>
      <c r="AF660" s="65" t="b">
        <f t="shared" si="216"/>
        <v>1</v>
      </c>
      <c r="AG660" s="65">
        <f>IF(OR(AC660=6,AC660=7),0,IF(NOT(AF660),0,IF(AB660&lt;=$AB$1,VLOOKUP(AC660,ouderschapsverlof!$D$15:$K$19,8,FALSE),0)))</f>
        <v>0</v>
      </c>
      <c r="AH660" s="65">
        <f>IF(OR(AC660=6,AC660=7),0,IF(NOT(AF660),IF(AB660&lt;=$AB$1,VLOOKUP(AC660,ouderschapsverlof!$D$15:$K$19,8,FALSE),0),0))</f>
        <v>0</v>
      </c>
    </row>
    <row r="661" spans="1:34" x14ac:dyDescent="0.25">
      <c r="A661" s="64">
        <f t="shared" si="217"/>
        <v>659</v>
      </c>
      <c r="B661" s="65">
        <f t="shared" si="221"/>
        <v>7</v>
      </c>
      <c r="C661" s="66">
        <f t="shared" si="203"/>
        <v>0</v>
      </c>
      <c r="D661" s="66">
        <f t="shared" si="204"/>
        <v>0</v>
      </c>
      <c r="E661" s="65" t="b">
        <f t="shared" si="222"/>
        <v>1</v>
      </c>
      <c r="F661" s="65">
        <f>IF(OR(B661=6,B661=7),0,IF(NOT(E661),0,IF(A661&lt;=$A$1,VLOOKUP(B661,ouderschapsverlof!$D$15:$E$19,2,FALSE),0)))</f>
        <v>0</v>
      </c>
      <c r="G661" s="65">
        <f>IF(OR(B661=6,B661=7),0,IF(NOT(E661),IF(A661&lt;=$A$1,VLOOKUP(B661,ouderschapsverlof!$D$15:$E$19,2,FALSE),0),0))</f>
        <v>0</v>
      </c>
      <c r="L661" s="64">
        <f t="shared" si="218"/>
        <v>659</v>
      </c>
      <c r="M661" s="65">
        <f t="shared" si="205"/>
        <v>7</v>
      </c>
      <c r="N661" s="66">
        <f t="shared" si="206"/>
        <v>0</v>
      </c>
      <c r="O661" s="66">
        <f t="shared" si="207"/>
        <v>0</v>
      </c>
      <c r="P661" s="65" t="b">
        <f t="shared" si="208"/>
        <v>1</v>
      </c>
      <c r="Q661" s="65">
        <f>IF(OR(M661=6,M661=7),0,IF(NOT(P661),0,IF(L661&lt;=$L$1,VLOOKUP(M661,ouderschapsverlof!$D$15:$G$19,4,FALSE),0)))</f>
        <v>0</v>
      </c>
      <c r="R661" s="65">
        <f>IF(OR(M661=6,M661=7),0,IF(NOT(P661),IF(L661&lt;=$L$1,VLOOKUP(M661,ouderschapsverlof!$D$15:$G$19,4,FALSE),0),0))</f>
        <v>0</v>
      </c>
      <c r="T661" s="64">
        <f t="shared" si="219"/>
        <v>659</v>
      </c>
      <c r="U661" s="65">
        <f t="shared" si="209"/>
        <v>7</v>
      </c>
      <c r="V661" s="66">
        <f t="shared" si="210"/>
        <v>0</v>
      </c>
      <c r="W661" s="66">
        <f t="shared" si="211"/>
        <v>0</v>
      </c>
      <c r="X661" s="65" t="b">
        <f t="shared" si="212"/>
        <v>1</v>
      </c>
      <c r="Y661" s="65">
        <f>IF(OR(U661=6,U661=7),0,IF(NOT(X661),0,IF(T661&lt;=$T$1,VLOOKUP(U661,ouderschapsverlof!$D$15:$I$19,6,FALSE),0)))</f>
        <v>0</v>
      </c>
      <c r="Z661" s="65">
        <f>IF(OR(U661=6,U661=7),0,IF(NOT(X661),IF(T661&lt;=$T$1,VLOOKUP(U661,ouderschapsverlof!$D$15:$I$19,6,FALSE),0),0))</f>
        <v>0</v>
      </c>
      <c r="AB661" s="64">
        <f t="shared" si="220"/>
        <v>659</v>
      </c>
      <c r="AC661" s="65">
        <f t="shared" si="213"/>
        <v>7</v>
      </c>
      <c r="AD661" s="66">
        <f t="shared" si="214"/>
        <v>0</v>
      </c>
      <c r="AE661" s="66">
        <f t="shared" si="215"/>
        <v>0</v>
      </c>
      <c r="AF661" s="65" t="b">
        <f t="shared" si="216"/>
        <v>1</v>
      </c>
      <c r="AG661" s="65">
        <f>IF(OR(AC661=6,AC661=7),0,IF(NOT(AF661),0,IF(AB661&lt;=$AB$1,VLOOKUP(AC661,ouderschapsverlof!$D$15:$K$19,8,FALSE),0)))</f>
        <v>0</v>
      </c>
      <c r="AH661" s="65">
        <f>IF(OR(AC661=6,AC661=7),0,IF(NOT(AF661),IF(AB661&lt;=$AB$1,VLOOKUP(AC661,ouderschapsverlof!$D$15:$K$19,8,FALSE),0),0))</f>
        <v>0</v>
      </c>
    </row>
    <row r="662" spans="1:34" x14ac:dyDescent="0.25">
      <c r="A662" s="64">
        <f t="shared" si="217"/>
        <v>660</v>
      </c>
      <c r="B662" s="65">
        <f t="shared" si="221"/>
        <v>1</v>
      </c>
      <c r="C662" s="66">
        <f t="shared" si="203"/>
        <v>0</v>
      </c>
      <c r="D662" s="66">
        <f t="shared" si="204"/>
        <v>0</v>
      </c>
      <c r="E662" s="65" t="b">
        <f t="shared" si="222"/>
        <v>1</v>
      </c>
      <c r="F662" s="65">
        <f>IF(OR(B662=6,B662=7),0,IF(NOT(E662),0,IF(A662&lt;=$A$1,VLOOKUP(B662,ouderschapsverlof!$D$15:$E$19,2,FALSE),0)))</f>
        <v>0</v>
      </c>
      <c r="G662" s="65">
        <f>IF(OR(B662=6,B662=7),0,IF(NOT(E662),IF(A662&lt;=$A$1,VLOOKUP(B662,ouderschapsverlof!$D$15:$E$19,2,FALSE),0),0))</f>
        <v>0</v>
      </c>
      <c r="L662" s="64">
        <f t="shared" si="218"/>
        <v>660</v>
      </c>
      <c r="M662" s="65">
        <f t="shared" si="205"/>
        <v>1</v>
      </c>
      <c r="N662" s="66">
        <f t="shared" si="206"/>
        <v>0</v>
      </c>
      <c r="O662" s="66">
        <f t="shared" si="207"/>
        <v>0</v>
      </c>
      <c r="P662" s="65" t="b">
        <f t="shared" si="208"/>
        <v>1</v>
      </c>
      <c r="Q662" s="65">
        <f>IF(OR(M662=6,M662=7),0,IF(NOT(P662),0,IF(L662&lt;=$L$1,VLOOKUP(M662,ouderschapsverlof!$D$15:$G$19,4,FALSE),0)))</f>
        <v>0</v>
      </c>
      <c r="R662" s="65">
        <f>IF(OR(M662=6,M662=7),0,IF(NOT(P662),IF(L662&lt;=$L$1,VLOOKUP(M662,ouderschapsverlof!$D$15:$G$19,4,FALSE),0),0))</f>
        <v>0</v>
      </c>
      <c r="T662" s="64">
        <f t="shared" si="219"/>
        <v>660</v>
      </c>
      <c r="U662" s="65">
        <f t="shared" si="209"/>
        <v>1</v>
      </c>
      <c r="V662" s="66">
        <f t="shared" si="210"/>
        <v>0</v>
      </c>
      <c r="W662" s="66">
        <f t="shared" si="211"/>
        <v>0</v>
      </c>
      <c r="X662" s="65" t="b">
        <f t="shared" si="212"/>
        <v>1</v>
      </c>
      <c r="Y662" s="65">
        <f>IF(OR(U662=6,U662=7),0,IF(NOT(X662),0,IF(T662&lt;=$T$1,VLOOKUP(U662,ouderschapsverlof!$D$15:$I$19,6,FALSE),0)))</f>
        <v>0</v>
      </c>
      <c r="Z662" s="65">
        <f>IF(OR(U662=6,U662=7),0,IF(NOT(X662),IF(T662&lt;=$T$1,VLOOKUP(U662,ouderschapsverlof!$D$15:$I$19,6,FALSE),0),0))</f>
        <v>0</v>
      </c>
      <c r="AB662" s="64">
        <f t="shared" si="220"/>
        <v>660</v>
      </c>
      <c r="AC662" s="65">
        <f t="shared" si="213"/>
        <v>1</v>
      </c>
      <c r="AD662" s="66">
        <f t="shared" si="214"/>
        <v>0</v>
      </c>
      <c r="AE662" s="66">
        <f t="shared" si="215"/>
        <v>0</v>
      </c>
      <c r="AF662" s="65" t="b">
        <f t="shared" si="216"/>
        <v>1</v>
      </c>
      <c r="AG662" s="65">
        <f>IF(OR(AC662=6,AC662=7),0,IF(NOT(AF662),0,IF(AB662&lt;=$AB$1,VLOOKUP(AC662,ouderschapsverlof!$D$15:$K$19,8,FALSE),0)))</f>
        <v>0</v>
      </c>
      <c r="AH662" s="65">
        <f>IF(OR(AC662=6,AC662=7),0,IF(NOT(AF662),IF(AB662&lt;=$AB$1,VLOOKUP(AC662,ouderschapsverlof!$D$15:$K$19,8,FALSE),0),0))</f>
        <v>0</v>
      </c>
    </row>
    <row r="663" spans="1:34" x14ac:dyDescent="0.25">
      <c r="A663" s="64">
        <f t="shared" si="217"/>
        <v>661</v>
      </c>
      <c r="B663" s="65">
        <f t="shared" si="221"/>
        <v>2</v>
      </c>
      <c r="C663" s="66">
        <f t="shared" si="203"/>
        <v>0</v>
      </c>
      <c r="D663" s="66">
        <f t="shared" si="204"/>
        <v>0</v>
      </c>
      <c r="E663" s="65" t="b">
        <f t="shared" si="222"/>
        <v>1</v>
      </c>
      <c r="F663" s="65">
        <f>IF(OR(B663=6,B663=7),0,IF(NOT(E663),0,IF(A663&lt;=$A$1,VLOOKUP(B663,ouderschapsverlof!$D$15:$E$19,2,FALSE),0)))</f>
        <v>0</v>
      </c>
      <c r="G663" s="65">
        <f>IF(OR(B663=6,B663=7),0,IF(NOT(E663),IF(A663&lt;=$A$1,VLOOKUP(B663,ouderschapsverlof!$D$15:$E$19,2,FALSE),0),0))</f>
        <v>0</v>
      </c>
      <c r="L663" s="64">
        <f t="shared" si="218"/>
        <v>661</v>
      </c>
      <c r="M663" s="65">
        <f t="shared" si="205"/>
        <v>2</v>
      </c>
      <c r="N663" s="66">
        <f t="shared" si="206"/>
        <v>0</v>
      </c>
      <c r="O663" s="66">
        <f t="shared" si="207"/>
        <v>0</v>
      </c>
      <c r="P663" s="65" t="b">
        <f t="shared" si="208"/>
        <v>1</v>
      </c>
      <c r="Q663" s="65">
        <f>IF(OR(M663=6,M663=7),0,IF(NOT(P663),0,IF(L663&lt;=$L$1,VLOOKUP(M663,ouderschapsverlof!$D$15:$G$19,4,FALSE),0)))</f>
        <v>0</v>
      </c>
      <c r="R663" s="65">
        <f>IF(OR(M663=6,M663=7),0,IF(NOT(P663),IF(L663&lt;=$L$1,VLOOKUP(M663,ouderschapsverlof!$D$15:$G$19,4,FALSE),0),0))</f>
        <v>0</v>
      </c>
      <c r="T663" s="64">
        <f t="shared" si="219"/>
        <v>661</v>
      </c>
      <c r="U663" s="65">
        <f t="shared" si="209"/>
        <v>2</v>
      </c>
      <c r="V663" s="66">
        <f t="shared" si="210"/>
        <v>0</v>
      </c>
      <c r="W663" s="66">
        <f t="shared" si="211"/>
        <v>0</v>
      </c>
      <c r="X663" s="65" t="b">
        <f t="shared" si="212"/>
        <v>1</v>
      </c>
      <c r="Y663" s="65">
        <f>IF(OR(U663=6,U663=7),0,IF(NOT(X663),0,IF(T663&lt;=$T$1,VLOOKUP(U663,ouderschapsverlof!$D$15:$I$19,6,FALSE),0)))</f>
        <v>0</v>
      </c>
      <c r="Z663" s="65">
        <f>IF(OR(U663=6,U663=7),0,IF(NOT(X663),IF(T663&lt;=$T$1,VLOOKUP(U663,ouderschapsverlof!$D$15:$I$19,6,FALSE),0),0))</f>
        <v>0</v>
      </c>
      <c r="AB663" s="64">
        <f t="shared" si="220"/>
        <v>661</v>
      </c>
      <c r="AC663" s="65">
        <f t="shared" si="213"/>
        <v>2</v>
      </c>
      <c r="AD663" s="66">
        <f t="shared" si="214"/>
        <v>0</v>
      </c>
      <c r="AE663" s="66">
        <f t="shared" si="215"/>
        <v>0</v>
      </c>
      <c r="AF663" s="65" t="b">
        <f t="shared" si="216"/>
        <v>1</v>
      </c>
      <c r="AG663" s="65">
        <f>IF(OR(AC663=6,AC663=7),0,IF(NOT(AF663),0,IF(AB663&lt;=$AB$1,VLOOKUP(AC663,ouderschapsverlof!$D$15:$K$19,8,FALSE),0)))</f>
        <v>0</v>
      </c>
      <c r="AH663" s="65">
        <f>IF(OR(AC663=6,AC663=7),0,IF(NOT(AF663),IF(AB663&lt;=$AB$1,VLOOKUP(AC663,ouderschapsverlof!$D$15:$K$19,8,FALSE),0),0))</f>
        <v>0</v>
      </c>
    </row>
    <row r="664" spans="1:34" x14ac:dyDescent="0.25">
      <c r="A664" s="64">
        <f t="shared" si="217"/>
        <v>662</v>
      </c>
      <c r="B664" s="65">
        <f t="shared" si="221"/>
        <v>3</v>
      </c>
      <c r="C664" s="66">
        <f t="shared" si="203"/>
        <v>0</v>
      </c>
      <c r="D664" s="66">
        <f t="shared" si="204"/>
        <v>0</v>
      </c>
      <c r="E664" s="65" t="b">
        <f t="shared" si="222"/>
        <v>1</v>
      </c>
      <c r="F664" s="65">
        <f>IF(OR(B664=6,B664=7),0,IF(NOT(E664),0,IF(A664&lt;=$A$1,VLOOKUP(B664,ouderschapsverlof!$D$15:$E$19,2,FALSE),0)))</f>
        <v>0</v>
      </c>
      <c r="G664" s="65">
        <f>IF(OR(B664=6,B664=7),0,IF(NOT(E664),IF(A664&lt;=$A$1,VLOOKUP(B664,ouderschapsverlof!$D$15:$E$19,2,FALSE),0),0))</f>
        <v>0</v>
      </c>
      <c r="L664" s="64">
        <f t="shared" si="218"/>
        <v>662</v>
      </c>
      <c r="M664" s="65">
        <f t="shared" si="205"/>
        <v>3</v>
      </c>
      <c r="N664" s="66">
        <f t="shared" si="206"/>
        <v>0</v>
      </c>
      <c r="O664" s="66">
        <f t="shared" si="207"/>
        <v>0</v>
      </c>
      <c r="P664" s="65" t="b">
        <f t="shared" si="208"/>
        <v>1</v>
      </c>
      <c r="Q664" s="65">
        <f>IF(OR(M664=6,M664=7),0,IF(NOT(P664),0,IF(L664&lt;=$L$1,VLOOKUP(M664,ouderschapsverlof!$D$15:$G$19,4,FALSE),0)))</f>
        <v>0</v>
      </c>
      <c r="R664" s="65">
        <f>IF(OR(M664=6,M664=7),0,IF(NOT(P664),IF(L664&lt;=$L$1,VLOOKUP(M664,ouderschapsverlof!$D$15:$G$19,4,FALSE),0),0))</f>
        <v>0</v>
      </c>
      <c r="T664" s="64">
        <f t="shared" si="219"/>
        <v>662</v>
      </c>
      <c r="U664" s="65">
        <f t="shared" si="209"/>
        <v>3</v>
      </c>
      <c r="V664" s="66">
        <f t="shared" si="210"/>
        <v>0</v>
      </c>
      <c r="W664" s="66">
        <f t="shared" si="211"/>
        <v>0</v>
      </c>
      <c r="X664" s="65" t="b">
        <f t="shared" si="212"/>
        <v>1</v>
      </c>
      <c r="Y664" s="65">
        <f>IF(OR(U664=6,U664=7),0,IF(NOT(X664),0,IF(T664&lt;=$T$1,VLOOKUP(U664,ouderschapsverlof!$D$15:$I$19,6,FALSE),0)))</f>
        <v>0</v>
      </c>
      <c r="Z664" s="65">
        <f>IF(OR(U664=6,U664=7),0,IF(NOT(X664),IF(T664&lt;=$T$1,VLOOKUP(U664,ouderschapsverlof!$D$15:$I$19,6,FALSE),0),0))</f>
        <v>0</v>
      </c>
      <c r="AB664" s="64">
        <f t="shared" si="220"/>
        <v>662</v>
      </c>
      <c r="AC664" s="65">
        <f t="shared" si="213"/>
        <v>3</v>
      </c>
      <c r="AD664" s="66">
        <f t="shared" si="214"/>
        <v>0</v>
      </c>
      <c r="AE664" s="66">
        <f t="shared" si="215"/>
        <v>0</v>
      </c>
      <c r="AF664" s="65" t="b">
        <f t="shared" si="216"/>
        <v>1</v>
      </c>
      <c r="AG664" s="65">
        <f>IF(OR(AC664=6,AC664=7),0,IF(NOT(AF664),0,IF(AB664&lt;=$AB$1,VLOOKUP(AC664,ouderschapsverlof!$D$15:$K$19,8,FALSE),0)))</f>
        <v>0</v>
      </c>
      <c r="AH664" s="65">
        <f>IF(OR(AC664=6,AC664=7),0,IF(NOT(AF664),IF(AB664&lt;=$AB$1,VLOOKUP(AC664,ouderschapsverlof!$D$15:$K$19,8,FALSE),0),0))</f>
        <v>0</v>
      </c>
    </row>
    <row r="665" spans="1:34" x14ac:dyDescent="0.25">
      <c r="A665" s="64">
        <f t="shared" si="217"/>
        <v>663</v>
      </c>
      <c r="B665" s="65">
        <f t="shared" si="221"/>
        <v>4</v>
      </c>
      <c r="C665" s="66">
        <f t="shared" si="203"/>
        <v>0</v>
      </c>
      <c r="D665" s="66">
        <f t="shared" si="204"/>
        <v>0</v>
      </c>
      <c r="E665" s="65" t="b">
        <f t="shared" si="222"/>
        <v>1</v>
      </c>
      <c r="F665" s="65">
        <f>IF(OR(B665=6,B665=7),0,IF(NOT(E665),0,IF(A665&lt;=$A$1,VLOOKUP(B665,ouderschapsverlof!$D$15:$E$19,2,FALSE),0)))</f>
        <v>0</v>
      </c>
      <c r="G665" s="65">
        <f>IF(OR(B665=6,B665=7),0,IF(NOT(E665),IF(A665&lt;=$A$1,VLOOKUP(B665,ouderschapsverlof!$D$15:$E$19,2,FALSE),0),0))</f>
        <v>0</v>
      </c>
      <c r="L665" s="64">
        <f t="shared" si="218"/>
        <v>663</v>
      </c>
      <c r="M665" s="65">
        <f t="shared" si="205"/>
        <v>4</v>
      </c>
      <c r="N665" s="66">
        <f t="shared" si="206"/>
        <v>0</v>
      </c>
      <c r="O665" s="66">
        <f t="shared" si="207"/>
        <v>0</v>
      </c>
      <c r="P665" s="65" t="b">
        <f t="shared" si="208"/>
        <v>1</v>
      </c>
      <c r="Q665" s="65">
        <f>IF(OR(M665=6,M665=7),0,IF(NOT(P665),0,IF(L665&lt;=$L$1,VLOOKUP(M665,ouderschapsverlof!$D$15:$G$19,4,FALSE),0)))</f>
        <v>0</v>
      </c>
      <c r="R665" s="65">
        <f>IF(OR(M665=6,M665=7),0,IF(NOT(P665),IF(L665&lt;=$L$1,VLOOKUP(M665,ouderschapsverlof!$D$15:$G$19,4,FALSE),0),0))</f>
        <v>0</v>
      </c>
      <c r="T665" s="64">
        <f t="shared" si="219"/>
        <v>663</v>
      </c>
      <c r="U665" s="65">
        <f t="shared" si="209"/>
        <v>4</v>
      </c>
      <c r="V665" s="66">
        <f t="shared" si="210"/>
        <v>0</v>
      </c>
      <c r="W665" s="66">
        <f t="shared" si="211"/>
        <v>0</v>
      </c>
      <c r="X665" s="65" t="b">
        <f t="shared" si="212"/>
        <v>1</v>
      </c>
      <c r="Y665" s="65">
        <f>IF(OR(U665=6,U665=7),0,IF(NOT(X665),0,IF(T665&lt;=$T$1,VLOOKUP(U665,ouderschapsverlof!$D$15:$I$19,6,FALSE),0)))</f>
        <v>0</v>
      </c>
      <c r="Z665" s="65">
        <f>IF(OR(U665=6,U665=7),0,IF(NOT(X665),IF(T665&lt;=$T$1,VLOOKUP(U665,ouderschapsverlof!$D$15:$I$19,6,FALSE),0),0))</f>
        <v>0</v>
      </c>
      <c r="AB665" s="64">
        <f t="shared" si="220"/>
        <v>663</v>
      </c>
      <c r="AC665" s="65">
        <f t="shared" si="213"/>
        <v>4</v>
      </c>
      <c r="AD665" s="66">
        <f t="shared" si="214"/>
        <v>0</v>
      </c>
      <c r="AE665" s="66">
        <f t="shared" si="215"/>
        <v>0</v>
      </c>
      <c r="AF665" s="65" t="b">
        <f t="shared" si="216"/>
        <v>1</v>
      </c>
      <c r="AG665" s="65">
        <f>IF(OR(AC665=6,AC665=7),0,IF(NOT(AF665),0,IF(AB665&lt;=$AB$1,VLOOKUP(AC665,ouderschapsverlof!$D$15:$K$19,8,FALSE),0)))</f>
        <v>0</v>
      </c>
      <c r="AH665" s="65">
        <f>IF(OR(AC665=6,AC665=7),0,IF(NOT(AF665),IF(AB665&lt;=$AB$1,VLOOKUP(AC665,ouderschapsverlof!$D$15:$K$19,8,FALSE),0),0))</f>
        <v>0</v>
      </c>
    </row>
    <row r="666" spans="1:34" x14ac:dyDescent="0.25">
      <c r="A666" s="64">
        <f t="shared" si="217"/>
        <v>664</v>
      </c>
      <c r="B666" s="65">
        <f t="shared" si="221"/>
        <v>5</v>
      </c>
      <c r="C666" s="66">
        <f t="shared" si="203"/>
        <v>0</v>
      </c>
      <c r="D666" s="66">
        <f t="shared" si="204"/>
        <v>0</v>
      </c>
      <c r="E666" s="65" t="b">
        <f t="shared" si="222"/>
        <v>1</v>
      </c>
      <c r="F666" s="65">
        <f>IF(OR(B666=6,B666=7),0,IF(NOT(E666),0,IF(A666&lt;=$A$1,VLOOKUP(B666,ouderschapsverlof!$D$15:$E$19,2,FALSE),0)))</f>
        <v>0</v>
      </c>
      <c r="G666" s="65">
        <f>IF(OR(B666=6,B666=7),0,IF(NOT(E666),IF(A666&lt;=$A$1,VLOOKUP(B666,ouderschapsverlof!$D$15:$E$19,2,FALSE),0),0))</f>
        <v>0</v>
      </c>
      <c r="L666" s="64">
        <f t="shared" si="218"/>
        <v>664</v>
      </c>
      <c r="M666" s="65">
        <f t="shared" si="205"/>
        <v>5</v>
      </c>
      <c r="N666" s="66">
        <f t="shared" si="206"/>
        <v>0</v>
      </c>
      <c r="O666" s="66">
        <f t="shared" si="207"/>
        <v>0</v>
      </c>
      <c r="P666" s="65" t="b">
        <f t="shared" si="208"/>
        <v>1</v>
      </c>
      <c r="Q666" s="65">
        <f>IF(OR(M666=6,M666=7),0,IF(NOT(P666),0,IF(L666&lt;=$L$1,VLOOKUP(M666,ouderschapsverlof!$D$15:$G$19,4,FALSE),0)))</f>
        <v>0</v>
      </c>
      <c r="R666" s="65">
        <f>IF(OR(M666=6,M666=7),0,IF(NOT(P666),IF(L666&lt;=$L$1,VLOOKUP(M666,ouderschapsverlof!$D$15:$G$19,4,FALSE),0),0))</f>
        <v>0</v>
      </c>
      <c r="T666" s="64">
        <f t="shared" si="219"/>
        <v>664</v>
      </c>
      <c r="U666" s="65">
        <f t="shared" si="209"/>
        <v>5</v>
      </c>
      <c r="V666" s="66">
        <f t="shared" si="210"/>
        <v>0</v>
      </c>
      <c r="W666" s="66">
        <f t="shared" si="211"/>
        <v>0</v>
      </c>
      <c r="X666" s="65" t="b">
        <f t="shared" si="212"/>
        <v>1</v>
      </c>
      <c r="Y666" s="65">
        <f>IF(OR(U666=6,U666=7),0,IF(NOT(X666),0,IF(T666&lt;=$T$1,VLOOKUP(U666,ouderschapsverlof!$D$15:$I$19,6,FALSE),0)))</f>
        <v>0</v>
      </c>
      <c r="Z666" s="65">
        <f>IF(OR(U666=6,U666=7),0,IF(NOT(X666),IF(T666&lt;=$T$1,VLOOKUP(U666,ouderschapsverlof!$D$15:$I$19,6,FALSE),0),0))</f>
        <v>0</v>
      </c>
      <c r="AB666" s="64">
        <f t="shared" si="220"/>
        <v>664</v>
      </c>
      <c r="AC666" s="65">
        <f t="shared" si="213"/>
        <v>5</v>
      </c>
      <c r="AD666" s="66">
        <f t="shared" si="214"/>
        <v>0</v>
      </c>
      <c r="AE666" s="66">
        <f t="shared" si="215"/>
        <v>0</v>
      </c>
      <c r="AF666" s="65" t="b">
        <f t="shared" si="216"/>
        <v>1</v>
      </c>
      <c r="AG666" s="65">
        <f>IF(OR(AC666=6,AC666=7),0,IF(NOT(AF666),0,IF(AB666&lt;=$AB$1,VLOOKUP(AC666,ouderschapsverlof!$D$15:$K$19,8,FALSE),0)))</f>
        <v>0</v>
      </c>
      <c r="AH666" s="65">
        <f>IF(OR(AC666=6,AC666=7),0,IF(NOT(AF666),IF(AB666&lt;=$AB$1,VLOOKUP(AC666,ouderschapsverlof!$D$15:$K$19,8,FALSE),0),0))</f>
        <v>0</v>
      </c>
    </row>
    <row r="667" spans="1:34" x14ac:dyDescent="0.25">
      <c r="A667" s="64">
        <f t="shared" si="217"/>
        <v>665</v>
      </c>
      <c r="B667" s="65">
        <f t="shared" si="221"/>
        <v>6</v>
      </c>
      <c r="C667" s="66">
        <f t="shared" si="203"/>
        <v>0</v>
      </c>
      <c r="D667" s="66">
        <f t="shared" si="204"/>
        <v>0</v>
      </c>
      <c r="E667" s="65" t="b">
        <f t="shared" si="222"/>
        <v>1</v>
      </c>
      <c r="F667" s="65">
        <f>IF(OR(B667=6,B667=7),0,IF(NOT(E667),0,IF(A667&lt;=$A$1,VLOOKUP(B667,ouderschapsverlof!$D$15:$E$19,2,FALSE),0)))</f>
        <v>0</v>
      </c>
      <c r="G667" s="65">
        <f>IF(OR(B667=6,B667=7),0,IF(NOT(E667),IF(A667&lt;=$A$1,VLOOKUP(B667,ouderschapsverlof!$D$15:$E$19,2,FALSE),0),0))</f>
        <v>0</v>
      </c>
      <c r="L667" s="64">
        <f t="shared" si="218"/>
        <v>665</v>
      </c>
      <c r="M667" s="65">
        <f t="shared" si="205"/>
        <v>6</v>
      </c>
      <c r="N667" s="66">
        <f t="shared" si="206"/>
        <v>0</v>
      </c>
      <c r="O667" s="66">
        <f t="shared" si="207"/>
        <v>0</v>
      </c>
      <c r="P667" s="65" t="b">
        <f t="shared" si="208"/>
        <v>1</v>
      </c>
      <c r="Q667" s="65">
        <f>IF(OR(M667=6,M667=7),0,IF(NOT(P667),0,IF(L667&lt;=$L$1,VLOOKUP(M667,ouderschapsverlof!$D$15:$G$19,4,FALSE),0)))</f>
        <v>0</v>
      </c>
      <c r="R667" s="65">
        <f>IF(OR(M667=6,M667=7),0,IF(NOT(P667),IF(L667&lt;=$L$1,VLOOKUP(M667,ouderschapsverlof!$D$15:$G$19,4,FALSE),0),0))</f>
        <v>0</v>
      </c>
      <c r="T667" s="64">
        <f t="shared" si="219"/>
        <v>665</v>
      </c>
      <c r="U667" s="65">
        <f t="shared" si="209"/>
        <v>6</v>
      </c>
      <c r="V667" s="66">
        <f t="shared" si="210"/>
        <v>0</v>
      </c>
      <c r="W667" s="66">
        <f t="shared" si="211"/>
        <v>0</v>
      </c>
      <c r="X667" s="65" t="b">
        <f t="shared" si="212"/>
        <v>1</v>
      </c>
      <c r="Y667" s="65">
        <f>IF(OR(U667=6,U667=7),0,IF(NOT(X667),0,IF(T667&lt;=$T$1,VLOOKUP(U667,ouderschapsverlof!$D$15:$I$19,6,FALSE),0)))</f>
        <v>0</v>
      </c>
      <c r="Z667" s="65">
        <f>IF(OR(U667=6,U667=7),0,IF(NOT(X667),IF(T667&lt;=$T$1,VLOOKUP(U667,ouderschapsverlof!$D$15:$I$19,6,FALSE),0),0))</f>
        <v>0</v>
      </c>
      <c r="AB667" s="64">
        <f t="shared" si="220"/>
        <v>665</v>
      </c>
      <c r="AC667" s="65">
        <f t="shared" si="213"/>
        <v>6</v>
      </c>
      <c r="AD667" s="66">
        <f t="shared" si="214"/>
        <v>0</v>
      </c>
      <c r="AE667" s="66">
        <f t="shared" si="215"/>
        <v>0</v>
      </c>
      <c r="AF667" s="65" t="b">
        <f t="shared" si="216"/>
        <v>1</v>
      </c>
      <c r="AG667" s="65">
        <f>IF(OR(AC667=6,AC667=7),0,IF(NOT(AF667),0,IF(AB667&lt;=$AB$1,VLOOKUP(AC667,ouderschapsverlof!$D$15:$K$19,8,FALSE),0)))</f>
        <v>0</v>
      </c>
      <c r="AH667" s="65">
        <f>IF(OR(AC667=6,AC667=7),0,IF(NOT(AF667),IF(AB667&lt;=$AB$1,VLOOKUP(AC667,ouderschapsverlof!$D$15:$K$19,8,FALSE),0),0))</f>
        <v>0</v>
      </c>
    </row>
    <row r="668" spans="1:34" x14ac:dyDescent="0.25">
      <c r="A668" s="64">
        <f t="shared" si="217"/>
        <v>666</v>
      </c>
      <c r="B668" s="65">
        <f t="shared" si="221"/>
        <v>7</v>
      </c>
      <c r="C668" s="66">
        <f t="shared" si="203"/>
        <v>0</v>
      </c>
      <c r="D668" s="66">
        <f t="shared" si="204"/>
        <v>0</v>
      </c>
      <c r="E668" s="65" t="b">
        <f t="shared" si="222"/>
        <v>1</v>
      </c>
      <c r="F668" s="65">
        <f>IF(OR(B668=6,B668=7),0,IF(NOT(E668),0,IF(A668&lt;=$A$1,VLOOKUP(B668,ouderschapsverlof!$D$15:$E$19,2,FALSE),0)))</f>
        <v>0</v>
      </c>
      <c r="G668" s="65">
        <f>IF(OR(B668=6,B668=7),0,IF(NOT(E668),IF(A668&lt;=$A$1,VLOOKUP(B668,ouderschapsverlof!$D$15:$E$19,2,FALSE),0),0))</f>
        <v>0</v>
      </c>
      <c r="L668" s="64">
        <f t="shared" si="218"/>
        <v>666</v>
      </c>
      <c r="M668" s="65">
        <f t="shared" si="205"/>
        <v>7</v>
      </c>
      <c r="N668" s="66">
        <f t="shared" si="206"/>
        <v>0</v>
      </c>
      <c r="O668" s="66">
        <f t="shared" si="207"/>
        <v>0</v>
      </c>
      <c r="P668" s="65" t="b">
        <f t="shared" si="208"/>
        <v>1</v>
      </c>
      <c r="Q668" s="65">
        <f>IF(OR(M668=6,M668=7),0,IF(NOT(P668),0,IF(L668&lt;=$L$1,VLOOKUP(M668,ouderschapsverlof!$D$15:$G$19,4,FALSE),0)))</f>
        <v>0</v>
      </c>
      <c r="R668" s="65">
        <f>IF(OR(M668=6,M668=7),0,IF(NOT(P668),IF(L668&lt;=$L$1,VLOOKUP(M668,ouderschapsverlof!$D$15:$G$19,4,FALSE),0),0))</f>
        <v>0</v>
      </c>
      <c r="T668" s="64">
        <f t="shared" si="219"/>
        <v>666</v>
      </c>
      <c r="U668" s="65">
        <f t="shared" si="209"/>
        <v>7</v>
      </c>
      <c r="V668" s="66">
        <f t="shared" si="210"/>
        <v>0</v>
      </c>
      <c r="W668" s="66">
        <f t="shared" si="211"/>
        <v>0</v>
      </c>
      <c r="X668" s="65" t="b">
        <f t="shared" si="212"/>
        <v>1</v>
      </c>
      <c r="Y668" s="65">
        <f>IF(OR(U668=6,U668=7),0,IF(NOT(X668),0,IF(T668&lt;=$T$1,VLOOKUP(U668,ouderschapsverlof!$D$15:$I$19,6,FALSE),0)))</f>
        <v>0</v>
      </c>
      <c r="Z668" s="65">
        <f>IF(OR(U668=6,U668=7),0,IF(NOT(X668),IF(T668&lt;=$T$1,VLOOKUP(U668,ouderschapsverlof!$D$15:$I$19,6,FALSE),0),0))</f>
        <v>0</v>
      </c>
      <c r="AB668" s="64">
        <f t="shared" si="220"/>
        <v>666</v>
      </c>
      <c r="AC668" s="65">
        <f t="shared" si="213"/>
        <v>7</v>
      </c>
      <c r="AD668" s="66">
        <f t="shared" si="214"/>
        <v>0</v>
      </c>
      <c r="AE668" s="66">
        <f t="shared" si="215"/>
        <v>0</v>
      </c>
      <c r="AF668" s="65" t="b">
        <f t="shared" si="216"/>
        <v>1</v>
      </c>
      <c r="AG668" s="65">
        <f>IF(OR(AC668=6,AC668=7),0,IF(NOT(AF668),0,IF(AB668&lt;=$AB$1,VLOOKUP(AC668,ouderschapsverlof!$D$15:$K$19,8,FALSE),0)))</f>
        <v>0</v>
      </c>
      <c r="AH668" s="65">
        <f>IF(OR(AC668=6,AC668=7),0,IF(NOT(AF668),IF(AB668&lt;=$AB$1,VLOOKUP(AC668,ouderschapsverlof!$D$15:$K$19,8,FALSE),0),0))</f>
        <v>0</v>
      </c>
    </row>
    <row r="669" spans="1:34" x14ac:dyDescent="0.25">
      <c r="A669" s="64">
        <f t="shared" si="217"/>
        <v>667</v>
      </c>
      <c r="B669" s="65">
        <f t="shared" si="221"/>
        <v>1</v>
      </c>
      <c r="C669" s="66">
        <f t="shared" si="203"/>
        <v>0</v>
      </c>
      <c r="D669" s="66">
        <f t="shared" si="204"/>
        <v>0</v>
      </c>
      <c r="E669" s="65" t="b">
        <f t="shared" si="222"/>
        <v>1</v>
      </c>
      <c r="F669" s="65">
        <f>IF(OR(B669=6,B669=7),0,IF(NOT(E669),0,IF(A669&lt;=$A$1,VLOOKUP(B669,ouderschapsverlof!$D$15:$E$19,2,FALSE),0)))</f>
        <v>0</v>
      </c>
      <c r="G669" s="65">
        <f>IF(OR(B669=6,B669=7),0,IF(NOT(E669),IF(A669&lt;=$A$1,VLOOKUP(B669,ouderschapsverlof!$D$15:$E$19,2,FALSE),0),0))</f>
        <v>0</v>
      </c>
      <c r="L669" s="64">
        <f t="shared" si="218"/>
        <v>667</v>
      </c>
      <c r="M669" s="65">
        <f t="shared" si="205"/>
        <v>1</v>
      </c>
      <c r="N669" s="66">
        <f t="shared" si="206"/>
        <v>0</v>
      </c>
      <c r="O669" s="66">
        <f t="shared" si="207"/>
        <v>0</v>
      </c>
      <c r="P669" s="65" t="b">
        <f t="shared" si="208"/>
        <v>1</v>
      </c>
      <c r="Q669" s="65">
        <f>IF(OR(M669=6,M669=7),0,IF(NOT(P669),0,IF(L669&lt;=$L$1,VLOOKUP(M669,ouderschapsverlof!$D$15:$G$19,4,FALSE),0)))</f>
        <v>0</v>
      </c>
      <c r="R669" s="65">
        <f>IF(OR(M669=6,M669=7),0,IF(NOT(P669),IF(L669&lt;=$L$1,VLOOKUP(M669,ouderschapsverlof!$D$15:$G$19,4,FALSE),0),0))</f>
        <v>0</v>
      </c>
      <c r="T669" s="64">
        <f t="shared" si="219"/>
        <v>667</v>
      </c>
      <c r="U669" s="65">
        <f t="shared" si="209"/>
        <v>1</v>
      </c>
      <c r="V669" s="66">
        <f t="shared" si="210"/>
        <v>0</v>
      </c>
      <c r="W669" s="66">
        <f t="shared" si="211"/>
        <v>0</v>
      </c>
      <c r="X669" s="65" t="b">
        <f t="shared" si="212"/>
        <v>1</v>
      </c>
      <c r="Y669" s="65">
        <f>IF(OR(U669=6,U669=7),0,IF(NOT(X669),0,IF(T669&lt;=$T$1,VLOOKUP(U669,ouderschapsverlof!$D$15:$I$19,6,FALSE),0)))</f>
        <v>0</v>
      </c>
      <c r="Z669" s="65">
        <f>IF(OR(U669=6,U669=7),0,IF(NOT(X669),IF(T669&lt;=$T$1,VLOOKUP(U669,ouderschapsverlof!$D$15:$I$19,6,FALSE),0),0))</f>
        <v>0</v>
      </c>
      <c r="AB669" s="64">
        <f t="shared" si="220"/>
        <v>667</v>
      </c>
      <c r="AC669" s="65">
        <f t="shared" si="213"/>
        <v>1</v>
      </c>
      <c r="AD669" s="66">
        <f t="shared" si="214"/>
        <v>0</v>
      </c>
      <c r="AE669" s="66">
        <f t="shared" si="215"/>
        <v>0</v>
      </c>
      <c r="AF669" s="65" t="b">
        <f t="shared" si="216"/>
        <v>1</v>
      </c>
      <c r="AG669" s="65">
        <f>IF(OR(AC669=6,AC669=7),0,IF(NOT(AF669),0,IF(AB669&lt;=$AB$1,VLOOKUP(AC669,ouderschapsverlof!$D$15:$K$19,8,FALSE),0)))</f>
        <v>0</v>
      </c>
      <c r="AH669" s="65">
        <f>IF(OR(AC669=6,AC669=7),0,IF(NOT(AF669),IF(AB669&lt;=$AB$1,VLOOKUP(AC669,ouderschapsverlof!$D$15:$K$19,8,FALSE),0),0))</f>
        <v>0</v>
      </c>
    </row>
    <row r="670" spans="1:34" x14ac:dyDescent="0.25">
      <c r="A670" s="64">
        <f t="shared" si="217"/>
        <v>668</v>
      </c>
      <c r="B670" s="65">
        <f t="shared" si="221"/>
        <v>2</v>
      </c>
      <c r="C670" s="66">
        <f t="shared" si="203"/>
        <v>0</v>
      </c>
      <c r="D670" s="66">
        <f t="shared" si="204"/>
        <v>0</v>
      </c>
      <c r="E670" s="65" t="b">
        <f t="shared" si="222"/>
        <v>1</v>
      </c>
      <c r="F670" s="65">
        <f>IF(OR(B670=6,B670=7),0,IF(NOT(E670),0,IF(A670&lt;=$A$1,VLOOKUP(B670,ouderschapsverlof!$D$15:$E$19,2,FALSE),0)))</f>
        <v>0</v>
      </c>
      <c r="G670" s="65">
        <f>IF(OR(B670=6,B670=7),0,IF(NOT(E670),IF(A670&lt;=$A$1,VLOOKUP(B670,ouderschapsverlof!$D$15:$E$19,2,FALSE),0),0))</f>
        <v>0</v>
      </c>
      <c r="L670" s="64">
        <f t="shared" si="218"/>
        <v>668</v>
      </c>
      <c r="M670" s="65">
        <f t="shared" si="205"/>
        <v>2</v>
      </c>
      <c r="N670" s="66">
        <f t="shared" si="206"/>
        <v>0</v>
      </c>
      <c r="O670" s="66">
        <f t="shared" si="207"/>
        <v>0</v>
      </c>
      <c r="P670" s="65" t="b">
        <f t="shared" si="208"/>
        <v>1</v>
      </c>
      <c r="Q670" s="65">
        <f>IF(OR(M670=6,M670=7),0,IF(NOT(P670),0,IF(L670&lt;=$L$1,VLOOKUP(M670,ouderschapsverlof!$D$15:$G$19,4,FALSE),0)))</f>
        <v>0</v>
      </c>
      <c r="R670" s="65">
        <f>IF(OR(M670=6,M670=7),0,IF(NOT(P670),IF(L670&lt;=$L$1,VLOOKUP(M670,ouderschapsverlof!$D$15:$G$19,4,FALSE),0),0))</f>
        <v>0</v>
      </c>
      <c r="T670" s="64">
        <f t="shared" si="219"/>
        <v>668</v>
      </c>
      <c r="U670" s="65">
        <f t="shared" si="209"/>
        <v>2</v>
      </c>
      <c r="V670" s="66">
        <f t="shared" si="210"/>
        <v>0</v>
      </c>
      <c r="W670" s="66">
        <f t="shared" si="211"/>
        <v>0</v>
      </c>
      <c r="X670" s="65" t="b">
        <f t="shared" si="212"/>
        <v>1</v>
      </c>
      <c r="Y670" s="65">
        <f>IF(OR(U670=6,U670=7),0,IF(NOT(X670),0,IF(T670&lt;=$T$1,VLOOKUP(U670,ouderschapsverlof!$D$15:$I$19,6,FALSE),0)))</f>
        <v>0</v>
      </c>
      <c r="Z670" s="65">
        <f>IF(OR(U670=6,U670=7),0,IF(NOT(X670),IF(T670&lt;=$T$1,VLOOKUP(U670,ouderschapsverlof!$D$15:$I$19,6,FALSE),0),0))</f>
        <v>0</v>
      </c>
      <c r="AB670" s="64">
        <f t="shared" si="220"/>
        <v>668</v>
      </c>
      <c r="AC670" s="65">
        <f t="shared" si="213"/>
        <v>2</v>
      </c>
      <c r="AD670" s="66">
        <f t="shared" si="214"/>
        <v>0</v>
      </c>
      <c r="AE670" s="66">
        <f t="shared" si="215"/>
        <v>0</v>
      </c>
      <c r="AF670" s="65" t="b">
        <f t="shared" si="216"/>
        <v>1</v>
      </c>
      <c r="AG670" s="65">
        <f>IF(OR(AC670=6,AC670=7),0,IF(NOT(AF670),0,IF(AB670&lt;=$AB$1,VLOOKUP(AC670,ouderschapsverlof!$D$15:$K$19,8,FALSE),0)))</f>
        <v>0</v>
      </c>
      <c r="AH670" s="65">
        <f>IF(OR(AC670=6,AC670=7),0,IF(NOT(AF670),IF(AB670&lt;=$AB$1,VLOOKUP(AC670,ouderschapsverlof!$D$15:$K$19,8,FALSE),0),0))</f>
        <v>0</v>
      </c>
    </row>
    <row r="671" spans="1:34" x14ac:dyDescent="0.25">
      <c r="A671" s="64">
        <f t="shared" si="217"/>
        <v>669</v>
      </c>
      <c r="B671" s="65">
        <f t="shared" si="221"/>
        <v>3</v>
      </c>
      <c r="C671" s="66">
        <f t="shared" si="203"/>
        <v>0</v>
      </c>
      <c r="D671" s="66">
        <f t="shared" si="204"/>
        <v>0</v>
      </c>
      <c r="E671" s="65" t="b">
        <f t="shared" si="222"/>
        <v>1</v>
      </c>
      <c r="F671" s="65">
        <f>IF(OR(B671=6,B671=7),0,IF(NOT(E671),0,IF(A671&lt;=$A$1,VLOOKUP(B671,ouderschapsverlof!$D$15:$E$19,2,FALSE),0)))</f>
        <v>0</v>
      </c>
      <c r="G671" s="65">
        <f>IF(OR(B671=6,B671=7),0,IF(NOT(E671),IF(A671&lt;=$A$1,VLOOKUP(B671,ouderschapsverlof!$D$15:$E$19,2,FALSE),0),0))</f>
        <v>0</v>
      </c>
      <c r="L671" s="64">
        <f t="shared" si="218"/>
        <v>669</v>
      </c>
      <c r="M671" s="65">
        <f t="shared" si="205"/>
        <v>3</v>
      </c>
      <c r="N671" s="66">
        <f t="shared" si="206"/>
        <v>0</v>
      </c>
      <c r="O671" s="66">
        <f t="shared" si="207"/>
        <v>0</v>
      </c>
      <c r="P671" s="65" t="b">
        <f t="shared" si="208"/>
        <v>1</v>
      </c>
      <c r="Q671" s="65">
        <f>IF(OR(M671=6,M671=7),0,IF(NOT(P671),0,IF(L671&lt;=$L$1,VLOOKUP(M671,ouderschapsverlof!$D$15:$G$19,4,FALSE),0)))</f>
        <v>0</v>
      </c>
      <c r="R671" s="65">
        <f>IF(OR(M671=6,M671=7),0,IF(NOT(P671),IF(L671&lt;=$L$1,VLOOKUP(M671,ouderschapsverlof!$D$15:$G$19,4,FALSE),0),0))</f>
        <v>0</v>
      </c>
      <c r="T671" s="64">
        <f t="shared" si="219"/>
        <v>669</v>
      </c>
      <c r="U671" s="65">
        <f t="shared" si="209"/>
        <v>3</v>
      </c>
      <c r="V671" s="66">
        <f t="shared" si="210"/>
        <v>0</v>
      </c>
      <c r="W671" s="66">
        <f t="shared" si="211"/>
        <v>0</v>
      </c>
      <c r="X671" s="65" t="b">
        <f t="shared" si="212"/>
        <v>1</v>
      </c>
      <c r="Y671" s="65">
        <f>IF(OR(U671=6,U671=7),0,IF(NOT(X671),0,IF(T671&lt;=$T$1,VLOOKUP(U671,ouderschapsverlof!$D$15:$I$19,6,FALSE),0)))</f>
        <v>0</v>
      </c>
      <c r="Z671" s="65">
        <f>IF(OR(U671=6,U671=7),0,IF(NOT(X671),IF(T671&lt;=$T$1,VLOOKUP(U671,ouderschapsverlof!$D$15:$I$19,6,FALSE),0),0))</f>
        <v>0</v>
      </c>
      <c r="AB671" s="64">
        <f t="shared" si="220"/>
        <v>669</v>
      </c>
      <c r="AC671" s="65">
        <f t="shared" si="213"/>
        <v>3</v>
      </c>
      <c r="AD671" s="66">
        <f t="shared" si="214"/>
        <v>0</v>
      </c>
      <c r="AE671" s="66">
        <f t="shared" si="215"/>
        <v>0</v>
      </c>
      <c r="AF671" s="65" t="b">
        <f t="shared" si="216"/>
        <v>1</v>
      </c>
      <c r="AG671" s="65">
        <f>IF(OR(AC671=6,AC671=7),0,IF(NOT(AF671),0,IF(AB671&lt;=$AB$1,VLOOKUP(AC671,ouderschapsverlof!$D$15:$K$19,8,FALSE),0)))</f>
        <v>0</v>
      </c>
      <c r="AH671" s="65">
        <f>IF(OR(AC671=6,AC671=7),0,IF(NOT(AF671),IF(AB671&lt;=$AB$1,VLOOKUP(AC671,ouderschapsverlof!$D$15:$K$19,8,FALSE),0),0))</f>
        <v>0</v>
      </c>
    </row>
    <row r="672" spans="1:34" x14ac:dyDescent="0.25">
      <c r="A672" s="64">
        <f t="shared" si="217"/>
        <v>670</v>
      </c>
      <c r="B672" s="65">
        <f t="shared" si="221"/>
        <v>4</v>
      </c>
      <c r="C672" s="66">
        <f t="shared" si="203"/>
        <v>0</v>
      </c>
      <c r="D672" s="66">
        <f t="shared" si="204"/>
        <v>0</v>
      </c>
      <c r="E672" s="65" t="b">
        <f t="shared" si="222"/>
        <v>1</v>
      </c>
      <c r="F672" s="65">
        <f>IF(OR(B672=6,B672=7),0,IF(NOT(E672),0,IF(A672&lt;=$A$1,VLOOKUP(B672,ouderschapsverlof!$D$15:$E$19,2,FALSE),0)))</f>
        <v>0</v>
      </c>
      <c r="G672" s="65">
        <f>IF(OR(B672=6,B672=7),0,IF(NOT(E672),IF(A672&lt;=$A$1,VLOOKUP(B672,ouderschapsverlof!$D$15:$E$19,2,FALSE),0),0))</f>
        <v>0</v>
      </c>
      <c r="L672" s="64">
        <f t="shared" si="218"/>
        <v>670</v>
      </c>
      <c r="M672" s="65">
        <f t="shared" si="205"/>
        <v>4</v>
      </c>
      <c r="N672" s="66">
        <f t="shared" si="206"/>
        <v>0</v>
      </c>
      <c r="O672" s="66">
        <f t="shared" si="207"/>
        <v>0</v>
      </c>
      <c r="P672" s="65" t="b">
        <f t="shared" si="208"/>
        <v>1</v>
      </c>
      <c r="Q672" s="65">
        <f>IF(OR(M672=6,M672=7),0,IF(NOT(P672),0,IF(L672&lt;=$L$1,VLOOKUP(M672,ouderschapsverlof!$D$15:$G$19,4,FALSE),0)))</f>
        <v>0</v>
      </c>
      <c r="R672" s="65">
        <f>IF(OR(M672=6,M672=7),0,IF(NOT(P672),IF(L672&lt;=$L$1,VLOOKUP(M672,ouderschapsverlof!$D$15:$G$19,4,FALSE),0),0))</f>
        <v>0</v>
      </c>
      <c r="T672" s="64">
        <f t="shared" si="219"/>
        <v>670</v>
      </c>
      <c r="U672" s="65">
        <f t="shared" si="209"/>
        <v>4</v>
      </c>
      <c r="V672" s="66">
        <f t="shared" si="210"/>
        <v>0</v>
      </c>
      <c r="W672" s="66">
        <f t="shared" si="211"/>
        <v>0</v>
      </c>
      <c r="X672" s="65" t="b">
        <f t="shared" si="212"/>
        <v>1</v>
      </c>
      <c r="Y672" s="65">
        <f>IF(OR(U672=6,U672=7),0,IF(NOT(X672),0,IF(T672&lt;=$T$1,VLOOKUP(U672,ouderschapsverlof!$D$15:$I$19,6,FALSE),0)))</f>
        <v>0</v>
      </c>
      <c r="Z672" s="65">
        <f>IF(OR(U672=6,U672=7),0,IF(NOT(X672),IF(T672&lt;=$T$1,VLOOKUP(U672,ouderschapsverlof!$D$15:$I$19,6,FALSE),0),0))</f>
        <v>0</v>
      </c>
      <c r="AB672" s="64">
        <f t="shared" si="220"/>
        <v>670</v>
      </c>
      <c r="AC672" s="65">
        <f t="shared" si="213"/>
        <v>4</v>
      </c>
      <c r="AD672" s="66">
        <f t="shared" si="214"/>
        <v>0</v>
      </c>
      <c r="AE672" s="66">
        <f t="shared" si="215"/>
        <v>0</v>
      </c>
      <c r="AF672" s="65" t="b">
        <f t="shared" si="216"/>
        <v>1</v>
      </c>
      <c r="AG672" s="65">
        <f>IF(OR(AC672=6,AC672=7),0,IF(NOT(AF672),0,IF(AB672&lt;=$AB$1,VLOOKUP(AC672,ouderschapsverlof!$D$15:$K$19,8,FALSE),0)))</f>
        <v>0</v>
      </c>
      <c r="AH672" s="65">
        <f>IF(OR(AC672=6,AC672=7),0,IF(NOT(AF672),IF(AB672&lt;=$AB$1,VLOOKUP(AC672,ouderschapsverlof!$D$15:$K$19,8,FALSE),0),0))</f>
        <v>0</v>
      </c>
    </row>
    <row r="673" spans="1:34" x14ac:dyDescent="0.25">
      <c r="A673" s="64">
        <f t="shared" si="217"/>
        <v>671</v>
      </c>
      <c r="B673" s="65">
        <f t="shared" si="221"/>
        <v>5</v>
      </c>
      <c r="C673" s="66">
        <f t="shared" si="203"/>
        <v>0</v>
      </c>
      <c r="D673" s="66">
        <f t="shared" si="204"/>
        <v>0</v>
      </c>
      <c r="E673" s="65" t="b">
        <f t="shared" si="222"/>
        <v>1</v>
      </c>
      <c r="F673" s="65">
        <f>IF(OR(B673=6,B673=7),0,IF(NOT(E673),0,IF(A673&lt;=$A$1,VLOOKUP(B673,ouderschapsverlof!$D$15:$E$19,2,FALSE),0)))</f>
        <v>0</v>
      </c>
      <c r="G673" s="65">
        <f>IF(OR(B673=6,B673=7),0,IF(NOT(E673),IF(A673&lt;=$A$1,VLOOKUP(B673,ouderschapsverlof!$D$15:$E$19,2,FALSE),0),0))</f>
        <v>0</v>
      </c>
      <c r="L673" s="64">
        <f t="shared" si="218"/>
        <v>671</v>
      </c>
      <c r="M673" s="65">
        <f t="shared" si="205"/>
        <v>5</v>
      </c>
      <c r="N673" s="66">
        <f t="shared" si="206"/>
        <v>0</v>
      </c>
      <c r="O673" s="66">
        <f t="shared" si="207"/>
        <v>0</v>
      </c>
      <c r="P673" s="65" t="b">
        <f t="shared" si="208"/>
        <v>1</v>
      </c>
      <c r="Q673" s="65">
        <f>IF(OR(M673=6,M673=7),0,IF(NOT(P673),0,IF(L673&lt;=$L$1,VLOOKUP(M673,ouderschapsverlof!$D$15:$G$19,4,FALSE),0)))</f>
        <v>0</v>
      </c>
      <c r="R673" s="65">
        <f>IF(OR(M673=6,M673=7),0,IF(NOT(P673),IF(L673&lt;=$L$1,VLOOKUP(M673,ouderschapsverlof!$D$15:$G$19,4,FALSE),0),0))</f>
        <v>0</v>
      </c>
      <c r="T673" s="64">
        <f t="shared" si="219"/>
        <v>671</v>
      </c>
      <c r="U673" s="65">
        <f t="shared" si="209"/>
        <v>5</v>
      </c>
      <c r="V673" s="66">
        <f t="shared" si="210"/>
        <v>0</v>
      </c>
      <c r="W673" s="66">
        <f t="shared" si="211"/>
        <v>0</v>
      </c>
      <c r="X673" s="65" t="b">
        <f t="shared" si="212"/>
        <v>1</v>
      </c>
      <c r="Y673" s="65">
        <f>IF(OR(U673=6,U673=7),0,IF(NOT(X673),0,IF(T673&lt;=$T$1,VLOOKUP(U673,ouderschapsverlof!$D$15:$I$19,6,FALSE),0)))</f>
        <v>0</v>
      </c>
      <c r="Z673" s="65">
        <f>IF(OR(U673=6,U673=7),0,IF(NOT(X673),IF(T673&lt;=$T$1,VLOOKUP(U673,ouderschapsverlof!$D$15:$I$19,6,FALSE),0),0))</f>
        <v>0</v>
      </c>
      <c r="AB673" s="64">
        <f t="shared" si="220"/>
        <v>671</v>
      </c>
      <c r="AC673" s="65">
        <f t="shared" si="213"/>
        <v>5</v>
      </c>
      <c r="AD673" s="66">
        <f t="shared" si="214"/>
        <v>0</v>
      </c>
      <c r="AE673" s="66">
        <f t="shared" si="215"/>
        <v>0</v>
      </c>
      <c r="AF673" s="65" t="b">
        <f t="shared" si="216"/>
        <v>1</v>
      </c>
      <c r="AG673" s="65">
        <f>IF(OR(AC673=6,AC673=7),0,IF(NOT(AF673),0,IF(AB673&lt;=$AB$1,VLOOKUP(AC673,ouderschapsverlof!$D$15:$K$19,8,FALSE),0)))</f>
        <v>0</v>
      </c>
      <c r="AH673" s="65">
        <f>IF(OR(AC673=6,AC673=7),0,IF(NOT(AF673),IF(AB673&lt;=$AB$1,VLOOKUP(AC673,ouderschapsverlof!$D$15:$K$19,8,FALSE),0),0))</f>
        <v>0</v>
      </c>
    </row>
    <row r="674" spans="1:34" x14ac:dyDescent="0.25">
      <c r="A674" s="64">
        <f t="shared" si="217"/>
        <v>672</v>
      </c>
      <c r="B674" s="65">
        <f t="shared" si="221"/>
        <v>6</v>
      </c>
      <c r="C674" s="66">
        <f t="shared" si="203"/>
        <v>0</v>
      </c>
      <c r="D674" s="66">
        <f t="shared" si="204"/>
        <v>0</v>
      </c>
      <c r="E674" s="65" t="b">
        <f t="shared" si="222"/>
        <v>1</v>
      </c>
      <c r="F674" s="65">
        <f>IF(OR(B674=6,B674=7),0,IF(NOT(E674),0,IF(A674&lt;=$A$1,VLOOKUP(B674,ouderschapsverlof!$D$15:$E$19,2,FALSE),0)))</f>
        <v>0</v>
      </c>
      <c r="G674" s="65">
        <f>IF(OR(B674=6,B674=7),0,IF(NOT(E674),IF(A674&lt;=$A$1,VLOOKUP(B674,ouderschapsverlof!$D$15:$E$19,2,FALSE),0),0))</f>
        <v>0</v>
      </c>
      <c r="L674" s="64">
        <f t="shared" si="218"/>
        <v>672</v>
      </c>
      <c r="M674" s="65">
        <f t="shared" si="205"/>
        <v>6</v>
      </c>
      <c r="N674" s="66">
        <f t="shared" si="206"/>
        <v>0</v>
      </c>
      <c r="O674" s="66">
        <f t="shared" si="207"/>
        <v>0</v>
      </c>
      <c r="P674" s="65" t="b">
        <f t="shared" si="208"/>
        <v>1</v>
      </c>
      <c r="Q674" s="65">
        <f>IF(OR(M674=6,M674=7),0,IF(NOT(P674),0,IF(L674&lt;=$L$1,VLOOKUP(M674,ouderschapsverlof!$D$15:$G$19,4,FALSE),0)))</f>
        <v>0</v>
      </c>
      <c r="R674" s="65">
        <f>IF(OR(M674=6,M674=7),0,IF(NOT(P674),IF(L674&lt;=$L$1,VLOOKUP(M674,ouderschapsverlof!$D$15:$G$19,4,FALSE),0),0))</f>
        <v>0</v>
      </c>
      <c r="T674" s="64">
        <f t="shared" si="219"/>
        <v>672</v>
      </c>
      <c r="U674" s="65">
        <f t="shared" si="209"/>
        <v>6</v>
      </c>
      <c r="V674" s="66">
        <f t="shared" si="210"/>
        <v>0</v>
      </c>
      <c r="W674" s="66">
        <f t="shared" si="211"/>
        <v>0</v>
      </c>
      <c r="X674" s="65" t="b">
        <f t="shared" si="212"/>
        <v>1</v>
      </c>
      <c r="Y674" s="65">
        <f>IF(OR(U674=6,U674=7),0,IF(NOT(X674),0,IF(T674&lt;=$T$1,VLOOKUP(U674,ouderschapsverlof!$D$15:$I$19,6,FALSE),0)))</f>
        <v>0</v>
      </c>
      <c r="Z674" s="65">
        <f>IF(OR(U674=6,U674=7),0,IF(NOT(X674),IF(T674&lt;=$T$1,VLOOKUP(U674,ouderschapsverlof!$D$15:$I$19,6,FALSE),0),0))</f>
        <v>0</v>
      </c>
      <c r="AB674" s="64">
        <f t="shared" si="220"/>
        <v>672</v>
      </c>
      <c r="AC674" s="65">
        <f t="shared" si="213"/>
        <v>6</v>
      </c>
      <c r="AD674" s="66">
        <f t="shared" si="214"/>
        <v>0</v>
      </c>
      <c r="AE674" s="66">
        <f t="shared" si="215"/>
        <v>0</v>
      </c>
      <c r="AF674" s="65" t="b">
        <f t="shared" si="216"/>
        <v>1</v>
      </c>
      <c r="AG674" s="65">
        <f>IF(OR(AC674=6,AC674=7),0,IF(NOT(AF674),0,IF(AB674&lt;=$AB$1,VLOOKUP(AC674,ouderschapsverlof!$D$15:$K$19,8,FALSE),0)))</f>
        <v>0</v>
      </c>
      <c r="AH674" s="65">
        <f>IF(OR(AC674=6,AC674=7),0,IF(NOT(AF674),IF(AB674&lt;=$AB$1,VLOOKUP(AC674,ouderschapsverlof!$D$15:$K$19,8,FALSE),0),0))</f>
        <v>0</v>
      </c>
    </row>
    <row r="675" spans="1:34" x14ac:dyDescent="0.25">
      <c r="A675" s="64">
        <f t="shared" si="217"/>
        <v>673</v>
      </c>
      <c r="B675" s="65">
        <f t="shared" si="221"/>
        <v>7</v>
      </c>
      <c r="C675" s="66">
        <f t="shared" si="203"/>
        <v>0</v>
      </c>
      <c r="D675" s="66">
        <f t="shared" si="204"/>
        <v>0</v>
      </c>
      <c r="E675" s="65" t="b">
        <f t="shared" si="222"/>
        <v>1</v>
      </c>
      <c r="F675" s="65">
        <f>IF(OR(B675=6,B675=7),0,IF(NOT(E675),0,IF(A675&lt;=$A$1,VLOOKUP(B675,ouderschapsverlof!$D$15:$E$19,2,FALSE),0)))</f>
        <v>0</v>
      </c>
      <c r="G675" s="65">
        <f>IF(OR(B675=6,B675=7),0,IF(NOT(E675),IF(A675&lt;=$A$1,VLOOKUP(B675,ouderschapsverlof!$D$15:$E$19,2,FALSE),0),0))</f>
        <v>0</v>
      </c>
      <c r="L675" s="64">
        <f t="shared" si="218"/>
        <v>673</v>
      </c>
      <c r="M675" s="65">
        <f t="shared" si="205"/>
        <v>7</v>
      </c>
      <c r="N675" s="66">
        <f t="shared" si="206"/>
        <v>0</v>
      </c>
      <c r="O675" s="66">
        <f t="shared" si="207"/>
        <v>0</v>
      </c>
      <c r="P675" s="65" t="b">
        <f t="shared" si="208"/>
        <v>1</v>
      </c>
      <c r="Q675" s="65">
        <f>IF(OR(M675=6,M675=7),0,IF(NOT(P675),0,IF(L675&lt;=$L$1,VLOOKUP(M675,ouderschapsverlof!$D$15:$G$19,4,FALSE),0)))</f>
        <v>0</v>
      </c>
      <c r="R675" s="65">
        <f>IF(OR(M675=6,M675=7),0,IF(NOT(P675),IF(L675&lt;=$L$1,VLOOKUP(M675,ouderschapsverlof!$D$15:$G$19,4,FALSE),0),0))</f>
        <v>0</v>
      </c>
      <c r="T675" s="64">
        <f t="shared" si="219"/>
        <v>673</v>
      </c>
      <c r="U675" s="65">
        <f t="shared" si="209"/>
        <v>7</v>
      </c>
      <c r="V675" s="66">
        <f t="shared" si="210"/>
        <v>0</v>
      </c>
      <c r="W675" s="66">
        <f t="shared" si="211"/>
        <v>0</v>
      </c>
      <c r="X675" s="65" t="b">
        <f t="shared" si="212"/>
        <v>1</v>
      </c>
      <c r="Y675" s="65">
        <f>IF(OR(U675=6,U675=7),0,IF(NOT(X675),0,IF(T675&lt;=$T$1,VLOOKUP(U675,ouderschapsverlof!$D$15:$I$19,6,FALSE),0)))</f>
        <v>0</v>
      </c>
      <c r="Z675" s="65">
        <f>IF(OR(U675=6,U675=7),0,IF(NOT(X675),IF(T675&lt;=$T$1,VLOOKUP(U675,ouderschapsverlof!$D$15:$I$19,6,FALSE),0),0))</f>
        <v>0</v>
      </c>
      <c r="AB675" s="64">
        <f t="shared" si="220"/>
        <v>673</v>
      </c>
      <c r="AC675" s="65">
        <f t="shared" si="213"/>
        <v>7</v>
      </c>
      <c r="AD675" s="66">
        <f t="shared" si="214"/>
        <v>0</v>
      </c>
      <c r="AE675" s="66">
        <f t="shared" si="215"/>
        <v>0</v>
      </c>
      <c r="AF675" s="65" t="b">
        <f t="shared" si="216"/>
        <v>1</v>
      </c>
      <c r="AG675" s="65">
        <f>IF(OR(AC675=6,AC675=7),0,IF(NOT(AF675),0,IF(AB675&lt;=$AB$1,VLOOKUP(AC675,ouderschapsverlof!$D$15:$K$19,8,FALSE),0)))</f>
        <v>0</v>
      </c>
      <c r="AH675" s="65">
        <f>IF(OR(AC675=6,AC675=7),0,IF(NOT(AF675),IF(AB675&lt;=$AB$1,VLOOKUP(AC675,ouderschapsverlof!$D$15:$K$19,8,FALSE),0),0))</f>
        <v>0</v>
      </c>
    </row>
    <row r="676" spans="1:34" x14ac:dyDescent="0.25">
      <c r="A676" s="64">
        <f t="shared" si="217"/>
        <v>674</v>
      </c>
      <c r="B676" s="65">
        <f t="shared" si="221"/>
        <v>1</v>
      </c>
      <c r="C676" s="66">
        <f t="shared" si="203"/>
        <v>0</v>
      </c>
      <c r="D676" s="66">
        <f t="shared" si="204"/>
        <v>0</v>
      </c>
      <c r="E676" s="65" t="b">
        <f t="shared" si="222"/>
        <v>1</v>
      </c>
      <c r="F676" s="65">
        <f>IF(OR(B676=6,B676=7),0,IF(NOT(E676),0,IF(A676&lt;=$A$1,VLOOKUP(B676,ouderschapsverlof!$D$15:$E$19,2,FALSE),0)))</f>
        <v>0</v>
      </c>
      <c r="G676" s="65">
        <f>IF(OR(B676=6,B676=7),0,IF(NOT(E676),IF(A676&lt;=$A$1,VLOOKUP(B676,ouderschapsverlof!$D$15:$E$19,2,FALSE),0),0))</f>
        <v>0</v>
      </c>
      <c r="L676" s="64">
        <f t="shared" si="218"/>
        <v>674</v>
      </c>
      <c r="M676" s="65">
        <f t="shared" si="205"/>
        <v>1</v>
      </c>
      <c r="N676" s="66">
        <f t="shared" si="206"/>
        <v>0</v>
      </c>
      <c r="O676" s="66">
        <f t="shared" si="207"/>
        <v>0</v>
      </c>
      <c r="P676" s="65" t="b">
        <f t="shared" si="208"/>
        <v>1</v>
      </c>
      <c r="Q676" s="65">
        <f>IF(OR(M676=6,M676=7),0,IF(NOT(P676),0,IF(L676&lt;=$L$1,VLOOKUP(M676,ouderschapsverlof!$D$15:$G$19,4,FALSE),0)))</f>
        <v>0</v>
      </c>
      <c r="R676" s="65">
        <f>IF(OR(M676=6,M676=7),0,IF(NOT(P676),IF(L676&lt;=$L$1,VLOOKUP(M676,ouderschapsverlof!$D$15:$G$19,4,FALSE),0),0))</f>
        <v>0</v>
      </c>
      <c r="T676" s="64">
        <f t="shared" si="219"/>
        <v>674</v>
      </c>
      <c r="U676" s="65">
        <f t="shared" si="209"/>
        <v>1</v>
      </c>
      <c r="V676" s="66">
        <f t="shared" si="210"/>
        <v>0</v>
      </c>
      <c r="W676" s="66">
        <f t="shared" si="211"/>
        <v>0</v>
      </c>
      <c r="X676" s="65" t="b">
        <f t="shared" si="212"/>
        <v>1</v>
      </c>
      <c r="Y676" s="65">
        <f>IF(OR(U676=6,U676=7),0,IF(NOT(X676),0,IF(T676&lt;=$T$1,VLOOKUP(U676,ouderschapsverlof!$D$15:$I$19,6,FALSE),0)))</f>
        <v>0</v>
      </c>
      <c r="Z676" s="65">
        <f>IF(OR(U676=6,U676=7),0,IF(NOT(X676),IF(T676&lt;=$T$1,VLOOKUP(U676,ouderschapsverlof!$D$15:$I$19,6,FALSE),0),0))</f>
        <v>0</v>
      </c>
      <c r="AB676" s="64">
        <f t="shared" si="220"/>
        <v>674</v>
      </c>
      <c r="AC676" s="65">
        <f t="shared" si="213"/>
        <v>1</v>
      </c>
      <c r="AD676" s="66">
        <f t="shared" si="214"/>
        <v>0</v>
      </c>
      <c r="AE676" s="66">
        <f t="shared" si="215"/>
        <v>0</v>
      </c>
      <c r="AF676" s="65" t="b">
        <f t="shared" si="216"/>
        <v>1</v>
      </c>
      <c r="AG676" s="65">
        <f>IF(OR(AC676=6,AC676=7),0,IF(NOT(AF676),0,IF(AB676&lt;=$AB$1,VLOOKUP(AC676,ouderschapsverlof!$D$15:$K$19,8,FALSE),0)))</f>
        <v>0</v>
      </c>
      <c r="AH676" s="65">
        <f>IF(OR(AC676=6,AC676=7),0,IF(NOT(AF676),IF(AB676&lt;=$AB$1,VLOOKUP(AC676,ouderschapsverlof!$D$15:$K$19,8,FALSE),0),0))</f>
        <v>0</v>
      </c>
    </row>
    <row r="677" spans="1:34" x14ac:dyDescent="0.25">
      <c r="A677" s="64">
        <f t="shared" si="217"/>
        <v>675</v>
      </c>
      <c r="B677" s="65">
        <f t="shared" si="221"/>
        <v>2</v>
      </c>
      <c r="C677" s="66">
        <f t="shared" si="203"/>
        <v>0</v>
      </c>
      <c r="D677" s="66">
        <f t="shared" si="204"/>
        <v>0</v>
      </c>
      <c r="E677" s="65" t="b">
        <f t="shared" si="222"/>
        <v>1</v>
      </c>
      <c r="F677" s="65">
        <f>IF(OR(B677=6,B677=7),0,IF(NOT(E677),0,IF(A677&lt;=$A$1,VLOOKUP(B677,ouderschapsverlof!$D$15:$E$19,2,FALSE),0)))</f>
        <v>0</v>
      </c>
      <c r="G677" s="65">
        <f>IF(OR(B677=6,B677=7),0,IF(NOT(E677),IF(A677&lt;=$A$1,VLOOKUP(B677,ouderschapsverlof!$D$15:$E$19,2,FALSE),0),0))</f>
        <v>0</v>
      </c>
      <c r="L677" s="64">
        <f t="shared" si="218"/>
        <v>675</v>
      </c>
      <c r="M677" s="65">
        <f t="shared" si="205"/>
        <v>2</v>
      </c>
      <c r="N677" s="66">
        <f t="shared" si="206"/>
        <v>0</v>
      </c>
      <c r="O677" s="66">
        <f t="shared" si="207"/>
        <v>0</v>
      </c>
      <c r="P677" s="65" t="b">
        <f t="shared" si="208"/>
        <v>1</v>
      </c>
      <c r="Q677" s="65">
        <f>IF(OR(M677=6,M677=7),0,IF(NOT(P677),0,IF(L677&lt;=$L$1,VLOOKUP(M677,ouderschapsverlof!$D$15:$G$19,4,FALSE),0)))</f>
        <v>0</v>
      </c>
      <c r="R677" s="65">
        <f>IF(OR(M677=6,M677=7),0,IF(NOT(P677),IF(L677&lt;=$L$1,VLOOKUP(M677,ouderschapsverlof!$D$15:$G$19,4,FALSE),0),0))</f>
        <v>0</v>
      </c>
      <c r="T677" s="64">
        <f t="shared" si="219"/>
        <v>675</v>
      </c>
      <c r="U677" s="65">
        <f t="shared" si="209"/>
        <v>2</v>
      </c>
      <c r="V677" s="66">
        <f t="shared" si="210"/>
        <v>0</v>
      </c>
      <c r="W677" s="66">
        <f t="shared" si="211"/>
        <v>0</v>
      </c>
      <c r="X677" s="65" t="b">
        <f t="shared" si="212"/>
        <v>1</v>
      </c>
      <c r="Y677" s="65">
        <f>IF(OR(U677=6,U677=7),0,IF(NOT(X677),0,IF(T677&lt;=$T$1,VLOOKUP(U677,ouderschapsverlof!$D$15:$I$19,6,FALSE),0)))</f>
        <v>0</v>
      </c>
      <c r="Z677" s="65">
        <f>IF(OR(U677=6,U677=7),0,IF(NOT(X677),IF(T677&lt;=$T$1,VLOOKUP(U677,ouderschapsverlof!$D$15:$I$19,6,FALSE),0),0))</f>
        <v>0</v>
      </c>
      <c r="AB677" s="64">
        <f t="shared" si="220"/>
        <v>675</v>
      </c>
      <c r="AC677" s="65">
        <f t="shared" si="213"/>
        <v>2</v>
      </c>
      <c r="AD677" s="66">
        <f t="shared" si="214"/>
        <v>0</v>
      </c>
      <c r="AE677" s="66">
        <f t="shared" si="215"/>
        <v>0</v>
      </c>
      <c r="AF677" s="65" t="b">
        <f t="shared" si="216"/>
        <v>1</v>
      </c>
      <c r="AG677" s="65">
        <f>IF(OR(AC677=6,AC677=7),0,IF(NOT(AF677),0,IF(AB677&lt;=$AB$1,VLOOKUP(AC677,ouderschapsverlof!$D$15:$K$19,8,FALSE),0)))</f>
        <v>0</v>
      </c>
      <c r="AH677" s="65">
        <f>IF(OR(AC677=6,AC677=7),0,IF(NOT(AF677),IF(AB677&lt;=$AB$1,VLOOKUP(AC677,ouderschapsverlof!$D$15:$K$19,8,FALSE),0),0))</f>
        <v>0</v>
      </c>
    </row>
    <row r="678" spans="1:34" x14ac:dyDescent="0.25">
      <c r="A678" s="64">
        <f t="shared" si="217"/>
        <v>676</v>
      </c>
      <c r="B678" s="65">
        <f t="shared" si="221"/>
        <v>3</v>
      </c>
      <c r="C678" s="66">
        <f t="shared" si="203"/>
        <v>0</v>
      </c>
      <c r="D678" s="66">
        <f t="shared" si="204"/>
        <v>0</v>
      </c>
      <c r="E678" s="65" t="b">
        <f t="shared" si="222"/>
        <v>1</v>
      </c>
      <c r="F678" s="65">
        <f>IF(OR(B678=6,B678=7),0,IF(NOT(E678),0,IF(A678&lt;=$A$1,VLOOKUP(B678,ouderschapsverlof!$D$15:$E$19,2,FALSE),0)))</f>
        <v>0</v>
      </c>
      <c r="G678" s="65">
        <f>IF(OR(B678=6,B678=7),0,IF(NOT(E678),IF(A678&lt;=$A$1,VLOOKUP(B678,ouderschapsverlof!$D$15:$E$19,2,FALSE),0),0))</f>
        <v>0</v>
      </c>
      <c r="L678" s="64">
        <f t="shared" si="218"/>
        <v>676</v>
      </c>
      <c r="M678" s="65">
        <f t="shared" si="205"/>
        <v>3</v>
      </c>
      <c r="N678" s="66">
        <f t="shared" si="206"/>
        <v>0</v>
      </c>
      <c r="O678" s="66">
        <f t="shared" si="207"/>
        <v>0</v>
      </c>
      <c r="P678" s="65" t="b">
        <f t="shared" si="208"/>
        <v>1</v>
      </c>
      <c r="Q678" s="65">
        <f>IF(OR(M678=6,M678=7),0,IF(NOT(P678),0,IF(L678&lt;=$L$1,VLOOKUP(M678,ouderschapsverlof!$D$15:$G$19,4,FALSE),0)))</f>
        <v>0</v>
      </c>
      <c r="R678" s="65">
        <f>IF(OR(M678=6,M678=7),0,IF(NOT(P678),IF(L678&lt;=$L$1,VLOOKUP(M678,ouderschapsverlof!$D$15:$G$19,4,FALSE),0),0))</f>
        <v>0</v>
      </c>
      <c r="T678" s="64">
        <f t="shared" si="219"/>
        <v>676</v>
      </c>
      <c r="U678" s="65">
        <f t="shared" si="209"/>
        <v>3</v>
      </c>
      <c r="V678" s="66">
        <f t="shared" si="210"/>
        <v>0</v>
      </c>
      <c r="W678" s="66">
        <f t="shared" si="211"/>
        <v>0</v>
      </c>
      <c r="X678" s="65" t="b">
        <f t="shared" si="212"/>
        <v>1</v>
      </c>
      <c r="Y678" s="65">
        <f>IF(OR(U678=6,U678=7),0,IF(NOT(X678),0,IF(T678&lt;=$T$1,VLOOKUP(U678,ouderschapsverlof!$D$15:$I$19,6,FALSE),0)))</f>
        <v>0</v>
      </c>
      <c r="Z678" s="65">
        <f>IF(OR(U678=6,U678=7),0,IF(NOT(X678),IF(T678&lt;=$T$1,VLOOKUP(U678,ouderschapsverlof!$D$15:$I$19,6,FALSE),0),0))</f>
        <v>0</v>
      </c>
      <c r="AB678" s="64">
        <f t="shared" si="220"/>
        <v>676</v>
      </c>
      <c r="AC678" s="65">
        <f t="shared" si="213"/>
        <v>3</v>
      </c>
      <c r="AD678" s="66">
        <f t="shared" si="214"/>
        <v>0</v>
      </c>
      <c r="AE678" s="66">
        <f t="shared" si="215"/>
        <v>0</v>
      </c>
      <c r="AF678" s="65" t="b">
        <f t="shared" si="216"/>
        <v>1</v>
      </c>
      <c r="AG678" s="65">
        <f>IF(OR(AC678=6,AC678=7),0,IF(NOT(AF678),0,IF(AB678&lt;=$AB$1,VLOOKUP(AC678,ouderschapsverlof!$D$15:$K$19,8,FALSE),0)))</f>
        <v>0</v>
      </c>
      <c r="AH678" s="65">
        <f>IF(OR(AC678=6,AC678=7),0,IF(NOT(AF678),IF(AB678&lt;=$AB$1,VLOOKUP(AC678,ouderschapsverlof!$D$15:$K$19,8,FALSE),0),0))</f>
        <v>0</v>
      </c>
    </row>
    <row r="679" spans="1:34" x14ac:dyDescent="0.25">
      <c r="A679" s="64">
        <f t="shared" si="217"/>
        <v>677</v>
      </c>
      <c r="B679" s="65">
        <f t="shared" si="221"/>
        <v>4</v>
      </c>
      <c r="C679" s="66">
        <f t="shared" si="203"/>
        <v>0</v>
      </c>
      <c r="D679" s="66">
        <f t="shared" si="204"/>
        <v>0</v>
      </c>
      <c r="E679" s="65" t="b">
        <f t="shared" si="222"/>
        <v>1</v>
      </c>
      <c r="F679" s="65">
        <f>IF(OR(B679=6,B679=7),0,IF(NOT(E679),0,IF(A679&lt;=$A$1,VLOOKUP(B679,ouderschapsverlof!$D$15:$E$19,2,FALSE),0)))</f>
        <v>0</v>
      </c>
      <c r="G679" s="65">
        <f>IF(OR(B679=6,B679=7),0,IF(NOT(E679),IF(A679&lt;=$A$1,VLOOKUP(B679,ouderschapsverlof!$D$15:$E$19,2,FALSE),0),0))</f>
        <v>0</v>
      </c>
      <c r="L679" s="64">
        <f t="shared" si="218"/>
        <v>677</v>
      </c>
      <c r="M679" s="65">
        <f t="shared" si="205"/>
        <v>4</v>
      </c>
      <c r="N679" s="66">
        <f t="shared" si="206"/>
        <v>0</v>
      </c>
      <c r="O679" s="66">
        <f t="shared" si="207"/>
        <v>0</v>
      </c>
      <c r="P679" s="65" t="b">
        <f t="shared" si="208"/>
        <v>1</v>
      </c>
      <c r="Q679" s="65">
        <f>IF(OR(M679=6,M679=7),0,IF(NOT(P679),0,IF(L679&lt;=$L$1,VLOOKUP(M679,ouderschapsverlof!$D$15:$G$19,4,FALSE),0)))</f>
        <v>0</v>
      </c>
      <c r="R679" s="65">
        <f>IF(OR(M679=6,M679=7),0,IF(NOT(P679),IF(L679&lt;=$L$1,VLOOKUP(M679,ouderschapsverlof!$D$15:$G$19,4,FALSE),0),0))</f>
        <v>0</v>
      </c>
      <c r="T679" s="64">
        <f t="shared" si="219"/>
        <v>677</v>
      </c>
      <c r="U679" s="65">
        <f t="shared" si="209"/>
        <v>4</v>
      </c>
      <c r="V679" s="66">
        <f t="shared" si="210"/>
        <v>0</v>
      </c>
      <c r="W679" s="66">
        <f t="shared" si="211"/>
        <v>0</v>
      </c>
      <c r="X679" s="65" t="b">
        <f t="shared" si="212"/>
        <v>1</v>
      </c>
      <c r="Y679" s="65">
        <f>IF(OR(U679=6,U679=7),0,IF(NOT(X679),0,IF(T679&lt;=$T$1,VLOOKUP(U679,ouderschapsverlof!$D$15:$I$19,6,FALSE),0)))</f>
        <v>0</v>
      </c>
      <c r="Z679" s="65">
        <f>IF(OR(U679=6,U679=7),0,IF(NOT(X679),IF(T679&lt;=$T$1,VLOOKUP(U679,ouderschapsverlof!$D$15:$I$19,6,FALSE),0),0))</f>
        <v>0</v>
      </c>
      <c r="AB679" s="64">
        <f t="shared" si="220"/>
        <v>677</v>
      </c>
      <c r="AC679" s="65">
        <f t="shared" si="213"/>
        <v>4</v>
      </c>
      <c r="AD679" s="66">
        <f t="shared" si="214"/>
        <v>0</v>
      </c>
      <c r="AE679" s="66">
        <f t="shared" si="215"/>
        <v>0</v>
      </c>
      <c r="AF679" s="65" t="b">
        <f t="shared" si="216"/>
        <v>1</v>
      </c>
      <c r="AG679" s="65">
        <f>IF(OR(AC679=6,AC679=7),0,IF(NOT(AF679),0,IF(AB679&lt;=$AB$1,VLOOKUP(AC679,ouderschapsverlof!$D$15:$K$19,8,FALSE),0)))</f>
        <v>0</v>
      </c>
      <c r="AH679" s="65">
        <f>IF(OR(AC679=6,AC679=7),0,IF(NOT(AF679),IF(AB679&lt;=$AB$1,VLOOKUP(AC679,ouderschapsverlof!$D$15:$K$19,8,FALSE),0),0))</f>
        <v>0</v>
      </c>
    </row>
    <row r="680" spans="1:34" x14ac:dyDescent="0.25">
      <c r="A680" s="64">
        <f t="shared" si="217"/>
        <v>678</v>
      </c>
      <c r="B680" s="65">
        <f t="shared" si="221"/>
        <v>5</v>
      </c>
      <c r="C680" s="66">
        <f t="shared" si="203"/>
        <v>0</v>
      </c>
      <c r="D680" s="66">
        <f t="shared" si="204"/>
        <v>0</v>
      </c>
      <c r="E680" s="65" t="b">
        <f t="shared" si="222"/>
        <v>1</v>
      </c>
      <c r="F680" s="65">
        <f>IF(OR(B680=6,B680=7),0,IF(NOT(E680),0,IF(A680&lt;=$A$1,VLOOKUP(B680,ouderschapsverlof!$D$15:$E$19,2,FALSE),0)))</f>
        <v>0</v>
      </c>
      <c r="G680" s="65">
        <f>IF(OR(B680=6,B680=7),0,IF(NOT(E680),IF(A680&lt;=$A$1,VLOOKUP(B680,ouderschapsverlof!$D$15:$E$19,2,FALSE),0),0))</f>
        <v>0</v>
      </c>
      <c r="L680" s="64">
        <f t="shared" si="218"/>
        <v>678</v>
      </c>
      <c r="M680" s="65">
        <f t="shared" si="205"/>
        <v>5</v>
      </c>
      <c r="N680" s="66">
        <f t="shared" si="206"/>
        <v>0</v>
      </c>
      <c r="O680" s="66">
        <f t="shared" si="207"/>
        <v>0</v>
      </c>
      <c r="P680" s="65" t="b">
        <f t="shared" si="208"/>
        <v>1</v>
      </c>
      <c r="Q680" s="65">
        <f>IF(OR(M680=6,M680=7),0,IF(NOT(P680),0,IF(L680&lt;=$L$1,VLOOKUP(M680,ouderschapsverlof!$D$15:$G$19,4,FALSE),0)))</f>
        <v>0</v>
      </c>
      <c r="R680" s="65">
        <f>IF(OR(M680=6,M680=7),0,IF(NOT(P680),IF(L680&lt;=$L$1,VLOOKUP(M680,ouderschapsverlof!$D$15:$G$19,4,FALSE),0),0))</f>
        <v>0</v>
      </c>
      <c r="T680" s="64">
        <f t="shared" si="219"/>
        <v>678</v>
      </c>
      <c r="U680" s="65">
        <f t="shared" si="209"/>
        <v>5</v>
      </c>
      <c r="V680" s="66">
        <f t="shared" si="210"/>
        <v>0</v>
      </c>
      <c r="W680" s="66">
        <f t="shared" si="211"/>
        <v>0</v>
      </c>
      <c r="X680" s="65" t="b">
        <f t="shared" si="212"/>
        <v>1</v>
      </c>
      <c r="Y680" s="65">
        <f>IF(OR(U680=6,U680=7),0,IF(NOT(X680),0,IF(T680&lt;=$T$1,VLOOKUP(U680,ouderschapsverlof!$D$15:$I$19,6,FALSE),0)))</f>
        <v>0</v>
      </c>
      <c r="Z680" s="65">
        <f>IF(OR(U680=6,U680=7),0,IF(NOT(X680),IF(T680&lt;=$T$1,VLOOKUP(U680,ouderschapsverlof!$D$15:$I$19,6,FALSE),0),0))</f>
        <v>0</v>
      </c>
      <c r="AB680" s="64">
        <f t="shared" si="220"/>
        <v>678</v>
      </c>
      <c r="AC680" s="65">
        <f t="shared" si="213"/>
        <v>5</v>
      </c>
      <c r="AD680" s="66">
        <f t="shared" si="214"/>
        <v>0</v>
      </c>
      <c r="AE680" s="66">
        <f t="shared" si="215"/>
        <v>0</v>
      </c>
      <c r="AF680" s="65" t="b">
        <f t="shared" si="216"/>
        <v>1</v>
      </c>
      <c r="AG680" s="65">
        <f>IF(OR(AC680=6,AC680=7),0,IF(NOT(AF680),0,IF(AB680&lt;=$AB$1,VLOOKUP(AC680,ouderschapsverlof!$D$15:$K$19,8,FALSE),0)))</f>
        <v>0</v>
      </c>
      <c r="AH680" s="65">
        <f>IF(OR(AC680=6,AC680=7),0,IF(NOT(AF680),IF(AB680&lt;=$AB$1,VLOOKUP(AC680,ouderschapsverlof!$D$15:$K$19,8,FALSE),0),0))</f>
        <v>0</v>
      </c>
    </row>
    <row r="681" spans="1:34" x14ac:dyDescent="0.25">
      <c r="A681" s="64">
        <f t="shared" si="217"/>
        <v>679</v>
      </c>
      <c r="B681" s="65">
        <f t="shared" si="221"/>
        <v>6</v>
      </c>
      <c r="C681" s="66">
        <f t="shared" si="203"/>
        <v>0</v>
      </c>
      <c r="D681" s="66">
        <f t="shared" si="204"/>
        <v>0</v>
      </c>
      <c r="E681" s="65" t="b">
        <f t="shared" si="222"/>
        <v>1</v>
      </c>
      <c r="F681" s="65">
        <f>IF(OR(B681=6,B681=7),0,IF(NOT(E681),0,IF(A681&lt;=$A$1,VLOOKUP(B681,ouderschapsverlof!$D$15:$E$19,2,FALSE),0)))</f>
        <v>0</v>
      </c>
      <c r="G681" s="65">
        <f>IF(OR(B681=6,B681=7),0,IF(NOT(E681),IF(A681&lt;=$A$1,VLOOKUP(B681,ouderschapsverlof!$D$15:$E$19,2,FALSE),0),0))</f>
        <v>0</v>
      </c>
      <c r="L681" s="64">
        <f t="shared" si="218"/>
        <v>679</v>
      </c>
      <c r="M681" s="65">
        <f t="shared" si="205"/>
        <v>6</v>
      </c>
      <c r="N681" s="66">
        <f t="shared" si="206"/>
        <v>0</v>
      </c>
      <c r="O681" s="66">
        <f t="shared" si="207"/>
        <v>0</v>
      </c>
      <c r="P681" s="65" t="b">
        <f t="shared" si="208"/>
        <v>1</v>
      </c>
      <c r="Q681" s="65">
        <f>IF(OR(M681=6,M681=7),0,IF(NOT(P681),0,IF(L681&lt;=$L$1,VLOOKUP(M681,ouderschapsverlof!$D$15:$G$19,4,FALSE),0)))</f>
        <v>0</v>
      </c>
      <c r="R681" s="65">
        <f>IF(OR(M681=6,M681=7),0,IF(NOT(P681),IF(L681&lt;=$L$1,VLOOKUP(M681,ouderschapsverlof!$D$15:$G$19,4,FALSE),0),0))</f>
        <v>0</v>
      </c>
      <c r="T681" s="64">
        <f t="shared" si="219"/>
        <v>679</v>
      </c>
      <c r="U681" s="65">
        <f t="shared" si="209"/>
        <v>6</v>
      </c>
      <c r="V681" s="66">
        <f t="shared" si="210"/>
        <v>0</v>
      </c>
      <c r="W681" s="66">
        <f t="shared" si="211"/>
        <v>0</v>
      </c>
      <c r="X681" s="65" t="b">
        <f t="shared" si="212"/>
        <v>1</v>
      </c>
      <c r="Y681" s="65">
        <f>IF(OR(U681=6,U681=7),0,IF(NOT(X681),0,IF(T681&lt;=$T$1,VLOOKUP(U681,ouderschapsverlof!$D$15:$I$19,6,FALSE),0)))</f>
        <v>0</v>
      </c>
      <c r="Z681" s="65">
        <f>IF(OR(U681=6,U681=7),0,IF(NOT(X681),IF(T681&lt;=$T$1,VLOOKUP(U681,ouderschapsverlof!$D$15:$I$19,6,FALSE),0),0))</f>
        <v>0</v>
      </c>
      <c r="AB681" s="64">
        <f t="shared" si="220"/>
        <v>679</v>
      </c>
      <c r="AC681" s="65">
        <f t="shared" si="213"/>
        <v>6</v>
      </c>
      <c r="AD681" s="66">
        <f t="shared" si="214"/>
        <v>0</v>
      </c>
      <c r="AE681" s="66">
        <f t="shared" si="215"/>
        <v>0</v>
      </c>
      <c r="AF681" s="65" t="b">
        <f t="shared" si="216"/>
        <v>1</v>
      </c>
      <c r="AG681" s="65">
        <f>IF(OR(AC681=6,AC681=7),0,IF(NOT(AF681),0,IF(AB681&lt;=$AB$1,VLOOKUP(AC681,ouderschapsverlof!$D$15:$K$19,8,FALSE),0)))</f>
        <v>0</v>
      </c>
      <c r="AH681" s="65">
        <f>IF(OR(AC681=6,AC681=7),0,IF(NOT(AF681),IF(AB681&lt;=$AB$1,VLOOKUP(AC681,ouderschapsverlof!$D$15:$K$19,8,FALSE),0),0))</f>
        <v>0</v>
      </c>
    </row>
    <row r="682" spans="1:34" x14ac:dyDescent="0.25">
      <c r="A682" s="64">
        <f t="shared" si="217"/>
        <v>680</v>
      </c>
      <c r="B682" s="65">
        <f t="shared" si="221"/>
        <v>7</v>
      </c>
      <c r="C682" s="66">
        <f t="shared" si="203"/>
        <v>0</v>
      </c>
      <c r="D682" s="66">
        <f t="shared" si="204"/>
        <v>0</v>
      </c>
      <c r="E682" s="65" t="b">
        <f t="shared" si="222"/>
        <v>1</v>
      </c>
      <c r="F682" s="65">
        <f>IF(OR(B682=6,B682=7),0,IF(NOT(E682),0,IF(A682&lt;=$A$1,VLOOKUP(B682,ouderschapsverlof!$D$15:$E$19,2,FALSE),0)))</f>
        <v>0</v>
      </c>
      <c r="G682" s="65">
        <f>IF(OR(B682=6,B682=7),0,IF(NOT(E682),IF(A682&lt;=$A$1,VLOOKUP(B682,ouderschapsverlof!$D$15:$E$19,2,FALSE),0),0))</f>
        <v>0</v>
      </c>
      <c r="L682" s="64">
        <f t="shared" si="218"/>
        <v>680</v>
      </c>
      <c r="M682" s="65">
        <f t="shared" si="205"/>
        <v>7</v>
      </c>
      <c r="N682" s="66">
        <f t="shared" si="206"/>
        <v>0</v>
      </c>
      <c r="O682" s="66">
        <f t="shared" si="207"/>
        <v>0</v>
      </c>
      <c r="P682" s="65" t="b">
        <f t="shared" si="208"/>
        <v>1</v>
      </c>
      <c r="Q682" s="65">
        <f>IF(OR(M682=6,M682=7),0,IF(NOT(P682),0,IF(L682&lt;=$L$1,VLOOKUP(M682,ouderschapsverlof!$D$15:$G$19,4,FALSE),0)))</f>
        <v>0</v>
      </c>
      <c r="R682" s="65">
        <f>IF(OR(M682=6,M682=7),0,IF(NOT(P682),IF(L682&lt;=$L$1,VLOOKUP(M682,ouderschapsverlof!$D$15:$G$19,4,FALSE),0),0))</f>
        <v>0</v>
      </c>
      <c r="T682" s="64">
        <f t="shared" si="219"/>
        <v>680</v>
      </c>
      <c r="U682" s="65">
        <f t="shared" si="209"/>
        <v>7</v>
      </c>
      <c r="V682" s="66">
        <f t="shared" si="210"/>
        <v>0</v>
      </c>
      <c r="W682" s="66">
        <f t="shared" si="211"/>
        <v>0</v>
      </c>
      <c r="X682" s="65" t="b">
        <f t="shared" si="212"/>
        <v>1</v>
      </c>
      <c r="Y682" s="65">
        <f>IF(OR(U682=6,U682=7),0,IF(NOT(X682),0,IF(T682&lt;=$T$1,VLOOKUP(U682,ouderschapsverlof!$D$15:$I$19,6,FALSE),0)))</f>
        <v>0</v>
      </c>
      <c r="Z682" s="65">
        <f>IF(OR(U682=6,U682=7),0,IF(NOT(X682),IF(T682&lt;=$T$1,VLOOKUP(U682,ouderschapsverlof!$D$15:$I$19,6,FALSE),0),0))</f>
        <v>0</v>
      </c>
      <c r="AB682" s="64">
        <f t="shared" si="220"/>
        <v>680</v>
      </c>
      <c r="AC682" s="65">
        <f t="shared" si="213"/>
        <v>7</v>
      </c>
      <c r="AD682" s="66">
        <f t="shared" si="214"/>
        <v>0</v>
      </c>
      <c r="AE682" s="66">
        <f t="shared" si="215"/>
        <v>0</v>
      </c>
      <c r="AF682" s="65" t="b">
        <f t="shared" si="216"/>
        <v>1</v>
      </c>
      <c r="AG682" s="65">
        <f>IF(OR(AC682=6,AC682=7),0,IF(NOT(AF682),0,IF(AB682&lt;=$AB$1,VLOOKUP(AC682,ouderschapsverlof!$D$15:$K$19,8,FALSE),0)))</f>
        <v>0</v>
      </c>
      <c r="AH682" s="65">
        <f>IF(OR(AC682=6,AC682=7),0,IF(NOT(AF682),IF(AB682&lt;=$AB$1,VLOOKUP(AC682,ouderschapsverlof!$D$15:$K$19,8,FALSE),0),0))</f>
        <v>0</v>
      </c>
    </row>
    <row r="683" spans="1:34" x14ac:dyDescent="0.25">
      <c r="A683" s="64">
        <f t="shared" si="217"/>
        <v>681</v>
      </c>
      <c r="B683" s="65">
        <f t="shared" si="221"/>
        <v>1</v>
      </c>
      <c r="C683" s="66">
        <f t="shared" si="203"/>
        <v>0</v>
      </c>
      <c r="D683" s="66">
        <f t="shared" si="204"/>
        <v>0</v>
      </c>
      <c r="E683" s="65" t="b">
        <f t="shared" si="222"/>
        <v>1</v>
      </c>
      <c r="F683" s="65">
        <f>IF(OR(B683=6,B683=7),0,IF(NOT(E683),0,IF(A683&lt;=$A$1,VLOOKUP(B683,ouderschapsverlof!$D$15:$E$19,2,FALSE),0)))</f>
        <v>0</v>
      </c>
      <c r="G683" s="65">
        <f>IF(OR(B683=6,B683=7),0,IF(NOT(E683),IF(A683&lt;=$A$1,VLOOKUP(B683,ouderschapsverlof!$D$15:$E$19,2,FALSE),0),0))</f>
        <v>0</v>
      </c>
      <c r="L683" s="64">
        <f t="shared" si="218"/>
        <v>681</v>
      </c>
      <c r="M683" s="65">
        <f t="shared" si="205"/>
        <v>1</v>
      </c>
      <c r="N683" s="66">
        <f t="shared" si="206"/>
        <v>0</v>
      </c>
      <c r="O683" s="66">
        <f t="shared" si="207"/>
        <v>0</v>
      </c>
      <c r="P683" s="65" t="b">
        <f t="shared" si="208"/>
        <v>1</v>
      </c>
      <c r="Q683" s="65">
        <f>IF(OR(M683=6,M683=7),0,IF(NOT(P683),0,IF(L683&lt;=$L$1,VLOOKUP(M683,ouderschapsverlof!$D$15:$G$19,4,FALSE),0)))</f>
        <v>0</v>
      </c>
      <c r="R683" s="65">
        <f>IF(OR(M683=6,M683=7),0,IF(NOT(P683),IF(L683&lt;=$L$1,VLOOKUP(M683,ouderschapsverlof!$D$15:$G$19,4,FALSE),0),0))</f>
        <v>0</v>
      </c>
      <c r="T683" s="64">
        <f t="shared" si="219"/>
        <v>681</v>
      </c>
      <c r="U683" s="65">
        <f t="shared" si="209"/>
        <v>1</v>
      </c>
      <c r="V683" s="66">
        <f t="shared" si="210"/>
        <v>0</v>
      </c>
      <c r="W683" s="66">
        <f t="shared" si="211"/>
        <v>0</v>
      </c>
      <c r="X683" s="65" t="b">
        <f t="shared" si="212"/>
        <v>1</v>
      </c>
      <c r="Y683" s="65">
        <f>IF(OR(U683=6,U683=7),0,IF(NOT(X683),0,IF(T683&lt;=$T$1,VLOOKUP(U683,ouderschapsverlof!$D$15:$I$19,6,FALSE),0)))</f>
        <v>0</v>
      </c>
      <c r="Z683" s="65">
        <f>IF(OR(U683=6,U683=7),0,IF(NOT(X683),IF(T683&lt;=$T$1,VLOOKUP(U683,ouderschapsverlof!$D$15:$I$19,6,FALSE),0),0))</f>
        <v>0</v>
      </c>
      <c r="AB683" s="64">
        <f t="shared" si="220"/>
        <v>681</v>
      </c>
      <c r="AC683" s="65">
        <f t="shared" si="213"/>
        <v>1</v>
      </c>
      <c r="AD683" s="66">
        <f t="shared" si="214"/>
        <v>0</v>
      </c>
      <c r="AE683" s="66">
        <f t="shared" si="215"/>
        <v>0</v>
      </c>
      <c r="AF683" s="65" t="b">
        <f t="shared" si="216"/>
        <v>1</v>
      </c>
      <c r="AG683" s="65">
        <f>IF(OR(AC683=6,AC683=7),0,IF(NOT(AF683),0,IF(AB683&lt;=$AB$1,VLOOKUP(AC683,ouderschapsverlof!$D$15:$K$19,8,FALSE),0)))</f>
        <v>0</v>
      </c>
      <c r="AH683" s="65">
        <f>IF(OR(AC683=6,AC683=7),0,IF(NOT(AF683),IF(AB683&lt;=$AB$1,VLOOKUP(AC683,ouderschapsverlof!$D$15:$K$19,8,FALSE),0),0))</f>
        <v>0</v>
      </c>
    </row>
    <row r="684" spans="1:34" x14ac:dyDescent="0.25">
      <c r="A684" s="64">
        <f t="shared" si="217"/>
        <v>682</v>
      </c>
      <c r="B684" s="65">
        <f t="shared" si="221"/>
        <v>2</v>
      </c>
      <c r="C684" s="66">
        <f t="shared" si="203"/>
        <v>0</v>
      </c>
      <c r="D684" s="66">
        <f t="shared" si="204"/>
        <v>0</v>
      </c>
      <c r="E684" s="65" t="b">
        <f t="shared" si="222"/>
        <v>1</v>
      </c>
      <c r="F684" s="65">
        <f>IF(OR(B684=6,B684=7),0,IF(NOT(E684),0,IF(A684&lt;=$A$1,VLOOKUP(B684,ouderschapsverlof!$D$15:$E$19,2,FALSE),0)))</f>
        <v>0</v>
      </c>
      <c r="G684" s="65">
        <f>IF(OR(B684=6,B684=7),0,IF(NOT(E684),IF(A684&lt;=$A$1,VLOOKUP(B684,ouderschapsverlof!$D$15:$E$19,2,FALSE),0),0))</f>
        <v>0</v>
      </c>
      <c r="L684" s="64">
        <f t="shared" si="218"/>
        <v>682</v>
      </c>
      <c r="M684" s="65">
        <f t="shared" si="205"/>
        <v>2</v>
      </c>
      <c r="N684" s="66">
        <f t="shared" si="206"/>
        <v>0</v>
      </c>
      <c r="O684" s="66">
        <f t="shared" si="207"/>
        <v>0</v>
      </c>
      <c r="P684" s="65" t="b">
        <f t="shared" si="208"/>
        <v>1</v>
      </c>
      <c r="Q684" s="65">
        <f>IF(OR(M684=6,M684=7),0,IF(NOT(P684),0,IF(L684&lt;=$L$1,VLOOKUP(M684,ouderschapsverlof!$D$15:$G$19,4,FALSE),0)))</f>
        <v>0</v>
      </c>
      <c r="R684" s="65">
        <f>IF(OR(M684=6,M684=7),0,IF(NOT(P684),IF(L684&lt;=$L$1,VLOOKUP(M684,ouderschapsverlof!$D$15:$G$19,4,FALSE),0),0))</f>
        <v>0</v>
      </c>
      <c r="T684" s="64">
        <f t="shared" si="219"/>
        <v>682</v>
      </c>
      <c r="U684" s="65">
        <f t="shared" si="209"/>
        <v>2</v>
      </c>
      <c r="V684" s="66">
        <f t="shared" si="210"/>
        <v>0</v>
      </c>
      <c r="W684" s="66">
        <f t="shared" si="211"/>
        <v>0</v>
      </c>
      <c r="X684" s="65" t="b">
        <f t="shared" si="212"/>
        <v>1</v>
      </c>
      <c r="Y684" s="65">
        <f>IF(OR(U684=6,U684=7),0,IF(NOT(X684),0,IF(T684&lt;=$T$1,VLOOKUP(U684,ouderschapsverlof!$D$15:$I$19,6,FALSE),0)))</f>
        <v>0</v>
      </c>
      <c r="Z684" s="65">
        <f>IF(OR(U684=6,U684=7),0,IF(NOT(X684),IF(T684&lt;=$T$1,VLOOKUP(U684,ouderschapsverlof!$D$15:$I$19,6,FALSE),0),0))</f>
        <v>0</v>
      </c>
      <c r="AB684" s="64">
        <f t="shared" si="220"/>
        <v>682</v>
      </c>
      <c r="AC684" s="65">
        <f t="shared" si="213"/>
        <v>2</v>
      </c>
      <c r="AD684" s="66">
        <f t="shared" si="214"/>
        <v>0</v>
      </c>
      <c r="AE684" s="66">
        <f t="shared" si="215"/>
        <v>0</v>
      </c>
      <c r="AF684" s="65" t="b">
        <f t="shared" si="216"/>
        <v>1</v>
      </c>
      <c r="AG684" s="65">
        <f>IF(OR(AC684=6,AC684=7),0,IF(NOT(AF684),0,IF(AB684&lt;=$AB$1,VLOOKUP(AC684,ouderschapsverlof!$D$15:$K$19,8,FALSE),0)))</f>
        <v>0</v>
      </c>
      <c r="AH684" s="65">
        <f>IF(OR(AC684=6,AC684=7),0,IF(NOT(AF684),IF(AB684&lt;=$AB$1,VLOOKUP(AC684,ouderschapsverlof!$D$15:$K$19,8,FALSE),0),0))</f>
        <v>0</v>
      </c>
    </row>
    <row r="685" spans="1:34" x14ac:dyDescent="0.25">
      <c r="A685" s="64">
        <f t="shared" si="217"/>
        <v>683</v>
      </c>
      <c r="B685" s="65">
        <f t="shared" si="221"/>
        <v>3</v>
      </c>
      <c r="C685" s="66">
        <f t="shared" si="203"/>
        <v>0</v>
      </c>
      <c r="D685" s="66">
        <f t="shared" si="204"/>
        <v>0</v>
      </c>
      <c r="E685" s="65" t="b">
        <f t="shared" si="222"/>
        <v>1</v>
      </c>
      <c r="F685" s="65">
        <f>IF(OR(B685=6,B685=7),0,IF(NOT(E685),0,IF(A685&lt;=$A$1,VLOOKUP(B685,ouderschapsverlof!$D$15:$E$19,2,FALSE),0)))</f>
        <v>0</v>
      </c>
      <c r="G685" s="65">
        <f>IF(OR(B685=6,B685=7),0,IF(NOT(E685),IF(A685&lt;=$A$1,VLOOKUP(B685,ouderschapsverlof!$D$15:$E$19,2,FALSE),0),0))</f>
        <v>0</v>
      </c>
      <c r="L685" s="64">
        <f t="shared" si="218"/>
        <v>683</v>
      </c>
      <c r="M685" s="65">
        <f t="shared" si="205"/>
        <v>3</v>
      </c>
      <c r="N685" s="66">
        <f t="shared" si="206"/>
        <v>0</v>
      </c>
      <c r="O685" s="66">
        <f t="shared" si="207"/>
        <v>0</v>
      </c>
      <c r="P685" s="65" t="b">
        <f t="shared" si="208"/>
        <v>1</v>
      </c>
      <c r="Q685" s="65">
        <f>IF(OR(M685=6,M685=7),0,IF(NOT(P685),0,IF(L685&lt;=$L$1,VLOOKUP(M685,ouderschapsverlof!$D$15:$G$19,4,FALSE),0)))</f>
        <v>0</v>
      </c>
      <c r="R685" s="65">
        <f>IF(OR(M685=6,M685=7),0,IF(NOT(P685),IF(L685&lt;=$L$1,VLOOKUP(M685,ouderschapsverlof!$D$15:$G$19,4,FALSE),0),0))</f>
        <v>0</v>
      </c>
      <c r="T685" s="64">
        <f t="shared" si="219"/>
        <v>683</v>
      </c>
      <c r="U685" s="65">
        <f t="shared" si="209"/>
        <v>3</v>
      </c>
      <c r="V685" s="66">
        <f t="shared" si="210"/>
        <v>0</v>
      </c>
      <c r="W685" s="66">
        <f t="shared" si="211"/>
        <v>0</v>
      </c>
      <c r="X685" s="65" t="b">
        <f t="shared" si="212"/>
        <v>1</v>
      </c>
      <c r="Y685" s="65">
        <f>IF(OR(U685=6,U685=7),0,IF(NOT(X685),0,IF(T685&lt;=$T$1,VLOOKUP(U685,ouderschapsverlof!$D$15:$I$19,6,FALSE),0)))</f>
        <v>0</v>
      </c>
      <c r="Z685" s="65">
        <f>IF(OR(U685=6,U685=7),0,IF(NOT(X685),IF(T685&lt;=$T$1,VLOOKUP(U685,ouderschapsverlof!$D$15:$I$19,6,FALSE),0),0))</f>
        <v>0</v>
      </c>
      <c r="AB685" s="64">
        <f t="shared" si="220"/>
        <v>683</v>
      </c>
      <c r="AC685" s="65">
        <f t="shared" si="213"/>
        <v>3</v>
      </c>
      <c r="AD685" s="66">
        <f t="shared" si="214"/>
        <v>0</v>
      </c>
      <c r="AE685" s="66">
        <f t="shared" si="215"/>
        <v>0</v>
      </c>
      <c r="AF685" s="65" t="b">
        <f t="shared" si="216"/>
        <v>1</v>
      </c>
      <c r="AG685" s="65">
        <f>IF(OR(AC685=6,AC685=7),0,IF(NOT(AF685),0,IF(AB685&lt;=$AB$1,VLOOKUP(AC685,ouderschapsverlof!$D$15:$K$19,8,FALSE),0)))</f>
        <v>0</v>
      </c>
      <c r="AH685" s="65">
        <f>IF(OR(AC685=6,AC685=7),0,IF(NOT(AF685),IF(AB685&lt;=$AB$1,VLOOKUP(AC685,ouderschapsverlof!$D$15:$K$19,8,FALSE),0),0))</f>
        <v>0</v>
      </c>
    </row>
    <row r="686" spans="1:34" x14ac:dyDescent="0.25">
      <c r="A686" s="64">
        <f t="shared" si="217"/>
        <v>684</v>
      </c>
      <c r="B686" s="65">
        <f t="shared" si="221"/>
        <v>4</v>
      </c>
      <c r="C686" s="66">
        <f t="shared" si="203"/>
        <v>0</v>
      </c>
      <c r="D686" s="66">
        <f t="shared" si="204"/>
        <v>0</v>
      </c>
      <c r="E686" s="65" t="b">
        <f t="shared" si="222"/>
        <v>1</v>
      </c>
      <c r="F686" s="65">
        <f>IF(OR(B686=6,B686=7),0,IF(NOT(E686),0,IF(A686&lt;=$A$1,VLOOKUP(B686,ouderschapsverlof!$D$15:$E$19,2,FALSE),0)))</f>
        <v>0</v>
      </c>
      <c r="G686" s="65">
        <f>IF(OR(B686=6,B686=7),0,IF(NOT(E686),IF(A686&lt;=$A$1,VLOOKUP(B686,ouderschapsverlof!$D$15:$E$19,2,FALSE),0),0))</f>
        <v>0</v>
      </c>
      <c r="L686" s="64">
        <f t="shared" si="218"/>
        <v>684</v>
      </c>
      <c r="M686" s="65">
        <f t="shared" si="205"/>
        <v>4</v>
      </c>
      <c r="N686" s="66">
        <f t="shared" si="206"/>
        <v>0</v>
      </c>
      <c r="O686" s="66">
        <f t="shared" si="207"/>
        <v>0</v>
      </c>
      <c r="P686" s="65" t="b">
        <f t="shared" si="208"/>
        <v>1</v>
      </c>
      <c r="Q686" s="65">
        <f>IF(OR(M686=6,M686=7),0,IF(NOT(P686),0,IF(L686&lt;=$L$1,VLOOKUP(M686,ouderschapsverlof!$D$15:$G$19,4,FALSE),0)))</f>
        <v>0</v>
      </c>
      <c r="R686" s="65">
        <f>IF(OR(M686=6,M686=7),0,IF(NOT(P686),IF(L686&lt;=$L$1,VLOOKUP(M686,ouderschapsverlof!$D$15:$G$19,4,FALSE),0),0))</f>
        <v>0</v>
      </c>
      <c r="T686" s="64">
        <f t="shared" si="219"/>
        <v>684</v>
      </c>
      <c r="U686" s="65">
        <f t="shared" si="209"/>
        <v>4</v>
      </c>
      <c r="V686" s="66">
        <f t="shared" si="210"/>
        <v>0</v>
      </c>
      <c r="W686" s="66">
        <f t="shared" si="211"/>
        <v>0</v>
      </c>
      <c r="X686" s="65" t="b">
        <f t="shared" si="212"/>
        <v>1</v>
      </c>
      <c r="Y686" s="65">
        <f>IF(OR(U686=6,U686=7),0,IF(NOT(X686),0,IF(T686&lt;=$T$1,VLOOKUP(U686,ouderschapsverlof!$D$15:$I$19,6,FALSE),0)))</f>
        <v>0</v>
      </c>
      <c r="Z686" s="65">
        <f>IF(OR(U686=6,U686=7),0,IF(NOT(X686),IF(T686&lt;=$T$1,VLOOKUP(U686,ouderschapsverlof!$D$15:$I$19,6,FALSE),0),0))</f>
        <v>0</v>
      </c>
      <c r="AB686" s="64">
        <f t="shared" si="220"/>
        <v>684</v>
      </c>
      <c r="AC686" s="65">
        <f t="shared" si="213"/>
        <v>4</v>
      </c>
      <c r="AD686" s="66">
        <f t="shared" si="214"/>
        <v>0</v>
      </c>
      <c r="AE686" s="66">
        <f t="shared" si="215"/>
        <v>0</v>
      </c>
      <c r="AF686" s="65" t="b">
        <f t="shared" si="216"/>
        <v>1</v>
      </c>
      <c r="AG686" s="65">
        <f>IF(OR(AC686=6,AC686=7),0,IF(NOT(AF686),0,IF(AB686&lt;=$AB$1,VLOOKUP(AC686,ouderschapsverlof!$D$15:$K$19,8,FALSE),0)))</f>
        <v>0</v>
      </c>
      <c r="AH686" s="65">
        <f>IF(OR(AC686=6,AC686=7),0,IF(NOT(AF686),IF(AB686&lt;=$AB$1,VLOOKUP(AC686,ouderschapsverlof!$D$15:$K$19,8,FALSE),0),0))</f>
        <v>0</v>
      </c>
    </row>
    <row r="687" spans="1:34" x14ac:dyDescent="0.25">
      <c r="A687" s="64">
        <f t="shared" si="217"/>
        <v>685</v>
      </c>
      <c r="B687" s="65">
        <f t="shared" si="221"/>
        <v>5</v>
      </c>
      <c r="C687" s="66">
        <f t="shared" si="203"/>
        <v>0</v>
      </c>
      <c r="D687" s="66">
        <f t="shared" si="204"/>
        <v>0</v>
      </c>
      <c r="E687" s="65" t="b">
        <f t="shared" si="222"/>
        <v>1</v>
      </c>
      <c r="F687" s="65">
        <f>IF(OR(B687=6,B687=7),0,IF(NOT(E687),0,IF(A687&lt;=$A$1,VLOOKUP(B687,ouderschapsverlof!$D$15:$E$19,2,FALSE),0)))</f>
        <v>0</v>
      </c>
      <c r="G687" s="65">
        <f>IF(OR(B687=6,B687=7),0,IF(NOT(E687),IF(A687&lt;=$A$1,VLOOKUP(B687,ouderschapsverlof!$D$15:$E$19,2,FALSE),0),0))</f>
        <v>0</v>
      </c>
      <c r="L687" s="64">
        <f t="shared" si="218"/>
        <v>685</v>
      </c>
      <c r="M687" s="65">
        <f t="shared" si="205"/>
        <v>5</v>
      </c>
      <c r="N687" s="66">
        <f t="shared" si="206"/>
        <v>0</v>
      </c>
      <c r="O687" s="66">
        <f t="shared" si="207"/>
        <v>0</v>
      </c>
      <c r="P687" s="65" t="b">
        <f t="shared" si="208"/>
        <v>1</v>
      </c>
      <c r="Q687" s="65">
        <f>IF(OR(M687=6,M687=7),0,IF(NOT(P687),0,IF(L687&lt;=$L$1,VLOOKUP(M687,ouderschapsverlof!$D$15:$G$19,4,FALSE),0)))</f>
        <v>0</v>
      </c>
      <c r="R687" s="65">
        <f>IF(OR(M687=6,M687=7),0,IF(NOT(P687),IF(L687&lt;=$L$1,VLOOKUP(M687,ouderschapsverlof!$D$15:$G$19,4,FALSE),0),0))</f>
        <v>0</v>
      </c>
      <c r="T687" s="64">
        <f t="shared" si="219"/>
        <v>685</v>
      </c>
      <c r="U687" s="65">
        <f t="shared" si="209"/>
        <v>5</v>
      </c>
      <c r="V687" s="66">
        <f t="shared" si="210"/>
        <v>0</v>
      </c>
      <c r="W687" s="66">
        <f t="shared" si="211"/>
        <v>0</v>
      </c>
      <c r="X687" s="65" t="b">
        <f t="shared" si="212"/>
        <v>1</v>
      </c>
      <c r="Y687" s="65">
        <f>IF(OR(U687=6,U687=7),0,IF(NOT(X687),0,IF(T687&lt;=$T$1,VLOOKUP(U687,ouderschapsverlof!$D$15:$I$19,6,FALSE),0)))</f>
        <v>0</v>
      </c>
      <c r="Z687" s="65">
        <f>IF(OR(U687=6,U687=7),0,IF(NOT(X687),IF(T687&lt;=$T$1,VLOOKUP(U687,ouderschapsverlof!$D$15:$I$19,6,FALSE),0),0))</f>
        <v>0</v>
      </c>
      <c r="AB687" s="64">
        <f t="shared" si="220"/>
        <v>685</v>
      </c>
      <c r="AC687" s="65">
        <f t="shared" si="213"/>
        <v>5</v>
      </c>
      <c r="AD687" s="66">
        <f t="shared" si="214"/>
        <v>0</v>
      </c>
      <c r="AE687" s="66">
        <f t="shared" si="215"/>
        <v>0</v>
      </c>
      <c r="AF687" s="65" t="b">
        <f t="shared" si="216"/>
        <v>1</v>
      </c>
      <c r="AG687" s="65">
        <f>IF(OR(AC687=6,AC687=7),0,IF(NOT(AF687),0,IF(AB687&lt;=$AB$1,VLOOKUP(AC687,ouderschapsverlof!$D$15:$K$19,8,FALSE),0)))</f>
        <v>0</v>
      </c>
      <c r="AH687" s="65">
        <f>IF(OR(AC687=6,AC687=7),0,IF(NOT(AF687),IF(AB687&lt;=$AB$1,VLOOKUP(AC687,ouderschapsverlof!$D$15:$K$19,8,FALSE),0),0))</f>
        <v>0</v>
      </c>
    </row>
    <row r="688" spans="1:34" x14ac:dyDescent="0.25">
      <c r="A688" s="64">
        <f t="shared" si="217"/>
        <v>686</v>
      </c>
      <c r="B688" s="65">
        <f t="shared" si="221"/>
        <v>6</v>
      </c>
      <c r="C688" s="66">
        <f t="shared" si="203"/>
        <v>0</v>
      </c>
      <c r="D688" s="66">
        <f t="shared" si="204"/>
        <v>0</v>
      </c>
      <c r="E688" s="65" t="b">
        <f t="shared" si="222"/>
        <v>1</v>
      </c>
      <c r="F688" s="65">
        <f>IF(OR(B688=6,B688=7),0,IF(NOT(E688),0,IF(A688&lt;=$A$1,VLOOKUP(B688,ouderschapsverlof!$D$15:$E$19,2,FALSE),0)))</f>
        <v>0</v>
      </c>
      <c r="G688" s="65">
        <f>IF(OR(B688=6,B688=7),0,IF(NOT(E688),IF(A688&lt;=$A$1,VLOOKUP(B688,ouderschapsverlof!$D$15:$E$19,2,FALSE),0),0))</f>
        <v>0</v>
      </c>
      <c r="L688" s="64">
        <f t="shared" si="218"/>
        <v>686</v>
      </c>
      <c r="M688" s="65">
        <f t="shared" si="205"/>
        <v>6</v>
      </c>
      <c r="N688" s="66">
        <f t="shared" si="206"/>
        <v>0</v>
      </c>
      <c r="O688" s="66">
        <f t="shared" si="207"/>
        <v>0</v>
      </c>
      <c r="P688" s="65" t="b">
        <f t="shared" si="208"/>
        <v>1</v>
      </c>
      <c r="Q688" s="65">
        <f>IF(OR(M688=6,M688=7),0,IF(NOT(P688),0,IF(L688&lt;=$L$1,VLOOKUP(M688,ouderschapsverlof!$D$15:$G$19,4,FALSE),0)))</f>
        <v>0</v>
      </c>
      <c r="R688" s="65">
        <f>IF(OR(M688=6,M688=7),0,IF(NOT(P688),IF(L688&lt;=$L$1,VLOOKUP(M688,ouderschapsverlof!$D$15:$G$19,4,FALSE),0),0))</f>
        <v>0</v>
      </c>
      <c r="T688" s="64">
        <f t="shared" si="219"/>
        <v>686</v>
      </c>
      <c r="U688" s="65">
        <f t="shared" si="209"/>
        <v>6</v>
      </c>
      <c r="V688" s="66">
        <f t="shared" si="210"/>
        <v>0</v>
      </c>
      <c r="W688" s="66">
        <f t="shared" si="211"/>
        <v>0</v>
      </c>
      <c r="X688" s="65" t="b">
        <f t="shared" si="212"/>
        <v>1</v>
      </c>
      <c r="Y688" s="65">
        <f>IF(OR(U688=6,U688=7),0,IF(NOT(X688),0,IF(T688&lt;=$T$1,VLOOKUP(U688,ouderschapsverlof!$D$15:$I$19,6,FALSE),0)))</f>
        <v>0</v>
      </c>
      <c r="Z688" s="65">
        <f>IF(OR(U688=6,U688=7),0,IF(NOT(X688),IF(T688&lt;=$T$1,VLOOKUP(U688,ouderschapsverlof!$D$15:$I$19,6,FALSE),0),0))</f>
        <v>0</v>
      </c>
      <c r="AB688" s="64">
        <f t="shared" si="220"/>
        <v>686</v>
      </c>
      <c r="AC688" s="65">
        <f t="shared" si="213"/>
        <v>6</v>
      </c>
      <c r="AD688" s="66">
        <f t="shared" si="214"/>
        <v>0</v>
      </c>
      <c r="AE688" s="66">
        <f t="shared" si="215"/>
        <v>0</v>
      </c>
      <c r="AF688" s="65" t="b">
        <f t="shared" si="216"/>
        <v>1</v>
      </c>
      <c r="AG688" s="65">
        <f>IF(OR(AC688=6,AC688=7),0,IF(NOT(AF688),0,IF(AB688&lt;=$AB$1,VLOOKUP(AC688,ouderschapsverlof!$D$15:$K$19,8,FALSE),0)))</f>
        <v>0</v>
      </c>
      <c r="AH688" s="65">
        <f>IF(OR(AC688=6,AC688=7),0,IF(NOT(AF688),IF(AB688&lt;=$AB$1,VLOOKUP(AC688,ouderschapsverlof!$D$15:$K$19,8,FALSE),0),0))</f>
        <v>0</v>
      </c>
    </row>
    <row r="689" spans="1:34" x14ac:dyDescent="0.25">
      <c r="A689" s="64">
        <f t="shared" si="217"/>
        <v>687</v>
      </c>
      <c r="B689" s="65">
        <f t="shared" si="221"/>
        <v>7</v>
      </c>
      <c r="C689" s="66">
        <f t="shared" si="203"/>
        <v>0</v>
      </c>
      <c r="D689" s="66">
        <f t="shared" si="204"/>
        <v>0</v>
      </c>
      <c r="E689" s="65" t="b">
        <f t="shared" si="222"/>
        <v>1</v>
      </c>
      <c r="F689" s="65">
        <f>IF(OR(B689=6,B689=7),0,IF(NOT(E689),0,IF(A689&lt;=$A$1,VLOOKUP(B689,ouderschapsverlof!$D$15:$E$19,2,FALSE),0)))</f>
        <v>0</v>
      </c>
      <c r="G689" s="65">
        <f>IF(OR(B689=6,B689=7),0,IF(NOT(E689),IF(A689&lt;=$A$1,VLOOKUP(B689,ouderschapsverlof!$D$15:$E$19,2,FALSE),0),0))</f>
        <v>0</v>
      </c>
      <c r="L689" s="64">
        <f t="shared" si="218"/>
        <v>687</v>
      </c>
      <c r="M689" s="65">
        <f t="shared" si="205"/>
        <v>7</v>
      </c>
      <c r="N689" s="66">
        <f t="shared" si="206"/>
        <v>0</v>
      </c>
      <c r="O689" s="66">
        <f t="shared" si="207"/>
        <v>0</v>
      </c>
      <c r="P689" s="65" t="b">
        <f t="shared" si="208"/>
        <v>1</v>
      </c>
      <c r="Q689" s="65">
        <f>IF(OR(M689=6,M689=7),0,IF(NOT(P689),0,IF(L689&lt;=$L$1,VLOOKUP(M689,ouderschapsverlof!$D$15:$G$19,4,FALSE),0)))</f>
        <v>0</v>
      </c>
      <c r="R689" s="65">
        <f>IF(OR(M689=6,M689=7),0,IF(NOT(P689),IF(L689&lt;=$L$1,VLOOKUP(M689,ouderschapsverlof!$D$15:$G$19,4,FALSE),0),0))</f>
        <v>0</v>
      </c>
      <c r="T689" s="64">
        <f t="shared" si="219"/>
        <v>687</v>
      </c>
      <c r="U689" s="65">
        <f t="shared" si="209"/>
        <v>7</v>
      </c>
      <c r="V689" s="66">
        <f t="shared" si="210"/>
        <v>0</v>
      </c>
      <c r="W689" s="66">
        <f t="shared" si="211"/>
        <v>0</v>
      </c>
      <c r="X689" s="65" t="b">
        <f t="shared" si="212"/>
        <v>1</v>
      </c>
      <c r="Y689" s="65">
        <f>IF(OR(U689=6,U689=7),0,IF(NOT(X689),0,IF(T689&lt;=$T$1,VLOOKUP(U689,ouderschapsverlof!$D$15:$I$19,6,FALSE),0)))</f>
        <v>0</v>
      </c>
      <c r="Z689" s="65">
        <f>IF(OR(U689=6,U689=7),0,IF(NOT(X689),IF(T689&lt;=$T$1,VLOOKUP(U689,ouderschapsverlof!$D$15:$I$19,6,FALSE),0),0))</f>
        <v>0</v>
      </c>
      <c r="AB689" s="64">
        <f t="shared" si="220"/>
        <v>687</v>
      </c>
      <c r="AC689" s="65">
        <f t="shared" si="213"/>
        <v>7</v>
      </c>
      <c r="AD689" s="66">
        <f t="shared" si="214"/>
        <v>0</v>
      </c>
      <c r="AE689" s="66">
        <f t="shared" si="215"/>
        <v>0</v>
      </c>
      <c r="AF689" s="65" t="b">
        <f t="shared" si="216"/>
        <v>1</v>
      </c>
      <c r="AG689" s="65">
        <f>IF(OR(AC689=6,AC689=7),0,IF(NOT(AF689),0,IF(AB689&lt;=$AB$1,VLOOKUP(AC689,ouderschapsverlof!$D$15:$K$19,8,FALSE),0)))</f>
        <v>0</v>
      </c>
      <c r="AH689" s="65">
        <f>IF(OR(AC689=6,AC689=7),0,IF(NOT(AF689),IF(AB689&lt;=$AB$1,VLOOKUP(AC689,ouderschapsverlof!$D$15:$K$19,8,FALSE),0),0))</f>
        <v>0</v>
      </c>
    </row>
    <row r="690" spans="1:34" x14ac:dyDescent="0.25">
      <c r="A690" s="64">
        <f t="shared" si="217"/>
        <v>688</v>
      </c>
      <c r="B690" s="65">
        <f t="shared" si="221"/>
        <v>1</v>
      </c>
      <c r="C690" s="66">
        <f t="shared" si="203"/>
        <v>0</v>
      </c>
      <c r="D690" s="66">
        <f t="shared" si="204"/>
        <v>0</v>
      </c>
      <c r="E690" s="65" t="b">
        <f t="shared" si="222"/>
        <v>1</v>
      </c>
      <c r="F690" s="65">
        <f>IF(OR(B690=6,B690=7),0,IF(NOT(E690),0,IF(A690&lt;=$A$1,VLOOKUP(B690,ouderschapsverlof!$D$15:$E$19,2,FALSE),0)))</f>
        <v>0</v>
      </c>
      <c r="G690" s="65">
        <f>IF(OR(B690=6,B690=7),0,IF(NOT(E690),IF(A690&lt;=$A$1,VLOOKUP(B690,ouderschapsverlof!$D$15:$E$19,2,FALSE),0),0))</f>
        <v>0</v>
      </c>
      <c r="L690" s="64">
        <f t="shared" si="218"/>
        <v>688</v>
      </c>
      <c r="M690" s="65">
        <f t="shared" si="205"/>
        <v>1</v>
      </c>
      <c r="N690" s="66">
        <f t="shared" si="206"/>
        <v>0</v>
      </c>
      <c r="O690" s="66">
        <f t="shared" si="207"/>
        <v>0</v>
      </c>
      <c r="P690" s="65" t="b">
        <f t="shared" si="208"/>
        <v>1</v>
      </c>
      <c r="Q690" s="65">
        <f>IF(OR(M690=6,M690=7),0,IF(NOT(P690),0,IF(L690&lt;=$L$1,VLOOKUP(M690,ouderschapsverlof!$D$15:$G$19,4,FALSE),0)))</f>
        <v>0</v>
      </c>
      <c r="R690" s="65">
        <f>IF(OR(M690=6,M690=7),0,IF(NOT(P690),IF(L690&lt;=$L$1,VLOOKUP(M690,ouderschapsverlof!$D$15:$G$19,4,FALSE),0),0))</f>
        <v>0</v>
      </c>
      <c r="T690" s="64">
        <f t="shared" si="219"/>
        <v>688</v>
      </c>
      <c r="U690" s="65">
        <f t="shared" si="209"/>
        <v>1</v>
      </c>
      <c r="V690" s="66">
        <f t="shared" si="210"/>
        <v>0</v>
      </c>
      <c r="W690" s="66">
        <f t="shared" si="211"/>
        <v>0</v>
      </c>
      <c r="X690" s="65" t="b">
        <f t="shared" si="212"/>
        <v>1</v>
      </c>
      <c r="Y690" s="65">
        <f>IF(OR(U690=6,U690=7),0,IF(NOT(X690),0,IF(T690&lt;=$T$1,VLOOKUP(U690,ouderschapsverlof!$D$15:$I$19,6,FALSE),0)))</f>
        <v>0</v>
      </c>
      <c r="Z690" s="65">
        <f>IF(OR(U690=6,U690=7),0,IF(NOT(X690),IF(T690&lt;=$T$1,VLOOKUP(U690,ouderschapsverlof!$D$15:$I$19,6,FALSE),0),0))</f>
        <v>0</v>
      </c>
      <c r="AB690" s="64">
        <f t="shared" si="220"/>
        <v>688</v>
      </c>
      <c r="AC690" s="65">
        <f t="shared" si="213"/>
        <v>1</v>
      </c>
      <c r="AD690" s="66">
        <f t="shared" si="214"/>
        <v>0</v>
      </c>
      <c r="AE690" s="66">
        <f t="shared" si="215"/>
        <v>0</v>
      </c>
      <c r="AF690" s="65" t="b">
        <f t="shared" si="216"/>
        <v>1</v>
      </c>
      <c r="AG690" s="65">
        <f>IF(OR(AC690=6,AC690=7),0,IF(NOT(AF690),0,IF(AB690&lt;=$AB$1,VLOOKUP(AC690,ouderschapsverlof!$D$15:$K$19,8,FALSE),0)))</f>
        <v>0</v>
      </c>
      <c r="AH690" s="65">
        <f>IF(OR(AC690=6,AC690=7),0,IF(NOT(AF690),IF(AB690&lt;=$AB$1,VLOOKUP(AC690,ouderschapsverlof!$D$15:$K$19,8,FALSE),0),0))</f>
        <v>0</v>
      </c>
    </row>
    <row r="691" spans="1:34" x14ac:dyDescent="0.25">
      <c r="A691" s="64">
        <f t="shared" si="217"/>
        <v>689</v>
      </c>
      <c r="B691" s="65">
        <f t="shared" si="221"/>
        <v>2</v>
      </c>
      <c r="C691" s="66">
        <f t="shared" si="203"/>
        <v>0</v>
      </c>
      <c r="D691" s="66">
        <f t="shared" si="204"/>
        <v>0</v>
      </c>
      <c r="E691" s="65" t="b">
        <f t="shared" si="222"/>
        <v>1</v>
      </c>
      <c r="F691" s="65">
        <f>IF(OR(B691=6,B691=7),0,IF(NOT(E691),0,IF(A691&lt;=$A$1,VLOOKUP(B691,ouderschapsverlof!$D$15:$E$19,2,FALSE),0)))</f>
        <v>0</v>
      </c>
      <c r="G691" s="65">
        <f>IF(OR(B691=6,B691=7),0,IF(NOT(E691),IF(A691&lt;=$A$1,VLOOKUP(B691,ouderschapsverlof!$D$15:$E$19,2,FALSE),0),0))</f>
        <v>0</v>
      </c>
      <c r="L691" s="64">
        <f t="shared" si="218"/>
        <v>689</v>
      </c>
      <c r="M691" s="65">
        <f t="shared" si="205"/>
        <v>2</v>
      </c>
      <c r="N691" s="66">
        <f t="shared" si="206"/>
        <v>0</v>
      </c>
      <c r="O691" s="66">
        <f t="shared" si="207"/>
        <v>0</v>
      </c>
      <c r="P691" s="65" t="b">
        <f t="shared" si="208"/>
        <v>1</v>
      </c>
      <c r="Q691" s="65">
        <f>IF(OR(M691=6,M691=7),0,IF(NOT(P691),0,IF(L691&lt;=$L$1,VLOOKUP(M691,ouderschapsverlof!$D$15:$G$19,4,FALSE),0)))</f>
        <v>0</v>
      </c>
      <c r="R691" s="65">
        <f>IF(OR(M691=6,M691=7),0,IF(NOT(P691),IF(L691&lt;=$L$1,VLOOKUP(M691,ouderschapsverlof!$D$15:$G$19,4,FALSE),0),0))</f>
        <v>0</v>
      </c>
      <c r="T691" s="64">
        <f t="shared" si="219"/>
        <v>689</v>
      </c>
      <c r="U691" s="65">
        <f t="shared" si="209"/>
        <v>2</v>
      </c>
      <c r="V691" s="66">
        <f t="shared" si="210"/>
        <v>0</v>
      </c>
      <c r="W691" s="66">
        <f t="shared" si="211"/>
        <v>0</v>
      </c>
      <c r="X691" s="65" t="b">
        <f t="shared" si="212"/>
        <v>1</v>
      </c>
      <c r="Y691" s="65">
        <f>IF(OR(U691=6,U691=7),0,IF(NOT(X691),0,IF(T691&lt;=$T$1,VLOOKUP(U691,ouderschapsverlof!$D$15:$I$19,6,FALSE),0)))</f>
        <v>0</v>
      </c>
      <c r="Z691" s="65">
        <f>IF(OR(U691=6,U691=7),0,IF(NOT(X691),IF(T691&lt;=$T$1,VLOOKUP(U691,ouderschapsverlof!$D$15:$I$19,6,FALSE),0),0))</f>
        <v>0</v>
      </c>
      <c r="AB691" s="64">
        <f t="shared" si="220"/>
        <v>689</v>
      </c>
      <c r="AC691" s="65">
        <f t="shared" si="213"/>
        <v>2</v>
      </c>
      <c r="AD691" s="66">
        <f t="shared" si="214"/>
        <v>0</v>
      </c>
      <c r="AE691" s="66">
        <f t="shared" si="215"/>
        <v>0</v>
      </c>
      <c r="AF691" s="65" t="b">
        <f t="shared" si="216"/>
        <v>1</v>
      </c>
      <c r="AG691" s="65">
        <f>IF(OR(AC691=6,AC691=7),0,IF(NOT(AF691),0,IF(AB691&lt;=$AB$1,VLOOKUP(AC691,ouderschapsverlof!$D$15:$K$19,8,FALSE),0)))</f>
        <v>0</v>
      </c>
      <c r="AH691" s="65">
        <f>IF(OR(AC691=6,AC691=7),0,IF(NOT(AF691),IF(AB691&lt;=$AB$1,VLOOKUP(AC691,ouderschapsverlof!$D$15:$K$19,8,FALSE),0),0))</f>
        <v>0</v>
      </c>
    </row>
    <row r="692" spans="1:34" x14ac:dyDescent="0.25">
      <c r="A692" s="64">
        <f t="shared" si="217"/>
        <v>690</v>
      </c>
      <c r="B692" s="65">
        <f t="shared" si="221"/>
        <v>3</v>
      </c>
      <c r="C692" s="66">
        <f t="shared" si="203"/>
        <v>0</v>
      </c>
      <c r="D692" s="66">
        <f t="shared" si="204"/>
        <v>0</v>
      </c>
      <c r="E692" s="65" t="b">
        <f t="shared" si="222"/>
        <v>1</v>
      </c>
      <c r="F692" s="65">
        <f>IF(OR(B692=6,B692=7),0,IF(NOT(E692),0,IF(A692&lt;=$A$1,VLOOKUP(B692,ouderschapsverlof!$D$15:$E$19,2,FALSE),0)))</f>
        <v>0</v>
      </c>
      <c r="G692" s="65">
        <f>IF(OR(B692=6,B692=7),0,IF(NOT(E692),IF(A692&lt;=$A$1,VLOOKUP(B692,ouderschapsverlof!$D$15:$E$19,2,FALSE),0),0))</f>
        <v>0</v>
      </c>
      <c r="L692" s="64">
        <f t="shared" si="218"/>
        <v>690</v>
      </c>
      <c r="M692" s="65">
        <f t="shared" si="205"/>
        <v>3</v>
      </c>
      <c r="N692" s="66">
        <f t="shared" si="206"/>
        <v>0</v>
      </c>
      <c r="O692" s="66">
        <f t="shared" si="207"/>
        <v>0</v>
      </c>
      <c r="P692" s="65" t="b">
        <f t="shared" si="208"/>
        <v>1</v>
      </c>
      <c r="Q692" s="65">
        <f>IF(OR(M692=6,M692=7),0,IF(NOT(P692),0,IF(L692&lt;=$L$1,VLOOKUP(M692,ouderschapsverlof!$D$15:$G$19,4,FALSE),0)))</f>
        <v>0</v>
      </c>
      <c r="R692" s="65">
        <f>IF(OR(M692=6,M692=7),0,IF(NOT(P692),IF(L692&lt;=$L$1,VLOOKUP(M692,ouderschapsverlof!$D$15:$G$19,4,FALSE),0),0))</f>
        <v>0</v>
      </c>
      <c r="T692" s="64">
        <f t="shared" si="219"/>
        <v>690</v>
      </c>
      <c r="U692" s="65">
        <f t="shared" si="209"/>
        <v>3</v>
      </c>
      <c r="V692" s="66">
        <f t="shared" si="210"/>
        <v>0</v>
      </c>
      <c r="W692" s="66">
        <f t="shared" si="211"/>
        <v>0</v>
      </c>
      <c r="X692" s="65" t="b">
        <f t="shared" si="212"/>
        <v>1</v>
      </c>
      <c r="Y692" s="65">
        <f>IF(OR(U692=6,U692=7),0,IF(NOT(X692),0,IF(T692&lt;=$T$1,VLOOKUP(U692,ouderschapsverlof!$D$15:$I$19,6,FALSE),0)))</f>
        <v>0</v>
      </c>
      <c r="Z692" s="65">
        <f>IF(OR(U692=6,U692=7),0,IF(NOT(X692),IF(T692&lt;=$T$1,VLOOKUP(U692,ouderschapsverlof!$D$15:$I$19,6,FALSE),0),0))</f>
        <v>0</v>
      </c>
      <c r="AB692" s="64">
        <f t="shared" si="220"/>
        <v>690</v>
      </c>
      <c r="AC692" s="65">
        <f t="shared" si="213"/>
        <v>3</v>
      </c>
      <c r="AD692" s="66">
        <f t="shared" si="214"/>
        <v>0</v>
      </c>
      <c r="AE692" s="66">
        <f t="shared" si="215"/>
        <v>0</v>
      </c>
      <c r="AF692" s="65" t="b">
        <f t="shared" si="216"/>
        <v>1</v>
      </c>
      <c r="AG692" s="65">
        <f>IF(OR(AC692=6,AC692=7),0,IF(NOT(AF692),0,IF(AB692&lt;=$AB$1,VLOOKUP(AC692,ouderschapsverlof!$D$15:$K$19,8,FALSE),0)))</f>
        <v>0</v>
      </c>
      <c r="AH692" s="65">
        <f>IF(OR(AC692=6,AC692=7),0,IF(NOT(AF692),IF(AB692&lt;=$AB$1,VLOOKUP(AC692,ouderschapsverlof!$D$15:$K$19,8,FALSE),0),0))</f>
        <v>0</v>
      </c>
    </row>
    <row r="693" spans="1:34" x14ac:dyDescent="0.25">
      <c r="A693" s="64">
        <f t="shared" si="217"/>
        <v>691</v>
      </c>
      <c r="B693" s="65">
        <f t="shared" si="221"/>
        <v>4</v>
      </c>
      <c r="C693" s="66">
        <f t="shared" si="203"/>
        <v>0</v>
      </c>
      <c r="D693" s="66">
        <f t="shared" si="204"/>
        <v>0</v>
      </c>
      <c r="E693" s="65" t="b">
        <f t="shared" si="222"/>
        <v>1</v>
      </c>
      <c r="F693" s="65">
        <f>IF(OR(B693=6,B693=7),0,IF(NOT(E693),0,IF(A693&lt;=$A$1,VLOOKUP(B693,ouderschapsverlof!$D$15:$E$19,2,FALSE),0)))</f>
        <v>0</v>
      </c>
      <c r="G693" s="65">
        <f>IF(OR(B693=6,B693=7),0,IF(NOT(E693),IF(A693&lt;=$A$1,VLOOKUP(B693,ouderschapsverlof!$D$15:$E$19,2,FALSE),0),0))</f>
        <v>0</v>
      </c>
      <c r="L693" s="64">
        <f t="shared" si="218"/>
        <v>691</v>
      </c>
      <c r="M693" s="65">
        <f t="shared" si="205"/>
        <v>4</v>
      </c>
      <c r="N693" s="66">
        <f t="shared" si="206"/>
        <v>0</v>
      </c>
      <c r="O693" s="66">
        <f t="shared" si="207"/>
        <v>0</v>
      </c>
      <c r="P693" s="65" t="b">
        <f t="shared" si="208"/>
        <v>1</v>
      </c>
      <c r="Q693" s="65">
        <f>IF(OR(M693=6,M693=7),0,IF(NOT(P693),0,IF(L693&lt;=$L$1,VLOOKUP(M693,ouderschapsverlof!$D$15:$G$19,4,FALSE),0)))</f>
        <v>0</v>
      </c>
      <c r="R693" s="65">
        <f>IF(OR(M693=6,M693=7),0,IF(NOT(P693),IF(L693&lt;=$L$1,VLOOKUP(M693,ouderschapsverlof!$D$15:$G$19,4,FALSE),0),0))</f>
        <v>0</v>
      </c>
      <c r="T693" s="64">
        <f t="shared" si="219"/>
        <v>691</v>
      </c>
      <c r="U693" s="65">
        <f t="shared" si="209"/>
        <v>4</v>
      </c>
      <c r="V693" s="66">
        <f t="shared" si="210"/>
        <v>0</v>
      </c>
      <c r="W693" s="66">
        <f t="shared" si="211"/>
        <v>0</v>
      </c>
      <c r="X693" s="65" t="b">
        <f t="shared" si="212"/>
        <v>1</v>
      </c>
      <c r="Y693" s="65">
        <f>IF(OR(U693=6,U693=7),0,IF(NOT(X693),0,IF(T693&lt;=$T$1,VLOOKUP(U693,ouderschapsverlof!$D$15:$I$19,6,FALSE),0)))</f>
        <v>0</v>
      </c>
      <c r="Z693" s="65">
        <f>IF(OR(U693=6,U693=7),0,IF(NOT(X693),IF(T693&lt;=$T$1,VLOOKUP(U693,ouderschapsverlof!$D$15:$I$19,6,FALSE),0),0))</f>
        <v>0</v>
      </c>
      <c r="AB693" s="64">
        <f t="shared" si="220"/>
        <v>691</v>
      </c>
      <c r="AC693" s="65">
        <f t="shared" si="213"/>
        <v>4</v>
      </c>
      <c r="AD693" s="66">
        <f t="shared" si="214"/>
        <v>0</v>
      </c>
      <c r="AE693" s="66">
        <f t="shared" si="215"/>
        <v>0</v>
      </c>
      <c r="AF693" s="65" t="b">
        <f t="shared" si="216"/>
        <v>1</v>
      </c>
      <c r="AG693" s="65">
        <f>IF(OR(AC693=6,AC693=7),0,IF(NOT(AF693),0,IF(AB693&lt;=$AB$1,VLOOKUP(AC693,ouderschapsverlof!$D$15:$K$19,8,FALSE),0)))</f>
        <v>0</v>
      </c>
      <c r="AH693" s="65">
        <f>IF(OR(AC693=6,AC693=7),0,IF(NOT(AF693),IF(AB693&lt;=$AB$1,VLOOKUP(AC693,ouderschapsverlof!$D$15:$K$19,8,FALSE),0),0))</f>
        <v>0</v>
      </c>
    </row>
    <row r="694" spans="1:34" x14ac:dyDescent="0.25">
      <c r="A694" s="64">
        <f t="shared" si="217"/>
        <v>692</v>
      </c>
      <c r="B694" s="65">
        <f t="shared" si="221"/>
        <v>5</v>
      </c>
      <c r="C694" s="66">
        <f t="shared" si="203"/>
        <v>0</v>
      </c>
      <c r="D694" s="66">
        <f t="shared" si="204"/>
        <v>0</v>
      </c>
      <c r="E694" s="65" t="b">
        <f t="shared" si="222"/>
        <v>1</v>
      </c>
      <c r="F694" s="65">
        <f>IF(OR(B694=6,B694=7),0,IF(NOT(E694),0,IF(A694&lt;=$A$1,VLOOKUP(B694,ouderschapsverlof!$D$15:$E$19,2,FALSE),0)))</f>
        <v>0</v>
      </c>
      <c r="G694" s="65">
        <f>IF(OR(B694=6,B694=7),0,IF(NOT(E694),IF(A694&lt;=$A$1,VLOOKUP(B694,ouderschapsverlof!$D$15:$E$19,2,FALSE),0),0))</f>
        <v>0</v>
      </c>
      <c r="L694" s="64">
        <f t="shared" si="218"/>
        <v>692</v>
      </c>
      <c r="M694" s="65">
        <f t="shared" si="205"/>
        <v>5</v>
      </c>
      <c r="N694" s="66">
        <f t="shared" si="206"/>
        <v>0</v>
      </c>
      <c r="O694" s="66">
        <f t="shared" si="207"/>
        <v>0</v>
      </c>
      <c r="P694" s="65" t="b">
        <f t="shared" si="208"/>
        <v>1</v>
      </c>
      <c r="Q694" s="65">
        <f>IF(OR(M694=6,M694=7),0,IF(NOT(P694),0,IF(L694&lt;=$L$1,VLOOKUP(M694,ouderschapsverlof!$D$15:$G$19,4,FALSE),0)))</f>
        <v>0</v>
      </c>
      <c r="R694" s="65">
        <f>IF(OR(M694=6,M694=7),0,IF(NOT(P694),IF(L694&lt;=$L$1,VLOOKUP(M694,ouderschapsverlof!$D$15:$G$19,4,FALSE),0),0))</f>
        <v>0</v>
      </c>
      <c r="T694" s="64">
        <f t="shared" si="219"/>
        <v>692</v>
      </c>
      <c r="U694" s="65">
        <f t="shared" si="209"/>
        <v>5</v>
      </c>
      <c r="V694" s="66">
        <f t="shared" si="210"/>
        <v>0</v>
      </c>
      <c r="W694" s="66">
        <f t="shared" si="211"/>
        <v>0</v>
      </c>
      <c r="X694" s="65" t="b">
        <f t="shared" si="212"/>
        <v>1</v>
      </c>
      <c r="Y694" s="65">
        <f>IF(OR(U694=6,U694=7),0,IF(NOT(X694),0,IF(T694&lt;=$T$1,VLOOKUP(U694,ouderschapsverlof!$D$15:$I$19,6,FALSE),0)))</f>
        <v>0</v>
      </c>
      <c r="Z694" s="65">
        <f>IF(OR(U694=6,U694=7),0,IF(NOT(X694),IF(T694&lt;=$T$1,VLOOKUP(U694,ouderschapsverlof!$D$15:$I$19,6,FALSE),0),0))</f>
        <v>0</v>
      </c>
      <c r="AB694" s="64">
        <f t="shared" si="220"/>
        <v>692</v>
      </c>
      <c r="AC694" s="65">
        <f t="shared" si="213"/>
        <v>5</v>
      </c>
      <c r="AD694" s="66">
        <f t="shared" si="214"/>
        <v>0</v>
      </c>
      <c r="AE694" s="66">
        <f t="shared" si="215"/>
        <v>0</v>
      </c>
      <c r="AF694" s="65" t="b">
        <f t="shared" si="216"/>
        <v>1</v>
      </c>
      <c r="AG694" s="65">
        <f>IF(OR(AC694=6,AC694=7),0,IF(NOT(AF694),0,IF(AB694&lt;=$AB$1,VLOOKUP(AC694,ouderschapsverlof!$D$15:$K$19,8,FALSE),0)))</f>
        <v>0</v>
      </c>
      <c r="AH694" s="65">
        <f>IF(OR(AC694=6,AC694=7),0,IF(NOT(AF694),IF(AB694&lt;=$AB$1,VLOOKUP(AC694,ouderschapsverlof!$D$15:$K$19,8,FALSE),0),0))</f>
        <v>0</v>
      </c>
    </row>
    <row r="695" spans="1:34" x14ac:dyDescent="0.25">
      <c r="A695" s="64">
        <f t="shared" si="217"/>
        <v>693</v>
      </c>
      <c r="B695" s="65">
        <f t="shared" si="221"/>
        <v>6</v>
      </c>
      <c r="C695" s="66">
        <f t="shared" si="203"/>
        <v>0</v>
      </c>
      <c r="D695" s="66">
        <f t="shared" si="204"/>
        <v>0</v>
      </c>
      <c r="E695" s="65" t="b">
        <f t="shared" si="222"/>
        <v>1</v>
      </c>
      <c r="F695" s="65">
        <f>IF(OR(B695=6,B695=7),0,IF(NOT(E695),0,IF(A695&lt;=$A$1,VLOOKUP(B695,ouderschapsverlof!$D$15:$E$19,2,FALSE),0)))</f>
        <v>0</v>
      </c>
      <c r="G695" s="65">
        <f>IF(OR(B695=6,B695=7),0,IF(NOT(E695),IF(A695&lt;=$A$1,VLOOKUP(B695,ouderschapsverlof!$D$15:$E$19,2,FALSE),0),0))</f>
        <v>0</v>
      </c>
      <c r="L695" s="64">
        <f t="shared" si="218"/>
        <v>693</v>
      </c>
      <c r="M695" s="65">
        <f t="shared" si="205"/>
        <v>6</v>
      </c>
      <c r="N695" s="66">
        <f t="shared" si="206"/>
        <v>0</v>
      </c>
      <c r="O695" s="66">
        <f t="shared" si="207"/>
        <v>0</v>
      </c>
      <c r="P695" s="65" t="b">
        <f t="shared" si="208"/>
        <v>1</v>
      </c>
      <c r="Q695" s="65">
        <f>IF(OR(M695=6,M695=7),0,IF(NOT(P695),0,IF(L695&lt;=$L$1,VLOOKUP(M695,ouderschapsverlof!$D$15:$G$19,4,FALSE),0)))</f>
        <v>0</v>
      </c>
      <c r="R695" s="65">
        <f>IF(OR(M695=6,M695=7),0,IF(NOT(P695),IF(L695&lt;=$L$1,VLOOKUP(M695,ouderschapsverlof!$D$15:$G$19,4,FALSE),0),0))</f>
        <v>0</v>
      </c>
      <c r="T695" s="64">
        <f t="shared" si="219"/>
        <v>693</v>
      </c>
      <c r="U695" s="65">
        <f t="shared" si="209"/>
        <v>6</v>
      </c>
      <c r="V695" s="66">
        <f t="shared" si="210"/>
        <v>0</v>
      </c>
      <c r="W695" s="66">
        <f t="shared" si="211"/>
        <v>0</v>
      </c>
      <c r="X695" s="65" t="b">
        <f t="shared" si="212"/>
        <v>1</v>
      </c>
      <c r="Y695" s="65">
        <f>IF(OR(U695=6,U695=7),0,IF(NOT(X695),0,IF(T695&lt;=$T$1,VLOOKUP(U695,ouderschapsverlof!$D$15:$I$19,6,FALSE),0)))</f>
        <v>0</v>
      </c>
      <c r="Z695" s="65">
        <f>IF(OR(U695=6,U695=7),0,IF(NOT(X695),IF(T695&lt;=$T$1,VLOOKUP(U695,ouderschapsverlof!$D$15:$I$19,6,FALSE),0),0))</f>
        <v>0</v>
      </c>
      <c r="AB695" s="64">
        <f t="shared" si="220"/>
        <v>693</v>
      </c>
      <c r="AC695" s="65">
        <f t="shared" si="213"/>
        <v>6</v>
      </c>
      <c r="AD695" s="66">
        <f t="shared" si="214"/>
        <v>0</v>
      </c>
      <c r="AE695" s="66">
        <f t="shared" si="215"/>
        <v>0</v>
      </c>
      <c r="AF695" s="65" t="b">
        <f t="shared" si="216"/>
        <v>1</v>
      </c>
      <c r="AG695" s="65">
        <f>IF(OR(AC695=6,AC695=7),0,IF(NOT(AF695),0,IF(AB695&lt;=$AB$1,VLOOKUP(AC695,ouderschapsverlof!$D$15:$K$19,8,FALSE),0)))</f>
        <v>0</v>
      </c>
      <c r="AH695" s="65">
        <f>IF(OR(AC695=6,AC695=7),0,IF(NOT(AF695),IF(AB695&lt;=$AB$1,VLOOKUP(AC695,ouderschapsverlof!$D$15:$K$19,8,FALSE),0),0))</f>
        <v>0</v>
      </c>
    </row>
    <row r="696" spans="1:34" x14ac:dyDescent="0.25">
      <c r="A696" s="64">
        <f t="shared" si="217"/>
        <v>694</v>
      </c>
      <c r="B696" s="65">
        <f t="shared" si="221"/>
        <v>7</v>
      </c>
      <c r="C696" s="66">
        <f t="shared" si="203"/>
        <v>0</v>
      </c>
      <c r="D696" s="66">
        <f t="shared" si="204"/>
        <v>0</v>
      </c>
      <c r="E696" s="65" t="b">
        <f t="shared" si="222"/>
        <v>1</v>
      </c>
      <c r="F696" s="65">
        <f>IF(OR(B696=6,B696=7),0,IF(NOT(E696),0,IF(A696&lt;=$A$1,VLOOKUP(B696,ouderschapsverlof!$D$15:$E$19,2,FALSE),0)))</f>
        <v>0</v>
      </c>
      <c r="G696" s="65">
        <f>IF(OR(B696=6,B696=7),0,IF(NOT(E696),IF(A696&lt;=$A$1,VLOOKUP(B696,ouderschapsverlof!$D$15:$E$19,2,FALSE),0),0))</f>
        <v>0</v>
      </c>
      <c r="L696" s="64">
        <f t="shared" si="218"/>
        <v>694</v>
      </c>
      <c r="M696" s="65">
        <f t="shared" si="205"/>
        <v>7</v>
      </c>
      <c r="N696" s="66">
        <f t="shared" si="206"/>
        <v>0</v>
      </c>
      <c r="O696" s="66">
        <f t="shared" si="207"/>
        <v>0</v>
      </c>
      <c r="P696" s="65" t="b">
        <f t="shared" si="208"/>
        <v>1</v>
      </c>
      <c r="Q696" s="65">
        <f>IF(OR(M696=6,M696=7),0,IF(NOT(P696),0,IF(L696&lt;=$L$1,VLOOKUP(M696,ouderschapsverlof!$D$15:$G$19,4,FALSE),0)))</f>
        <v>0</v>
      </c>
      <c r="R696" s="65">
        <f>IF(OR(M696=6,M696=7),0,IF(NOT(P696),IF(L696&lt;=$L$1,VLOOKUP(M696,ouderschapsverlof!$D$15:$G$19,4,FALSE),0),0))</f>
        <v>0</v>
      </c>
      <c r="T696" s="64">
        <f t="shared" si="219"/>
        <v>694</v>
      </c>
      <c r="U696" s="65">
        <f t="shared" si="209"/>
        <v>7</v>
      </c>
      <c r="V696" s="66">
        <f t="shared" si="210"/>
        <v>0</v>
      </c>
      <c r="W696" s="66">
        <f t="shared" si="211"/>
        <v>0</v>
      </c>
      <c r="X696" s="65" t="b">
        <f t="shared" si="212"/>
        <v>1</v>
      </c>
      <c r="Y696" s="65">
        <f>IF(OR(U696=6,U696=7),0,IF(NOT(X696),0,IF(T696&lt;=$T$1,VLOOKUP(U696,ouderschapsverlof!$D$15:$I$19,6,FALSE),0)))</f>
        <v>0</v>
      </c>
      <c r="Z696" s="65">
        <f>IF(OR(U696=6,U696=7),0,IF(NOT(X696),IF(T696&lt;=$T$1,VLOOKUP(U696,ouderschapsverlof!$D$15:$I$19,6,FALSE),0),0))</f>
        <v>0</v>
      </c>
      <c r="AB696" s="64">
        <f t="shared" si="220"/>
        <v>694</v>
      </c>
      <c r="AC696" s="65">
        <f t="shared" si="213"/>
        <v>7</v>
      </c>
      <c r="AD696" s="66">
        <f t="shared" si="214"/>
        <v>0</v>
      </c>
      <c r="AE696" s="66">
        <f t="shared" si="215"/>
        <v>0</v>
      </c>
      <c r="AF696" s="65" t="b">
        <f t="shared" si="216"/>
        <v>1</v>
      </c>
      <c r="AG696" s="65">
        <f>IF(OR(AC696=6,AC696=7),0,IF(NOT(AF696),0,IF(AB696&lt;=$AB$1,VLOOKUP(AC696,ouderschapsverlof!$D$15:$K$19,8,FALSE),0)))</f>
        <v>0</v>
      </c>
      <c r="AH696" s="65">
        <f>IF(OR(AC696=6,AC696=7),0,IF(NOT(AF696),IF(AB696&lt;=$AB$1,VLOOKUP(AC696,ouderschapsverlof!$D$15:$K$19,8,FALSE),0),0))</f>
        <v>0</v>
      </c>
    </row>
    <row r="697" spans="1:34" x14ac:dyDescent="0.25">
      <c r="A697" s="64">
        <f t="shared" si="217"/>
        <v>695</v>
      </c>
      <c r="B697" s="65">
        <f t="shared" si="221"/>
        <v>1</v>
      </c>
      <c r="C697" s="66">
        <f t="shared" si="203"/>
        <v>0</v>
      </c>
      <c r="D697" s="66">
        <f t="shared" si="204"/>
        <v>0</v>
      </c>
      <c r="E697" s="65" t="b">
        <f t="shared" si="222"/>
        <v>1</v>
      </c>
      <c r="F697" s="65">
        <f>IF(OR(B697=6,B697=7),0,IF(NOT(E697),0,IF(A697&lt;=$A$1,VLOOKUP(B697,ouderschapsverlof!$D$15:$E$19,2,FALSE),0)))</f>
        <v>0</v>
      </c>
      <c r="G697" s="65">
        <f>IF(OR(B697=6,B697=7),0,IF(NOT(E697),IF(A697&lt;=$A$1,VLOOKUP(B697,ouderschapsverlof!$D$15:$E$19,2,FALSE),0),0))</f>
        <v>0</v>
      </c>
      <c r="L697" s="64">
        <f t="shared" si="218"/>
        <v>695</v>
      </c>
      <c r="M697" s="65">
        <f t="shared" si="205"/>
        <v>1</v>
      </c>
      <c r="N697" s="66">
        <f t="shared" si="206"/>
        <v>0</v>
      </c>
      <c r="O697" s="66">
        <f t="shared" si="207"/>
        <v>0</v>
      </c>
      <c r="P697" s="65" t="b">
        <f t="shared" si="208"/>
        <v>1</v>
      </c>
      <c r="Q697" s="65">
        <f>IF(OR(M697=6,M697=7),0,IF(NOT(P697),0,IF(L697&lt;=$L$1,VLOOKUP(M697,ouderschapsverlof!$D$15:$G$19,4,FALSE),0)))</f>
        <v>0</v>
      </c>
      <c r="R697" s="65">
        <f>IF(OR(M697=6,M697=7),0,IF(NOT(P697),IF(L697&lt;=$L$1,VLOOKUP(M697,ouderschapsverlof!$D$15:$G$19,4,FALSE),0),0))</f>
        <v>0</v>
      </c>
      <c r="T697" s="64">
        <f t="shared" si="219"/>
        <v>695</v>
      </c>
      <c r="U697" s="65">
        <f t="shared" si="209"/>
        <v>1</v>
      </c>
      <c r="V697" s="66">
        <f t="shared" si="210"/>
        <v>0</v>
      </c>
      <c r="W697" s="66">
        <f t="shared" si="211"/>
        <v>0</v>
      </c>
      <c r="X697" s="65" t="b">
        <f t="shared" si="212"/>
        <v>1</v>
      </c>
      <c r="Y697" s="65">
        <f>IF(OR(U697=6,U697=7),0,IF(NOT(X697),0,IF(T697&lt;=$T$1,VLOOKUP(U697,ouderschapsverlof!$D$15:$I$19,6,FALSE),0)))</f>
        <v>0</v>
      </c>
      <c r="Z697" s="65">
        <f>IF(OR(U697=6,U697=7),0,IF(NOT(X697),IF(T697&lt;=$T$1,VLOOKUP(U697,ouderschapsverlof!$D$15:$I$19,6,FALSE),0),0))</f>
        <v>0</v>
      </c>
      <c r="AB697" s="64">
        <f t="shared" si="220"/>
        <v>695</v>
      </c>
      <c r="AC697" s="65">
        <f t="shared" si="213"/>
        <v>1</v>
      </c>
      <c r="AD697" s="66">
        <f t="shared" si="214"/>
        <v>0</v>
      </c>
      <c r="AE697" s="66">
        <f t="shared" si="215"/>
        <v>0</v>
      </c>
      <c r="AF697" s="65" t="b">
        <f t="shared" si="216"/>
        <v>1</v>
      </c>
      <c r="AG697" s="65">
        <f>IF(OR(AC697=6,AC697=7),0,IF(NOT(AF697),0,IF(AB697&lt;=$AB$1,VLOOKUP(AC697,ouderschapsverlof!$D$15:$K$19,8,FALSE),0)))</f>
        <v>0</v>
      </c>
      <c r="AH697" s="65">
        <f>IF(OR(AC697=6,AC697=7),0,IF(NOT(AF697),IF(AB697&lt;=$AB$1,VLOOKUP(AC697,ouderschapsverlof!$D$15:$K$19,8,FALSE),0),0))</f>
        <v>0</v>
      </c>
    </row>
    <row r="698" spans="1:34" x14ac:dyDescent="0.25">
      <c r="A698" s="64">
        <f t="shared" si="217"/>
        <v>696</v>
      </c>
      <c r="B698" s="65">
        <f t="shared" si="221"/>
        <v>2</v>
      </c>
      <c r="C698" s="66">
        <f t="shared" si="203"/>
        <v>0</v>
      </c>
      <c r="D698" s="66">
        <f t="shared" si="204"/>
        <v>0</v>
      </c>
      <c r="E698" s="65" t="b">
        <f t="shared" si="222"/>
        <v>1</v>
      </c>
      <c r="F698" s="65">
        <f>IF(OR(B698=6,B698=7),0,IF(NOT(E698),0,IF(A698&lt;=$A$1,VLOOKUP(B698,ouderschapsverlof!$D$15:$E$19,2,FALSE),0)))</f>
        <v>0</v>
      </c>
      <c r="G698" s="65">
        <f>IF(OR(B698=6,B698=7),0,IF(NOT(E698),IF(A698&lt;=$A$1,VLOOKUP(B698,ouderschapsverlof!$D$15:$E$19,2,FALSE),0),0))</f>
        <v>0</v>
      </c>
      <c r="L698" s="64">
        <f t="shared" si="218"/>
        <v>696</v>
      </c>
      <c r="M698" s="65">
        <f t="shared" si="205"/>
        <v>2</v>
      </c>
      <c r="N698" s="66">
        <f t="shared" si="206"/>
        <v>0</v>
      </c>
      <c r="O698" s="66">
        <f t="shared" si="207"/>
        <v>0</v>
      </c>
      <c r="P698" s="65" t="b">
        <f t="shared" si="208"/>
        <v>1</v>
      </c>
      <c r="Q698" s="65">
        <f>IF(OR(M698=6,M698=7),0,IF(NOT(P698),0,IF(L698&lt;=$L$1,VLOOKUP(M698,ouderschapsverlof!$D$15:$G$19,4,FALSE),0)))</f>
        <v>0</v>
      </c>
      <c r="R698" s="65">
        <f>IF(OR(M698=6,M698=7),0,IF(NOT(P698),IF(L698&lt;=$L$1,VLOOKUP(M698,ouderschapsverlof!$D$15:$G$19,4,FALSE),0),0))</f>
        <v>0</v>
      </c>
      <c r="T698" s="64">
        <f t="shared" si="219"/>
        <v>696</v>
      </c>
      <c r="U698" s="65">
        <f t="shared" si="209"/>
        <v>2</v>
      </c>
      <c r="V698" s="66">
        <f t="shared" si="210"/>
        <v>0</v>
      </c>
      <c r="W698" s="66">
        <f t="shared" si="211"/>
        <v>0</v>
      </c>
      <c r="X698" s="65" t="b">
        <f t="shared" si="212"/>
        <v>1</v>
      </c>
      <c r="Y698" s="65">
        <f>IF(OR(U698=6,U698=7),0,IF(NOT(X698),0,IF(T698&lt;=$T$1,VLOOKUP(U698,ouderschapsverlof!$D$15:$I$19,6,FALSE),0)))</f>
        <v>0</v>
      </c>
      <c r="Z698" s="65">
        <f>IF(OR(U698=6,U698=7),0,IF(NOT(X698),IF(T698&lt;=$T$1,VLOOKUP(U698,ouderschapsverlof!$D$15:$I$19,6,FALSE),0),0))</f>
        <v>0</v>
      </c>
      <c r="AB698" s="64">
        <f t="shared" si="220"/>
        <v>696</v>
      </c>
      <c r="AC698" s="65">
        <f t="shared" si="213"/>
        <v>2</v>
      </c>
      <c r="AD698" s="66">
        <f t="shared" si="214"/>
        <v>0</v>
      </c>
      <c r="AE698" s="66">
        <f t="shared" si="215"/>
        <v>0</v>
      </c>
      <c r="AF698" s="65" t="b">
        <f t="shared" si="216"/>
        <v>1</v>
      </c>
      <c r="AG698" s="65">
        <f>IF(OR(AC698=6,AC698=7),0,IF(NOT(AF698),0,IF(AB698&lt;=$AB$1,VLOOKUP(AC698,ouderschapsverlof!$D$15:$K$19,8,FALSE),0)))</f>
        <v>0</v>
      </c>
      <c r="AH698" s="65">
        <f>IF(OR(AC698=6,AC698=7),0,IF(NOT(AF698),IF(AB698&lt;=$AB$1,VLOOKUP(AC698,ouderschapsverlof!$D$15:$K$19,8,FALSE),0),0))</f>
        <v>0</v>
      </c>
    </row>
    <row r="699" spans="1:34" x14ac:dyDescent="0.25">
      <c r="A699" s="64">
        <f t="shared" si="217"/>
        <v>697</v>
      </c>
      <c r="B699" s="65">
        <f t="shared" si="221"/>
        <v>3</v>
      </c>
      <c r="C699" s="66">
        <f t="shared" si="203"/>
        <v>0</v>
      </c>
      <c r="D699" s="66">
        <f t="shared" si="204"/>
        <v>0</v>
      </c>
      <c r="E699" s="65" t="b">
        <f t="shared" si="222"/>
        <v>1</v>
      </c>
      <c r="F699" s="65">
        <f>IF(OR(B699=6,B699=7),0,IF(NOT(E699),0,IF(A699&lt;=$A$1,VLOOKUP(B699,ouderschapsverlof!$D$15:$E$19,2,FALSE),0)))</f>
        <v>0</v>
      </c>
      <c r="G699" s="65">
        <f>IF(OR(B699=6,B699=7),0,IF(NOT(E699),IF(A699&lt;=$A$1,VLOOKUP(B699,ouderschapsverlof!$D$15:$E$19,2,FALSE),0),0))</f>
        <v>0</v>
      </c>
      <c r="L699" s="64">
        <f t="shared" si="218"/>
        <v>697</v>
      </c>
      <c r="M699" s="65">
        <f t="shared" si="205"/>
        <v>3</v>
      </c>
      <c r="N699" s="66">
        <f t="shared" si="206"/>
        <v>0</v>
      </c>
      <c r="O699" s="66">
        <f t="shared" si="207"/>
        <v>0</v>
      </c>
      <c r="P699" s="65" t="b">
        <f t="shared" si="208"/>
        <v>1</v>
      </c>
      <c r="Q699" s="65">
        <f>IF(OR(M699=6,M699=7),0,IF(NOT(P699),0,IF(L699&lt;=$L$1,VLOOKUP(M699,ouderschapsverlof!$D$15:$G$19,4,FALSE),0)))</f>
        <v>0</v>
      </c>
      <c r="R699" s="65">
        <f>IF(OR(M699=6,M699=7),0,IF(NOT(P699),IF(L699&lt;=$L$1,VLOOKUP(M699,ouderschapsverlof!$D$15:$G$19,4,FALSE),0),0))</f>
        <v>0</v>
      </c>
      <c r="T699" s="64">
        <f t="shared" si="219"/>
        <v>697</v>
      </c>
      <c r="U699" s="65">
        <f t="shared" si="209"/>
        <v>3</v>
      </c>
      <c r="V699" s="66">
        <f t="shared" si="210"/>
        <v>0</v>
      </c>
      <c r="W699" s="66">
        <f t="shared" si="211"/>
        <v>0</v>
      </c>
      <c r="X699" s="65" t="b">
        <f t="shared" si="212"/>
        <v>1</v>
      </c>
      <c r="Y699" s="65">
        <f>IF(OR(U699=6,U699=7),0,IF(NOT(X699),0,IF(T699&lt;=$T$1,VLOOKUP(U699,ouderschapsverlof!$D$15:$I$19,6,FALSE),0)))</f>
        <v>0</v>
      </c>
      <c r="Z699" s="65">
        <f>IF(OR(U699=6,U699=7),0,IF(NOT(X699),IF(T699&lt;=$T$1,VLOOKUP(U699,ouderschapsverlof!$D$15:$I$19,6,FALSE),0),0))</f>
        <v>0</v>
      </c>
      <c r="AB699" s="64">
        <f t="shared" si="220"/>
        <v>697</v>
      </c>
      <c r="AC699" s="65">
        <f t="shared" si="213"/>
        <v>3</v>
      </c>
      <c r="AD699" s="66">
        <f t="shared" si="214"/>
        <v>0</v>
      </c>
      <c r="AE699" s="66">
        <f t="shared" si="215"/>
        <v>0</v>
      </c>
      <c r="AF699" s="65" t="b">
        <f t="shared" si="216"/>
        <v>1</v>
      </c>
      <c r="AG699" s="65">
        <f>IF(OR(AC699=6,AC699=7),0,IF(NOT(AF699),0,IF(AB699&lt;=$AB$1,VLOOKUP(AC699,ouderschapsverlof!$D$15:$K$19,8,FALSE),0)))</f>
        <v>0</v>
      </c>
      <c r="AH699" s="65">
        <f>IF(OR(AC699=6,AC699=7),0,IF(NOT(AF699),IF(AB699&lt;=$AB$1,VLOOKUP(AC699,ouderschapsverlof!$D$15:$K$19,8,FALSE),0),0))</f>
        <v>0</v>
      </c>
    </row>
    <row r="700" spans="1:34" x14ac:dyDescent="0.25">
      <c r="A700" s="64">
        <f t="shared" si="217"/>
        <v>698</v>
      </c>
      <c r="B700" s="65">
        <f t="shared" si="221"/>
        <v>4</v>
      </c>
      <c r="C700" s="66">
        <f t="shared" si="203"/>
        <v>0</v>
      </c>
      <c r="D700" s="66">
        <f t="shared" si="204"/>
        <v>0</v>
      </c>
      <c r="E700" s="65" t="b">
        <f t="shared" si="222"/>
        <v>1</v>
      </c>
      <c r="F700" s="65">
        <f>IF(OR(B700=6,B700=7),0,IF(NOT(E700),0,IF(A700&lt;=$A$1,VLOOKUP(B700,ouderschapsverlof!$D$15:$E$19,2,FALSE),0)))</f>
        <v>0</v>
      </c>
      <c r="G700" s="65">
        <f>IF(OR(B700=6,B700=7),0,IF(NOT(E700),IF(A700&lt;=$A$1,VLOOKUP(B700,ouderschapsverlof!$D$15:$E$19,2,FALSE),0),0))</f>
        <v>0</v>
      </c>
      <c r="L700" s="64">
        <f t="shared" si="218"/>
        <v>698</v>
      </c>
      <c r="M700" s="65">
        <f t="shared" si="205"/>
        <v>4</v>
      </c>
      <c r="N700" s="66">
        <f t="shared" si="206"/>
        <v>0</v>
      </c>
      <c r="O700" s="66">
        <f t="shared" si="207"/>
        <v>0</v>
      </c>
      <c r="P700" s="65" t="b">
        <f t="shared" si="208"/>
        <v>1</v>
      </c>
      <c r="Q700" s="65">
        <f>IF(OR(M700=6,M700=7),0,IF(NOT(P700),0,IF(L700&lt;=$L$1,VLOOKUP(M700,ouderschapsverlof!$D$15:$G$19,4,FALSE),0)))</f>
        <v>0</v>
      </c>
      <c r="R700" s="65">
        <f>IF(OR(M700=6,M700=7),0,IF(NOT(P700),IF(L700&lt;=$L$1,VLOOKUP(M700,ouderschapsverlof!$D$15:$G$19,4,FALSE),0),0))</f>
        <v>0</v>
      </c>
      <c r="T700" s="64">
        <f t="shared" si="219"/>
        <v>698</v>
      </c>
      <c r="U700" s="65">
        <f t="shared" si="209"/>
        <v>4</v>
      </c>
      <c r="V700" s="66">
        <f t="shared" si="210"/>
        <v>0</v>
      </c>
      <c r="W700" s="66">
        <f t="shared" si="211"/>
        <v>0</v>
      </c>
      <c r="X700" s="65" t="b">
        <f t="shared" si="212"/>
        <v>1</v>
      </c>
      <c r="Y700" s="65">
        <f>IF(OR(U700=6,U700=7),0,IF(NOT(X700),0,IF(T700&lt;=$T$1,VLOOKUP(U700,ouderschapsverlof!$D$15:$I$19,6,FALSE),0)))</f>
        <v>0</v>
      </c>
      <c r="Z700" s="65">
        <f>IF(OR(U700=6,U700=7),0,IF(NOT(X700),IF(T700&lt;=$T$1,VLOOKUP(U700,ouderschapsverlof!$D$15:$I$19,6,FALSE),0),0))</f>
        <v>0</v>
      </c>
      <c r="AB700" s="64">
        <f t="shared" si="220"/>
        <v>698</v>
      </c>
      <c r="AC700" s="65">
        <f t="shared" si="213"/>
        <v>4</v>
      </c>
      <c r="AD700" s="66">
        <f t="shared" si="214"/>
        <v>0</v>
      </c>
      <c r="AE700" s="66">
        <f t="shared" si="215"/>
        <v>0</v>
      </c>
      <c r="AF700" s="65" t="b">
        <f t="shared" si="216"/>
        <v>1</v>
      </c>
      <c r="AG700" s="65">
        <f>IF(OR(AC700=6,AC700=7),0,IF(NOT(AF700),0,IF(AB700&lt;=$AB$1,VLOOKUP(AC700,ouderschapsverlof!$D$15:$K$19,8,FALSE),0)))</f>
        <v>0</v>
      </c>
      <c r="AH700" s="65">
        <f>IF(OR(AC700=6,AC700=7),0,IF(NOT(AF700),IF(AB700&lt;=$AB$1,VLOOKUP(AC700,ouderschapsverlof!$D$15:$K$19,8,FALSE),0),0))</f>
        <v>0</v>
      </c>
    </row>
    <row r="701" spans="1:34" x14ac:dyDescent="0.25">
      <c r="A701" s="64">
        <f t="shared" si="217"/>
        <v>699</v>
      </c>
      <c r="B701" s="65">
        <f t="shared" si="221"/>
        <v>5</v>
      </c>
      <c r="C701" s="66">
        <f t="shared" si="203"/>
        <v>0</v>
      </c>
      <c r="D701" s="66">
        <f t="shared" si="204"/>
        <v>0</v>
      </c>
      <c r="E701" s="65" t="b">
        <f t="shared" si="222"/>
        <v>1</v>
      </c>
      <c r="F701" s="65">
        <f>IF(OR(B701=6,B701=7),0,IF(NOT(E701),0,IF(A701&lt;=$A$1,VLOOKUP(B701,ouderschapsverlof!$D$15:$E$19,2,FALSE),0)))</f>
        <v>0</v>
      </c>
      <c r="G701" s="65">
        <f>IF(OR(B701=6,B701=7),0,IF(NOT(E701),IF(A701&lt;=$A$1,VLOOKUP(B701,ouderschapsverlof!$D$15:$E$19,2,FALSE),0),0))</f>
        <v>0</v>
      </c>
      <c r="L701" s="64">
        <f t="shared" si="218"/>
        <v>699</v>
      </c>
      <c r="M701" s="65">
        <f t="shared" si="205"/>
        <v>5</v>
      </c>
      <c r="N701" s="66">
        <f t="shared" si="206"/>
        <v>0</v>
      </c>
      <c r="O701" s="66">
        <f t="shared" si="207"/>
        <v>0</v>
      </c>
      <c r="P701" s="65" t="b">
        <f t="shared" si="208"/>
        <v>1</v>
      </c>
      <c r="Q701" s="65">
        <f>IF(OR(M701=6,M701=7),0,IF(NOT(P701),0,IF(L701&lt;=$L$1,VLOOKUP(M701,ouderschapsverlof!$D$15:$G$19,4,FALSE),0)))</f>
        <v>0</v>
      </c>
      <c r="R701" s="65">
        <f>IF(OR(M701=6,M701=7),0,IF(NOT(P701),IF(L701&lt;=$L$1,VLOOKUP(M701,ouderschapsverlof!$D$15:$G$19,4,FALSE),0),0))</f>
        <v>0</v>
      </c>
      <c r="T701" s="64">
        <f t="shared" si="219"/>
        <v>699</v>
      </c>
      <c r="U701" s="65">
        <f t="shared" si="209"/>
        <v>5</v>
      </c>
      <c r="V701" s="66">
        <f t="shared" si="210"/>
        <v>0</v>
      </c>
      <c r="W701" s="66">
        <f t="shared" si="211"/>
        <v>0</v>
      </c>
      <c r="X701" s="65" t="b">
        <f t="shared" si="212"/>
        <v>1</v>
      </c>
      <c r="Y701" s="65">
        <f>IF(OR(U701=6,U701=7),0,IF(NOT(X701),0,IF(T701&lt;=$T$1,VLOOKUP(U701,ouderschapsverlof!$D$15:$I$19,6,FALSE),0)))</f>
        <v>0</v>
      </c>
      <c r="Z701" s="65">
        <f>IF(OR(U701=6,U701=7),0,IF(NOT(X701),IF(T701&lt;=$T$1,VLOOKUP(U701,ouderschapsverlof!$D$15:$I$19,6,FALSE),0),0))</f>
        <v>0</v>
      </c>
      <c r="AB701" s="64">
        <f t="shared" si="220"/>
        <v>699</v>
      </c>
      <c r="AC701" s="65">
        <f t="shared" si="213"/>
        <v>5</v>
      </c>
      <c r="AD701" s="66">
        <f t="shared" si="214"/>
        <v>0</v>
      </c>
      <c r="AE701" s="66">
        <f t="shared" si="215"/>
        <v>0</v>
      </c>
      <c r="AF701" s="65" t="b">
        <f t="shared" si="216"/>
        <v>1</v>
      </c>
      <c r="AG701" s="65">
        <f>IF(OR(AC701=6,AC701=7),0,IF(NOT(AF701),0,IF(AB701&lt;=$AB$1,VLOOKUP(AC701,ouderschapsverlof!$D$15:$K$19,8,FALSE),0)))</f>
        <v>0</v>
      </c>
      <c r="AH701" s="65">
        <f>IF(OR(AC701=6,AC701=7),0,IF(NOT(AF701),IF(AB701&lt;=$AB$1,VLOOKUP(AC701,ouderschapsverlof!$D$15:$K$19,8,FALSE),0),0))</f>
        <v>0</v>
      </c>
    </row>
    <row r="702" spans="1:34" x14ac:dyDescent="0.25">
      <c r="A702" s="64">
        <f t="shared" si="217"/>
        <v>700</v>
      </c>
      <c r="B702" s="65">
        <f t="shared" si="221"/>
        <v>6</v>
      </c>
      <c r="C702" s="66">
        <f t="shared" si="203"/>
        <v>0</v>
      </c>
      <c r="D702" s="66">
        <f t="shared" si="204"/>
        <v>0</v>
      </c>
      <c r="E702" s="65" t="b">
        <f t="shared" si="222"/>
        <v>1</v>
      </c>
      <c r="F702" s="65">
        <f>IF(OR(B702=6,B702=7),0,IF(NOT(E702),0,IF(A702&lt;=$A$1,VLOOKUP(B702,ouderschapsverlof!$D$15:$E$19,2,FALSE),0)))</f>
        <v>0</v>
      </c>
      <c r="G702" s="65">
        <f>IF(OR(B702=6,B702=7),0,IF(NOT(E702),IF(A702&lt;=$A$1,VLOOKUP(B702,ouderschapsverlof!$D$15:$E$19,2,FALSE),0),0))</f>
        <v>0</v>
      </c>
      <c r="L702" s="64">
        <f t="shared" si="218"/>
        <v>700</v>
      </c>
      <c r="M702" s="65">
        <f t="shared" si="205"/>
        <v>6</v>
      </c>
      <c r="N702" s="66">
        <f t="shared" si="206"/>
        <v>0</v>
      </c>
      <c r="O702" s="66">
        <f t="shared" si="207"/>
        <v>0</v>
      </c>
      <c r="P702" s="65" t="b">
        <f t="shared" si="208"/>
        <v>1</v>
      </c>
      <c r="Q702" s="65">
        <f>IF(OR(M702=6,M702=7),0,IF(NOT(P702),0,IF(L702&lt;=$L$1,VLOOKUP(M702,ouderschapsverlof!$D$15:$G$19,4,FALSE),0)))</f>
        <v>0</v>
      </c>
      <c r="R702" s="65">
        <f>IF(OR(M702=6,M702=7),0,IF(NOT(P702),IF(L702&lt;=$L$1,VLOOKUP(M702,ouderschapsverlof!$D$15:$G$19,4,FALSE),0),0))</f>
        <v>0</v>
      </c>
      <c r="T702" s="64">
        <f t="shared" si="219"/>
        <v>700</v>
      </c>
      <c r="U702" s="65">
        <f t="shared" si="209"/>
        <v>6</v>
      </c>
      <c r="V702" s="66">
        <f t="shared" si="210"/>
        <v>0</v>
      </c>
      <c r="W702" s="66">
        <f t="shared" si="211"/>
        <v>0</v>
      </c>
      <c r="X702" s="65" t="b">
        <f t="shared" si="212"/>
        <v>1</v>
      </c>
      <c r="Y702" s="65">
        <f>IF(OR(U702=6,U702=7),0,IF(NOT(X702),0,IF(T702&lt;=$T$1,VLOOKUP(U702,ouderschapsverlof!$D$15:$I$19,6,FALSE),0)))</f>
        <v>0</v>
      </c>
      <c r="Z702" s="65">
        <f>IF(OR(U702=6,U702=7),0,IF(NOT(X702),IF(T702&lt;=$T$1,VLOOKUP(U702,ouderschapsverlof!$D$15:$I$19,6,FALSE),0),0))</f>
        <v>0</v>
      </c>
      <c r="AB702" s="64">
        <f t="shared" si="220"/>
        <v>700</v>
      </c>
      <c r="AC702" s="65">
        <f t="shared" si="213"/>
        <v>6</v>
      </c>
      <c r="AD702" s="66">
        <f t="shared" si="214"/>
        <v>0</v>
      </c>
      <c r="AE702" s="66">
        <f t="shared" si="215"/>
        <v>0</v>
      </c>
      <c r="AF702" s="65" t="b">
        <f t="shared" si="216"/>
        <v>1</v>
      </c>
      <c r="AG702" s="65">
        <f>IF(OR(AC702=6,AC702=7),0,IF(NOT(AF702),0,IF(AB702&lt;=$AB$1,VLOOKUP(AC702,ouderschapsverlof!$D$15:$K$19,8,FALSE),0)))</f>
        <v>0</v>
      </c>
      <c r="AH702" s="65">
        <f>IF(OR(AC702=6,AC702=7),0,IF(NOT(AF702),IF(AB702&lt;=$AB$1,VLOOKUP(AC702,ouderschapsverlof!$D$15:$K$19,8,FALSE),0),0))</f>
        <v>0</v>
      </c>
    </row>
    <row r="703" spans="1:34" x14ac:dyDescent="0.25">
      <c r="A703" s="64">
        <f t="shared" si="217"/>
        <v>701</v>
      </c>
      <c r="B703" s="65">
        <f t="shared" si="221"/>
        <v>7</v>
      </c>
      <c r="C703" s="66">
        <f t="shared" si="203"/>
        <v>0</v>
      </c>
      <c r="D703" s="66">
        <f t="shared" si="204"/>
        <v>0</v>
      </c>
      <c r="E703" s="65" t="b">
        <f t="shared" si="222"/>
        <v>1</v>
      </c>
      <c r="F703" s="65">
        <f>IF(OR(B703=6,B703=7),0,IF(NOT(E703),0,IF(A703&lt;=$A$1,VLOOKUP(B703,ouderschapsverlof!$D$15:$E$19,2,FALSE),0)))</f>
        <v>0</v>
      </c>
      <c r="G703" s="65">
        <f>IF(OR(B703=6,B703=7),0,IF(NOT(E703),IF(A703&lt;=$A$1,VLOOKUP(B703,ouderschapsverlof!$D$15:$E$19,2,FALSE),0),0))</f>
        <v>0</v>
      </c>
      <c r="L703" s="64">
        <f t="shared" si="218"/>
        <v>701</v>
      </c>
      <c r="M703" s="65">
        <f t="shared" si="205"/>
        <v>7</v>
      </c>
      <c r="N703" s="66">
        <f t="shared" si="206"/>
        <v>0</v>
      </c>
      <c r="O703" s="66">
        <f t="shared" si="207"/>
        <v>0</v>
      </c>
      <c r="P703" s="65" t="b">
        <f t="shared" si="208"/>
        <v>1</v>
      </c>
      <c r="Q703" s="65">
        <f>IF(OR(M703=6,M703=7),0,IF(NOT(P703),0,IF(L703&lt;=$L$1,VLOOKUP(M703,ouderschapsverlof!$D$15:$G$19,4,FALSE),0)))</f>
        <v>0</v>
      </c>
      <c r="R703" s="65">
        <f>IF(OR(M703=6,M703=7),0,IF(NOT(P703),IF(L703&lt;=$L$1,VLOOKUP(M703,ouderschapsverlof!$D$15:$G$19,4,FALSE),0),0))</f>
        <v>0</v>
      </c>
      <c r="T703" s="64">
        <f t="shared" si="219"/>
        <v>701</v>
      </c>
      <c r="U703" s="65">
        <f t="shared" si="209"/>
        <v>7</v>
      </c>
      <c r="V703" s="66">
        <f t="shared" si="210"/>
        <v>0</v>
      </c>
      <c r="W703" s="66">
        <f t="shared" si="211"/>
        <v>0</v>
      </c>
      <c r="X703" s="65" t="b">
        <f t="shared" si="212"/>
        <v>1</v>
      </c>
      <c r="Y703" s="65">
        <f>IF(OR(U703=6,U703=7),0,IF(NOT(X703),0,IF(T703&lt;=$T$1,VLOOKUP(U703,ouderschapsverlof!$D$15:$I$19,6,FALSE),0)))</f>
        <v>0</v>
      </c>
      <c r="Z703" s="65">
        <f>IF(OR(U703=6,U703=7),0,IF(NOT(X703),IF(T703&lt;=$T$1,VLOOKUP(U703,ouderschapsverlof!$D$15:$I$19,6,FALSE),0),0))</f>
        <v>0</v>
      </c>
      <c r="AB703" s="64">
        <f t="shared" si="220"/>
        <v>701</v>
      </c>
      <c r="AC703" s="65">
        <f t="shared" si="213"/>
        <v>7</v>
      </c>
      <c r="AD703" s="66">
        <f t="shared" si="214"/>
        <v>0</v>
      </c>
      <c r="AE703" s="66">
        <f t="shared" si="215"/>
        <v>0</v>
      </c>
      <c r="AF703" s="65" t="b">
        <f t="shared" si="216"/>
        <v>1</v>
      </c>
      <c r="AG703" s="65">
        <f>IF(OR(AC703=6,AC703=7),0,IF(NOT(AF703),0,IF(AB703&lt;=$AB$1,VLOOKUP(AC703,ouderschapsverlof!$D$15:$K$19,8,FALSE),0)))</f>
        <v>0</v>
      </c>
      <c r="AH703" s="65">
        <f>IF(OR(AC703=6,AC703=7),0,IF(NOT(AF703),IF(AB703&lt;=$AB$1,VLOOKUP(AC703,ouderschapsverlof!$D$15:$K$19,8,FALSE),0),0))</f>
        <v>0</v>
      </c>
    </row>
    <row r="704" spans="1:34" x14ac:dyDescent="0.25">
      <c r="A704" s="64">
        <f t="shared" si="217"/>
        <v>702</v>
      </c>
      <c r="B704" s="65">
        <f t="shared" si="221"/>
        <v>1</v>
      </c>
      <c r="C704" s="66">
        <f t="shared" si="203"/>
        <v>0</v>
      </c>
      <c r="D704" s="66">
        <f t="shared" si="204"/>
        <v>0</v>
      </c>
      <c r="E704" s="65" t="b">
        <f t="shared" si="222"/>
        <v>1</v>
      </c>
      <c r="F704" s="65">
        <f>IF(OR(B704=6,B704=7),0,IF(NOT(E704),0,IF(A704&lt;=$A$1,VLOOKUP(B704,ouderschapsverlof!$D$15:$E$19,2,FALSE),0)))</f>
        <v>0</v>
      </c>
      <c r="G704" s="65">
        <f>IF(OR(B704=6,B704=7),0,IF(NOT(E704),IF(A704&lt;=$A$1,VLOOKUP(B704,ouderschapsverlof!$D$15:$E$19,2,FALSE),0),0))</f>
        <v>0</v>
      </c>
      <c r="L704" s="64">
        <f t="shared" si="218"/>
        <v>702</v>
      </c>
      <c r="M704" s="65">
        <f t="shared" si="205"/>
        <v>1</v>
      </c>
      <c r="N704" s="66">
        <f t="shared" si="206"/>
        <v>0</v>
      </c>
      <c r="O704" s="66">
        <f t="shared" si="207"/>
        <v>0</v>
      </c>
      <c r="P704" s="65" t="b">
        <f t="shared" si="208"/>
        <v>1</v>
      </c>
      <c r="Q704" s="65">
        <f>IF(OR(M704=6,M704=7),0,IF(NOT(P704),0,IF(L704&lt;=$L$1,VLOOKUP(M704,ouderschapsverlof!$D$15:$G$19,4,FALSE),0)))</f>
        <v>0</v>
      </c>
      <c r="R704" s="65">
        <f>IF(OR(M704=6,M704=7),0,IF(NOT(P704),IF(L704&lt;=$L$1,VLOOKUP(M704,ouderschapsverlof!$D$15:$G$19,4,FALSE),0),0))</f>
        <v>0</v>
      </c>
      <c r="T704" s="64">
        <f t="shared" si="219"/>
        <v>702</v>
      </c>
      <c r="U704" s="65">
        <f t="shared" si="209"/>
        <v>1</v>
      </c>
      <c r="V704" s="66">
        <f t="shared" si="210"/>
        <v>0</v>
      </c>
      <c r="W704" s="66">
        <f t="shared" si="211"/>
        <v>0</v>
      </c>
      <c r="X704" s="65" t="b">
        <f t="shared" si="212"/>
        <v>1</v>
      </c>
      <c r="Y704" s="65">
        <f>IF(OR(U704=6,U704=7),0,IF(NOT(X704),0,IF(T704&lt;=$T$1,VLOOKUP(U704,ouderschapsverlof!$D$15:$I$19,6,FALSE),0)))</f>
        <v>0</v>
      </c>
      <c r="Z704" s="65">
        <f>IF(OR(U704=6,U704=7),0,IF(NOT(X704),IF(T704&lt;=$T$1,VLOOKUP(U704,ouderschapsverlof!$D$15:$I$19,6,FALSE),0),0))</f>
        <v>0</v>
      </c>
      <c r="AB704" s="64">
        <f t="shared" si="220"/>
        <v>702</v>
      </c>
      <c r="AC704" s="65">
        <f t="shared" si="213"/>
        <v>1</v>
      </c>
      <c r="AD704" s="66">
        <f t="shared" si="214"/>
        <v>0</v>
      </c>
      <c r="AE704" s="66">
        <f t="shared" si="215"/>
        <v>0</v>
      </c>
      <c r="AF704" s="65" t="b">
        <f t="shared" si="216"/>
        <v>1</v>
      </c>
      <c r="AG704" s="65">
        <f>IF(OR(AC704=6,AC704=7),0,IF(NOT(AF704),0,IF(AB704&lt;=$AB$1,VLOOKUP(AC704,ouderschapsverlof!$D$15:$K$19,8,FALSE),0)))</f>
        <v>0</v>
      </c>
      <c r="AH704" s="65">
        <f>IF(OR(AC704=6,AC704=7),0,IF(NOT(AF704),IF(AB704&lt;=$AB$1,VLOOKUP(AC704,ouderschapsverlof!$D$15:$K$19,8,FALSE),0),0))</f>
        <v>0</v>
      </c>
    </row>
    <row r="705" spans="1:34" x14ac:dyDescent="0.25">
      <c r="A705" s="64">
        <f t="shared" si="217"/>
        <v>703</v>
      </c>
      <c r="B705" s="65">
        <f t="shared" si="221"/>
        <v>2</v>
      </c>
      <c r="C705" s="66">
        <f t="shared" si="203"/>
        <v>0</v>
      </c>
      <c r="D705" s="66">
        <f t="shared" si="204"/>
        <v>0</v>
      </c>
      <c r="E705" s="65" t="b">
        <f t="shared" si="222"/>
        <v>1</v>
      </c>
      <c r="F705" s="65">
        <f>IF(OR(B705=6,B705=7),0,IF(NOT(E705),0,IF(A705&lt;=$A$1,VLOOKUP(B705,ouderschapsverlof!$D$15:$E$19,2,FALSE),0)))</f>
        <v>0</v>
      </c>
      <c r="G705" s="65">
        <f>IF(OR(B705=6,B705=7),0,IF(NOT(E705),IF(A705&lt;=$A$1,VLOOKUP(B705,ouderschapsverlof!$D$15:$E$19,2,FALSE),0),0))</f>
        <v>0</v>
      </c>
      <c r="L705" s="64">
        <f t="shared" si="218"/>
        <v>703</v>
      </c>
      <c r="M705" s="65">
        <f t="shared" si="205"/>
        <v>2</v>
      </c>
      <c r="N705" s="66">
        <f t="shared" si="206"/>
        <v>0</v>
      </c>
      <c r="O705" s="66">
        <f t="shared" si="207"/>
        <v>0</v>
      </c>
      <c r="P705" s="65" t="b">
        <f t="shared" si="208"/>
        <v>1</v>
      </c>
      <c r="Q705" s="65">
        <f>IF(OR(M705=6,M705=7),0,IF(NOT(P705),0,IF(L705&lt;=$L$1,VLOOKUP(M705,ouderschapsverlof!$D$15:$G$19,4,FALSE),0)))</f>
        <v>0</v>
      </c>
      <c r="R705" s="65">
        <f>IF(OR(M705=6,M705=7),0,IF(NOT(P705),IF(L705&lt;=$L$1,VLOOKUP(M705,ouderschapsverlof!$D$15:$G$19,4,FALSE),0),0))</f>
        <v>0</v>
      </c>
      <c r="T705" s="64">
        <f t="shared" si="219"/>
        <v>703</v>
      </c>
      <c r="U705" s="65">
        <f t="shared" si="209"/>
        <v>2</v>
      </c>
      <c r="V705" s="66">
        <f t="shared" si="210"/>
        <v>0</v>
      </c>
      <c r="W705" s="66">
        <f t="shared" si="211"/>
        <v>0</v>
      </c>
      <c r="X705" s="65" t="b">
        <f t="shared" si="212"/>
        <v>1</v>
      </c>
      <c r="Y705" s="65">
        <f>IF(OR(U705=6,U705=7),0,IF(NOT(X705),0,IF(T705&lt;=$T$1,VLOOKUP(U705,ouderschapsverlof!$D$15:$I$19,6,FALSE),0)))</f>
        <v>0</v>
      </c>
      <c r="Z705" s="65">
        <f>IF(OR(U705=6,U705=7),0,IF(NOT(X705),IF(T705&lt;=$T$1,VLOOKUP(U705,ouderschapsverlof!$D$15:$I$19,6,FALSE),0),0))</f>
        <v>0</v>
      </c>
      <c r="AB705" s="64">
        <f t="shared" si="220"/>
        <v>703</v>
      </c>
      <c r="AC705" s="65">
        <f t="shared" si="213"/>
        <v>2</v>
      </c>
      <c r="AD705" s="66">
        <f t="shared" si="214"/>
        <v>0</v>
      </c>
      <c r="AE705" s="66">
        <f t="shared" si="215"/>
        <v>0</v>
      </c>
      <c r="AF705" s="65" t="b">
        <f t="shared" si="216"/>
        <v>1</v>
      </c>
      <c r="AG705" s="65">
        <f>IF(OR(AC705=6,AC705=7),0,IF(NOT(AF705),0,IF(AB705&lt;=$AB$1,VLOOKUP(AC705,ouderschapsverlof!$D$15:$K$19,8,FALSE),0)))</f>
        <v>0</v>
      </c>
      <c r="AH705" s="65">
        <f>IF(OR(AC705=6,AC705=7),0,IF(NOT(AF705),IF(AB705&lt;=$AB$1,VLOOKUP(AC705,ouderschapsverlof!$D$15:$K$19,8,FALSE),0),0))</f>
        <v>0</v>
      </c>
    </row>
    <row r="706" spans="1:34" x14ac:dyDescent="0.25">
      <c r="A706" s="64">
        <f t="shared" si="217"/>
        <v>704</v>
      </c>
      <c r="B706" s="65">
        <f t="shared" si="221"/>
        <v>3</v>
      </c>
      <c r="C706" s="66">
        <f t="shared" si="203"/>
        <v>0</v>
      </c>
      <c r="D706" s="66">
        <f t="shared" si="204"/>
        <v>0</v>
      </c>
      <c r="E706" s="65" t="b">
        <f t="shared" si="222"/>
        <v>1</v>
      </c>
      <c r="F706" s="65">
        <f>IF(OR(B706=6,B706=7),0,IF(NOT(E706),0,IF(A706&lt;=$A$1,VLOOKUP(B706,ouderschapsverlof!$D$15:$E$19,2,FALSE),0)))</f>
        <v>0</v>
      </c>
      <c r="G706" s="65">
        <f>IF(OR(B706=6,B706=7),0,IF(NOT(E706),IF(A706&lt;=$A$1,VLOOKUP(B706,ouderschapsverlof!$D$15:$E$19,2,FALSE),0),0))</f>
        <v>0</v>
      </c>
      <c r="L706" s="64">
        <f t="shared" si="218"/>
        <v>704</v>
      </c>
      <c r="M706" s="65">
        <f t="shared" si="205"/>
        <v>3</v>
      </c>
      <c r="N706" s="66">
        <f t="shared" si="206"/>
        <v>0</v>
      </c>
      <c r="O706" s="66">
        <f t="shared" si="207"/>
        <v>0</v>
      </c>
      <c r="P706" s="65" t="b">
        <f t="shared" si="208"/>
        <v>1</v>
      </c>
      <c r="Q706" s="65">
        <f>IF(OR(M706=6,M706=7),0,IF(NOT(P706),0,IF(L706&lt;=$L$1,VLOOKUP(M706,ouderschapsverlof!$D$15:$G$19,4,FALSE),0)))</f>
        <v>0</v>
      </c>
      <c r="R706" s="65">
        <f>IF(OR(M706=6,M706=7),0,IF(NOT(P706),IF(L706&lt;=$L$1,VLOOKUP(M706,ouderschapsverlof!$D$15:$G$19,4,FALSE),0),0))</f>
        <v>0</v>
      </c>
      <c r="T706" s="64">
        <f t="shared" si="219"/>
        <v>704</v>
      </c>
      <c r="U706" s="65">
        <f t="shared" si="209"/>
        <v>3</v>
      </c>
      <c r="V706" s="66">
        <f t="shared" si="210"/>
        <v>0</v>
      </c>
      <c r="W706" s="66">
        <f t="shared" si="211"/>
        <v>0</v>
      </c>
      <c r="X706" s="65" t="b">
        <f t="shared" si="212"/>
        <v>1</v>
      </c>
      <c r="Y706" s="65">
        <f>IF(OR(U706=6,U706=7),0,IF(NOT(X706),0,IF(T706&lt;=$T$1,VLOOKUP(U706,ouderschapsverlof!$D$15:$I$19,6,FALSE),0)))</f>
        <v>0</v>
      </c>
      <c r="Z706" s="65">
        <f>IF(OR(U706=6,U706=7),0,IF(NOT(X706),IF(T706&lt;=$T$1,VLOOKUP(U706,ouderschapsverlof!$D$15:$I$19,6,FALSE),0),0))</f>
        <v>0</v>
      </c>
      <c r="AB706" s="64">
        <f t="shared" si="220"/>
        <v>704</v>
      </c>
      <c r="AC706" s="65">
        <f t="shared" si="213"/>
        <v>3</v>
      </c>
      <c r="AD706" s="66">
        <f t="shared" si="214"/>
        <v>0</v>
      </c>
      <c r="AE706" s="66">
        <f t="shared" si="215"/>
        <v>0</v>
      </c>
      <c r="AF706" s="65" t="b">
        <f t="shared" si="216"/>
        <v>1</v>
      </c>
      <c r="AG706" s="65">
        <f>IF(OR(AC706=6,AC706=7),0,IF(NOT(AF706),0,IF(AB706&lt;=$AB$1,VLOOKUP(AC706,ouderschapsverlof!$D$15:$K$19,8,FALSE),0)))</f>
        <v>0</v>
      </c>
      <c r="AH706" s="65">
        <f>IF(OR(AC706=6,AC706=7),0,IF(NOT(AF706),IF(AB706&lt;=$AB$1,VLOOKUP(AC706,ouderschapsverlof!$D$15:$K$19,8,FALSE),0),0))</f>
        <v>0</v>
      </c>
    </row>
    <row r="707" spans="1:34" x14ac:dyDescent="0.25">
      <c r="A707" s="64">
        <f t="shared" si="217"/>
        <v>705</v>
      </c>
      <c r="B707" s="65">
        <f t="shared" si="221"/>
        <v>4</v>
      </c>
      <c r="C707" s="66">
        <f t="shared" ref="C707:C733" si="223">VLOOKUP(A707,$I$1:$I$25,1)</f>
        <v>0</v>
      </c>
      <c r="D707" s="66">
        <f t="shared" ref="D707:D733" si="224">VLOOKUP(A707,$I$1:$J$25,2)</f>
        <v>0</v>
      </c>
      <c r="E707" s="65" t="b">
        <f t="shared" si="222"/>
        <v>1</v>
      </c>
      <c r="F707" s="65">
        <f>IF(OR(B707=6,B707=7),0,IF(NOT(E707),0,IF(A707&lt;=$A$1,VLOOKUP(B707,ouderschapsverlof!$D$15:$E$19,2,FALSE),0)))</f>
        <v>0</v>
      </c>
      <c r="G707" s="65">
        <f>IF(OR(B707=6,B707=7),0,IF(NOT(E707),IF(A707&lt;=$A$1,VLOOKUP(B707,ouderschapsverlof!$D$15:$E$19,2,FALSE),0),0))</f>
        <v>0</v>
      </c>
      <c r="L707" s="64">
        <f t="shared" si="218"/>
        <v>705</v>
      </c>
      <c r="M707" s="65">
        <f t="shared" ref="M707:M733" si="225">WEEKDAY(L707,2)</f>
        <v>4</v>
      </c>
      <c r="N707" s="66">
        <f t="shared" ref="N707:N733" si="226">VLOOKUP(L707,$I$1:$I$25,1)</f>
        <v>0</v>
      </c>
      <c r="O707" s="66">
        <f t="shared" ref="O707:O733" si="227">VLOOKUP(L707,$I$1:$J$25,2)</f>
        <v>0</v>
      </c>
      <c r="P707" s="65" t="b">
        <f t="shared" ref="P707:P733" si="228">IF(AND(L707&gt;=N707,L707&lt;=O707),FALSE,TRUE)</f>
        <v>1</v>
      </c>
      <c r="Q707" s="65">
        <f>IF(OR(M707=6,M707=7),0,IF(NOT(P707),0,IF(L707&lt;=$L$1,VLOOKUP(M707,ouderschapsverlof!$D$15:$G$19,4,FALSE),0)))</f>
        <v>0</v>
      </c>
      <c r="R707" s="65">
        <f>IF(OR(M707=6,M707=7),0,IF(NOT(P707),IF(L707&lt;=$L$1,VLOOKUP(M707,ouderschapsverlof!$D$15:$G$19,4,FALSE),0),0))</f>
        <v>0</v>
      </c>
      <c r="T707" s="64">
        <f t="shared" si="219"/>
        <v>705</v>
      </c>
      <c r="U707" s="65">
        <f t="shared" ref="U707:U733" si="229">WEEKDAY(T707,2)</f>
        <v>4</v>
      </c>
      <c r="V707" s="66">
        <f t="shared" ref="V707:V733" si="230">VLOOKUP(T707,$I$1:$I$25,1)</f>
        <v>0</v>
      </c>
      <c r="W707" s="66">
        <f t="shared" ref="W707:W733" si="231">VLOOKUP(T707,$I$1:$J$25,2)</f>
        <v>0</v>
      </c>
      <c r="X707" s="65" t="b">
        <f t="shared" ref="X707:X733" si="232">IF(AND(T707&gt;=V707,T707&lt;=W707),FALSE,TRUE)</f>
        <v>1</v>
      </c>
      <c r="Y707" s="65">
        <f>IF(OR(U707=6,U707=7),0,IF(NOT(X707),0,IF(T707&lt;=$T$1,VLOOKUP(U707,ouderschapsverlof!$D$15:$I$19,6,FALSE),0)))</f>
        <v>0</v>
      </c>
      <c r="Z707" s="65">
        <f>IF(OR(U707=6,U707=7),0,IF(NOT(X707),IF(T707&lt;=$T$1,VLOOKUP(U707,ouderschapsverlof!$D$15:$I$19,6,FALSE),0),0))</f>
        <v>0</v>
      </c>
      <c r="AB707" s="64">
        <f t="shared" si="220"/>
        <v>705</v>
      </c>
      <c r="AC707" s="65">
        <f t="shared" ref="AC707:AC733" si="233">WEEKDAY(AB707,2)</f>
        <v>4</v>
      </c>
      <c r="AD707" s="66">
        <f t="shared" ref="AD707:AD733" si="234">VLOOKUP(AB707,$I$1:$I$25,1)</f>
        <v>0</v>
      </c>
      <c r="AE707" s="66">
        <f t="shared" ref="AE707:AE733" si="235">VLOOKUP(AB707,$I$1:$J$25,2)</f>
        <v>0</v>
      </c>
      <c r="AF707" s="65" t="b">
        <f t="shared" ref="AF707:AF733" si="236">IF(AND(AB707&gt;=AD707,AB707&lt;=AE707),FALSE,TRUE)</f>
        <v>1</v>
      </c>
      <c r="AG707" s="65">
        <f>IF(OR(AC707=6,AC707=7),0,IF(NOT(AF707),0,IF(AB707&lt;=$AB$1,VLOOKUP(AC707,ouderschapsverlof!$D$15:$K$19,8,FALSE),0)))</f>
        <v>0</v>
      </c>
      <c r="AH707" s="65">
        <f>IF(OR(AC707=6,AC707=7),0,IF(NOT(AF707),IF(AB707&lt;=$AB$1,VLOOKUP(AC707,ouderschapsverlof!$D$15:$K$19,8,FALSE),0),0))</f>
        <v>0</v>
      </c>
    </row>
    <row r="708" spans="1:34" x14ac:dyDescent="0.25">
      <c r="A708" s="64">
        <f t="shared" ref="A708:A733" si="237">A707+1</f>
        <v>706</v>
      </c>
      <c r="B708" s="65">
        <f t="shared" si="221"/>
        <v>5</v>
      </c>
      <c r="C708" s="66">
        <f t="shared" si="223"/>
        <v>0</v>
      </c>
      <c r="D708" s="66">
        <f t="shared" si="224"/>
        <v>0</v>
      </c>
      <c r="E708" s="65" t="b">
        <f t="shared" si="222"/>
        <v>1</v>
      </c>
      <c r="F708" s="65">
        <f>IF(OR(B708=6,B708=7),0,IF(NOT(E708),0,IF(A708&lt;=$A$1,VLOOKUP(B708,ouderschapsverlof!$D$15:$E$19,2,FALSE),0)))</f>
        <v>0</v>
      </c>
      <c r="G708" s="65">
        <f>IF(OR(B708=6,B708=7),0,IF(NOT(E708),IF(A708&lt;=$A$1,VLOOKUP(B708,ouderschapsverlof!$D$15:$E$19,2,FALSE),0),0))</f>
        <v>0</v>
      </c>
      <c r="L708" s="64">
        <f t="shared" ref="L708:L733" si="238">L707+1</f>
        <v>706</v>
      </c>
      <c r="M708" s="65">
        <f t="shared" si="225"/>
        <v>5</v>
      </c>
      <c r="N708" s="66">
        <f t="shared" si="226"/>
        <v>0</v>
      </c>
      <c r="O708" s="66">
        <f t="shared" si="227"/>
        <v>0</v>
      </c>
      <c r="P708" s="65" t="b">
        <f t="shared" si="228"/>
        <v>1</v>
      </c>
      <c r="Q708" s="65">
        <f>IF(OR(M708=6,M708=7),0,IF(NOT(P708),0,IF(L708&lt;=$L$1,VLOOKUP(M708,ouderschapsverlof!$D$15:$G$19,4,FALSE),0)))</f>
        <v>0</v>
      </c>
      <c r="R708" s="65">
        <f>IF(OR(M708=6,M708=7),0,IF(NOT(P708),IF(L708&lt;=$L$1,VLOOKUP(M708,ouderschapsverlof!$D$15:$G$19,4,FALSE),0),0))</f>
        <v>0</v>
      </c>
      <c r="T708" s="64">
        <f t="shared" ref="T708:T733" si="239">T707+1</f>
        <v>706</v>
      </c>
      <c r="U708" s="65">
        <f t="shared" si="229"/>
        <v>5</v>
      </c>
      <c r="V708" s="66">
        <f t="shared" si="230"/>
        <v>0</v>
      </c>
      <c r="W708" s="66">
        <f t="shared" si="231"/>
        <v>0</v>
      </c>
      <c r="X708" s="65" t="b">
        <f t="shared" si="232"/>
        <v>1</v>
      </c>
      <c r="Y708" s="65">
        <f>IF(OR(U708=6,U708=7),0,IF(NOT(X708),0,IF(T708&lt;=$T$1,VLOOKUP(U708,ouderschapsverlof!$D$15:$I$19,6,FALSE),0)))</f>
        <v>0</v>
      </c>
      <c r="Z708" s="65">
        <f>IF(OR(U708=6,U708=7),0,IF(NOT(X708),IF(T708&lt;=$T$1,VLOOKUP(U708,ouderschapsverlof!$D$15:$I$19,6,FALSE),0),0))</f>
        <v>0</v>
      </c>
      <c r="AB708" s="64">
        <f t="shared" ref="AB708:AB733" si="240">AB707+1</f>
        <v>706</v>
      </c>
      <c r="AC708" s="65">
        <f t="shared" si="233"/>
        <v>5</v>
      </c>
      <c r="AD708" s="66">
        <f t="shared" si="234"/>
        <v>0</v>
      </c>
      <c r="AE708" s="66">
        <f t="shared" si="235"/>
        <v>0</v>
      </c>
      <c r="AF708" s="65" t="b">
        <f t="shared" si="236"/>
        <v>1</v>
      </c>
      <c r="AG708" s="65">
        <f>IF(OR(AC708=6,AC708=7),0,IF(NOT(AF708),0,IF(AB708&lt;=$AB$1,VLOOKUP(AC708,ouderschapsverlof!$D$15:$K$19,8,FALSE),0)))</f>
        <v>0</v>
      </c>
      <c r="AH708" s="65">
        <f>IF(OR(AC708=6,AC708=7),0,IF(NOT(AF708),IF(AB708&lt;=$AB$1,VLOOKUP(AC708,ouderschapsverlof!$D$15:$K$19,8,FALSE),0),0))</f>
        <v>0</v>
      </c>
    </row>
    <row r="709" spans="1:34" x14ac:dyDescent="0.25">
      <c r="A709" s="64">
        <f t="shared" si="237"/>
        <v>707</v>
      </c>
      <c r="B709" s="65">
        <f t="shared" si="221"/>
        <v>6</v>
      </c>
      <c r="C709" s="66">
        <f t="shared" si="223"/>
        <v>0</v>
      </c>
      <c r="D709" s="66">
        <f t="shared" si="224"/>
        <v>0</v>
      </c>
      <c r="E709" s="65" t="b">
        <f t="shared" si="222"/>
        <v>1</v>
      </c>
      <c r="F709" s="65">
        <f>IF(OR(B709=6,B709=7),0,IF(NOT(E709),0,IF(A709&lt;=$A$1,VLOOKUP(B709,ouderschapsverlof!$D$15:$E$19,2,FALSE),0)))</f>
        <v>0</v>
      </c>
      <c r="G709" s="65">
        <f>IF(OR(B709=6,B709=7),0,IF(NOT(E709),IF(A709&lt;=$A$1,VLOOKUP(B709,ouderschapsverlof!$D$15:$E$19,2,FALSE),0),0))</f>
        <v>0</v>
      </c>
      <c r="L709" s="64">
        <f t="shared" si="238"/>
        <v>707</v>
      </c>
      <c r="M709" s="65">
        <f t="shared" si="225"/>
        <v>6</v>
      </c>
      <c r="N709" s="66">
        <f t="shared" si="226"/>
        <v>0</v>
      </c>
      <c r="O709" s="66">
        <f t="shared" si="227"/>
        <v>0</v>
      </c>
      <c r="P709" s="65" t="b">
        <f t="shared" si="228"/>
        <v>1</v>
      </c>
      <c r="Q709" s="65">
        <f>IF(OR(M709=6,M709=7),0,IF(NOT(P709),0,IF(L709&lt;=$L$1,VLOOKUP(M709,ouderschapsverlof!$D$15:$G$19,4,FALSE),0)))</f>
        <v>0</v>
      </c>
      <c r="R709" s="65">
        <f>IF(OR(M709=6,M709=7),0,IF(NOT(P709),IF(L709&lt;=$L$1,VLOOKUP(M709,ouderschapsverlof!$D$15:$G$19,4,FALSE),0),0))</f>
        <v>0</v>
      </c>
      <c r="T709" s="64">
        <f t="shared" si="239"/>
        <v>707</v>
      </c>
      <c r="U709" s="65">
        <f t="shared" si="229"/>
        <v>6</v>
      </c>
      <c r="V709" s="66">
        <f t="shared" si="230"/>
        <v>0</v>
      </c>
      <c r="W709" s="66">
        <f t="shared" si="231"/>
        <v>0</v>
      </c>
      <c r="X709" s="65" t="b">
        <f t="shared" si="232"/>
        <v>1</v>
      </c>
      <c r="Y709" s="65">
        <f>IF(OR(U709=6,U709=7),0,IF(NOT(X709),0,IF(T709&lt;=$T$1,VLOOKUP(U709,ouderschapsverlof!$D$15:$I$19,6,FALSE),0)))</f>
        <v>0</v>
      </c>
      <c r="Z709" s="65">
        <f>IF(OR(U709=6,U709=7),0,IF(NOT(X709),IF(T709&lt;=$T$1,VLOOKUP(U709,ouderschapsverlof!$D$15:$I$19,6,FALSE),0),0))</f>
        <v>0</v>
      </c>
      <c r="AB709" s="64">
        <f t="shared" si="240"/>
        <v>707</v>
      </c>
      <c r="AC709" s="65">
        <f t="shared" si="233"/>
        <v>6</v>
      </c>
      <c r="AD709" s="66">
        <f t="shared" si="234"/>
        <v>0</v>
      </c>
      <c r="AE709" s="66">
        <f t="shared" si="235"/>
        <v>0</v>
      </c>
      <c r="AF709" s="65" t="b">
        <f t="shared" si="236"/>
        <v>1</v>
      </c>
      <c r="AG709" s="65">
        <f>IF(OR(AC709=6,AC709=7),0,IF(NOT(AF709),0,IF(AB709&lt;=$AB$1,VLOOKUP(AC709,ouderschapsverlof!$D$15:$K$19,8,FALSE),0)))</f>
        <v>0</v>
      </c>
      <c r="AH709" s="65">
        <f>IF(OR(AC709=6,AC709=7),0,IF(NOT(AF709),IF(AB709&lt;=$AB$1,VLOOKUP(AC709,ouderschapsverlof!$D$15:$K$19,8,FALSE),0),0))</f>
        <v>0</v>
      </c>
    </row>
    <row r="710" spans="1:34" x14ac:dyDescent="0.25">
      <c r="A710" s="64">
        <f t="shared" si="237"/>
        <v>708</v>
      </c>
      <c r="B710" s="65">
        <f t="shared" si="221"/>
        <v>7</v>
      </c>
      <c r="C710" s="66">
        <f t="shared" si="223"/>
        <v>0</v>
      </c>
      <c r="D710" s="66">
        <f t="shared" si="224"/>
        <v>0</v>
      </c>
      <c r="E710" s="65" t="b">
        <f t="shared" si="222"/>
        <v>1</v>
      </c>
      <c r="F710" s="65">
        <f>IF(OR(B710=6,B710=7),0,IF(NOT(E710),0,IF(A710&lt;=$A$1,VLOOKUP(B710,ouderschapsverlof!$D$15:$E$19,2,FALSE),0)))</f>
        <v>0</v>
      </c>
      <c r="G710" s="65">
        <f>IF(OR(B710=6,B710=7),0,IF(NOT(E710),IF(A710&lt;=$A$1,VLOOKUP(B710,ouderschapsverlof!$D$15:$E$19,2,FALSE),0),0))</f>
        <v>0</v>
      </c>
      <c r="L710" s="64">
        <f t="shared" si="238"/>
        <v>708</v>
      </c>
      <c r="M710" s="65">
        <f t="shared" si="225"/>
        <v>7</v>
      </c>
      <c r="N710" s="66">
        <f t="shared" si="226"/>
        <v>0</v>
      </c>
      <c r="O710" s="66">
        <f t="shared" si="227"/>
        <v>0</v>
      </c>
      <c r="P710" s="65" t="b">
        <f t="shared" si="228"/>
        <v>1</v>
      </c>
      <c r="Q710" s="65">
        <f>IF(OR(M710=6,M710=7),0,IF(NOT(P710),0,IF(L710&lt;=$L$1,VLOOKUP(M710,ouderschapsverlof!$D$15:$G$19,4,FALSE),0)))</f>
        <v>0</v>
      </c>
      <c r="R710" s="65">
        <f>IF(OR(M710=6,M710=7),0,IF(NOT(P710),IF(L710&lt;=$L$1,VLOOKUP(M710,ouderschapsverlof!$D$15:$G$19,4,FALSE),0),0))</f>
        <v>0</v>
      </c>
      <c r="T710" s="64">
        <f t="shared" si="239"/>
        <v>708</v>
      </c>
      <c r="U710" s="65">
        <f t="shared" si="229"/>
        <v>7</v>
      </c>
      <c r="V710" s="66">
        <f t="shared" si="230"/>
        <v>0</v>
      </c>
      <c r="W710" s="66">
        <f t="shared" si="231"/>
        <v>0</v>
      </c>
      <c r="X710" s="65" t="b">
        <f t="shared" si="232"/>
        <v>1</v>
      </c>
      <c r="Y710" s="65">
        <f>IF(OR(U710=6,U710=7),0,IF(NOT(X710),0,IF(T710&lt;=$T$1,VLOOKUP(U710,ouderschapsverlof!$D$15:$I$19,6,FALSE),0)))</f>
        <v>0</v>
      </c>
      <c r="Z710" s="65">
        <f>IF(OR(U710=6,U710=7),0,IF(NOT(X710),IF(T710&lt;=$T$1,VLOOKUP(U710,ouderschapsverlof!$D$15:$I$19,6,FALSE),0),0))</f>
        <v>0</v>
      </c>
      <c r="AB710" s="64">
        <f t="shared" si="240"/>
        <v>708</v>
      </c>
      <c r="AC710" s="65">
        <f t="shared" si="233"/>
        <v>7</v>
      </c>
      <c r="AD710" s="66">
        <f t="shared" si="234"/>
        <v>0</v>
      </c>
      <c r="AE710" s="66">
        <f t="shared" si="235"/>
        <v>0</v>
      </c>
      <c r="AF710" s="65" t="b">
        <f t="shared" si="236"/>
        <v>1</v>
      </c>
      <c r="AG710" s="65">
        <f>IF(OR(AC710=6,AC710=7),0,IF(NOT(AF710),0,IF(AB710&lt;=$AB$1,VLOOKUP(AC710,ouderschapsverlof!$D$15:$K$19,8,FALSE),0)))</f>
        <v>0</v>
      </c>
      <c r="AH710" s="65">
        <f>IF(OR(AC710=6,AC710=7),0,IF(NOT(AF710),IF(AB710&lt;=$AB$1,VLOOKUP(AC710,ouderschapsverlof!$D$15:$K$19,8,FALSE),0),0))</f>
        <v>0</v>
      </c>
    </row>
    <row r="711" spans="1:34" x14ac:dyDescent="0.25">
      <c r="A711" s="64">
        <f t="shared" si="237"/>
        <v>709</v>
      </c>
      <c r="B711" s="65">
        <f t="shared" si="221"/>
        <v>1</v>
      </c>
      <c r="C711" s="66">
        <f t="shared" si="223"/>
        <v>0</v>
      </c>
      <c r="D711" s="66">
        <f t="shared" si="224"/>
        <v>0</v>
      </c>
      <c r="E711" s="65" t="b">
        <f t="shared" si="222"/>
        <v>1</v>
      </c>
      <c r="F711" s="65">
        <f>IF(OR(B711=6,B711=7),0,IF(NOT(E711),0,IF(A711&lt;=$A$1,VLOOKUP(B711,ouderschapsverlof!$D$15:$E$19,2,FALSE),0)))</f>
        <v>0</v>
      </c>
      <c r="G711" s="65">
        <f>IF(OR(B711=6,B711=7),0,IF(NOT(E711),IF(A711&lt;=$A$1,VLOOKUP(B711,ouderschapsverlof!$D$15:$E$19,2,FALSE),0),0))</f>
        <v>0</v>
      </c>
      <c r="L711" s="64">
        <f t="shared" si="238"/>
        <v>709</v>
      </c>
      <c r="M711" s="65">
        <f t="shared" si="225"/>
        <v>1</v>
      </c>
      <c r="N711" s="66">
        <f t="shared" si="226"/>
        <v>0</v>
      </c>
      <c r="O711" s="66">
        <f t="shared" si="227"/>
        <v>0</v>
      </c>
      <c r="P711" s="65" t="b">
        <f t="shared" si="228"/>
        <v>1</v>
      </c>
      <c r="Q711" s="65">
        <f>IF(OR(M711=6,M711=7),0,IF(NOT(P711),0,IF(L711&lt;=$L$1,VLOOKUP(M711,ouderschapsverlof!$D$15:$G$19,4,FALSE),0)))</f>
        <v>0</v>
      </c>
      <c r="R711" s="65">
        <f>IF(OR(M711=6,M711=7),0,IF(NOT(P711),IF(L711&lt;=$L$1,VLOOKUP(M711,ouderschapsverlof!$D$15:$G$19,4,FALSE),0),0))</f>
        <v>0</v>
      </c>
      <c r="T711" s="64">
        <f t="shared" si="239"/>
        <v>709</v>
      </c>
      <c r="U711" s="65">
        <f t="shared" si="229"/>
        <v>1</v>
      </c>
      <c r="V711" s="66">
        <f t="shared" si="230"/>
        <v>0</v>
      </c>
      <c r="W711" s="66">
        <f t="shared" si="231"/>
        <v>0</v>
      </c>
      <c r="X711" s="65" t="b">
        <f t="shared" si="232"/>
        <v>1</v>
      </c>
      <c r="Y711" s="65">
        <f>IF(OR(U711=6,U711=7),0,IF(NOT(X711),0,IF(T711&lt;=$T$1,VLOOKUP(U711,ouderschapsverlof!$D$15:$I$19,6,FALSE),0)))</f>
        <v>0</v>
      </c>
      <c r="Z711" s="65">
        <f>IF(OR(U711=6,U711=7),0,IF(NOT(X711),IF(T711&lt;=$T$1,VLOOKUP(U711,ouderschapsverlof!$D$15:$I$19,6,FALSE),0),0))</f>
        <v>0</v>
      </c>
      <c r="AB711" s="64">
        <f t="shared" si="240"/>
        <v>709</v>
      </c>
      <c r="AC711" s="65">
        <f t="shared" si="233"/>
        <v>1</v>
      </c>
      <c r="AD711" s="66">
        <f t="shared" si="234"/>
        <v>0</v>
      </c>
      <c r="AE711" s="66">
        <f t="shared" si="235"/>
        <v>0</v>
      </c>
      <c r="AF711" s="65" t="b">
        <f t="shared" si="236"/>
        <v>1</v>
      </c>
      <c r="AG711" s="65">
        <f>IF(OR(AC711=6,AC711=7),0,IF(NOT(AF711),0,IF(AB711&lt;=$AB$1,VLOOKUP(AC711,ouderschapsverlof!$D$15:$K$19,8,FALSE),0)))</f>
        <v>0</v>
      </c>
      <c r="AH711" s="65">
        <f>IF(OR(AC711=6,AC711=7),0,IF(NOT(AF711),IF(AB711&lt;=$AB$1,VLOOKUP(AC711,ouderschapsverlof!$D$15:$K$19,8,FALSE),0),0))</f>
        <v>0</v>
      </c>
    </row>
    <row r="712" spans="1:34" x14ac:dyDescent="0.25">
      <c r="A712" s="64">
        <f t="shared" si="237"/>
        <v>710</v>
      </c>
      <c r="B712" s="65">
        <f t="shared" si="221"/>
        <v>2</v>
      </c>
      <c r="C712" s="66">
        <f t="shared" si="223"/>
        <v>0</v>
      </c>
      <c r="D712" s="66">
        <f t="shared" si="224"/>
        <v>0</v>
      </c>
      <c r="E712" s="65" t="b">
        <f t="shared" si="222"/>
        <v>1</v>
      </c>
      <c r="F712" s="65">
        <f>IF(OR(B712=6,B712=7),0,IF(NOT(E712),0,IF(A712&lt;=$A$1,VLOOKUP(B712,ouderschapsverlof!$D$15:$E$19,2,FALSE),0)))</f>
        <v>0</v>
      </c>
      <c r="G712" s="65">
        <f>IF(OR(B712=6,B712=7),0,IF(NOT(E712),IF(A712&lt;=$A$1,VLOOKUP(B712,ouderschapsverlof!$D$15:$E$19,2,FALSE),0),0))</f>
        <v>0</v>
      </c>
      <c r="L712" s="64">
        <f t="shared" si="238"/>
        <v>710</v>
      </c>
      <c r="M712" s="65">
        <f t="shared" si="225"/>
        <v>2</v>
      </c>
      <c r="N712" s="66">
        <f t="shared" si="226"/>
        <v>0</v>
      </c>
      <c r="O712" s="66">
        <f t="shared" si="227"/>
        <v>0</v>
      </c>
      <c r="P712" s="65" t="b">
        <f t="shared" si="228"/>
        <v>1</v>
      </c>
      <c r="Q712" s="65">
        <f>IF(OR(M712=6,M712=7),0,IF(NOT(P712),0,IF(L712&lt;=$L$1,VLOOKUP(M712,ouderschapsverlof!$D$15:$G$19,4,FALSE),0)))</f>
        <v>0</v>
      </c>
      <c r="R712" s="65">
        <f>IF(OR(M712=6,M712=7),0,IF(NOT(P712),IF(L712&lt;=$L$1,VLOOKUP(M712,ouderschapsverlof!$D$15:$G$19,4,FALSE),0),0))</f>
        <v>0</v>
      </c>
      <c r="T712" s="64">
        <f t="shared" si="239"/>
        <v>710</v>
      </c>
      <c r="U712" s="65">
        <f t="shared" si="229"/>
        <v>2</v>
      </c>
      <c r="V712" s="66">
        <f t="shared" si="230"/>
        <v>0</v>
      </c>
      <c r="W712" s="66">
        <f t="shared" si="231"/>
        <v>0</v>
      </c>
      <c r="X712" s="65" t="b">
        <f t="shared" si="232"/>
        <v>1</v>
      </c>
      <c r="Y712" s="65">
        <f>IF(OR(U712=6,U712=7),0,IF(NOT(X712),0,IF(T712&lt;=$T$1,VLOOKUP(U712,ouderschapsverlof!$D$15:$I$19,6,FALSE),0)))</f>
        <v>0</v>
      </c>
      <c r="Z712" s="65">
        <f>IF(OR(U712=6,U712=7),0,IF(NOT(X712),IF(T712&lt;=$T$1,VLOOKUP(U712,ouderschapsverlof!$D$15:$I$19,6,FALSE),0),0))</f>
        <v>0</v>
      </c>
      <c r="AB712" s="64">
        <f t="shared" si="240"/>
        <v>710</v>
      </c>
      <c r="AC712" s="65">
        <f t="shared" si="233"/>
        <v>2</v>
      </c>
      <c r="AD712" s="66">
        <f t="shared" si="234"/>
        <v>0</v>
      </c>
      <c r="AE712" s="66">
        <f t="shared" si="235"/>
        <v>0</v>
      </c>
      <c r="AF712" s="65" t="b">
        <f t="shared" si="236"/>
        <v>1</v>
      </c>
      <c r="AG712" s="65">
        <f>IF(OR(AC712=6,AC712=7),0,IF(NOT(AF712),0,IF(AB712&lt;=$AB$1,VLOOKUP(AC712,ouderschapsverlof!$D$15:$K$19,8,FALSE),0)))</f>
        <v>0</v>
      </c>
      <c r="AH712" s="65">
        <f>IF(OR(AC712=6,AC712=7),0,IF(NOT(AF712),IF(AB712&lt;=$AB$1,VLOOKUP(AC712,ouderschapsverlof!$D$15:$K$19,8,FALSE),0),0))</f>
        <v>0</v>
      </c>
    </row>
    <row r="713" spans="1:34" x14ac:dyDescent="0.25">
      <c r="A713" s="64">
        <f t="shared" si="237"/>
        <v>711</v>
      </c>
      <c r="B713" s="65">
        <f t="shared" si="221"/>
        <v>3</v>
      </c>
      <c r="C713" s="66">
        <f t="shared" si="223"/>
        <v>0</v>
      </c>
      <c r="D713" s="66">
        <f t="shared" si="224"/>
        <v>0</v>
      </c>
      <c r="E713" s="65" t="b">
        <f t="shared" si="222"/>
        <v>1</v>
      </c>
      <c r="F713" s="65">
        <f>IF(OR(B713=6,B713=7),0,IF(NOT(E713),0,IF(A713&lt;=$A$1,VLOOKUP(B713,ouderschapsverlof!$D$15:$E$19,2,FALSE),0)))</f>
        <v>0</v>
      </c>
      <c r="G713" s="65">
        <f>IF(OR(B713=6,B713=7),0,IF(NOT(E713),IF(A713&lt;=$A$1,VLOOKUP(B713,ouderschapsverlof!$D$15:$E$19,2,FALSE),0),0))</f>
        <v>0</v>
      </c>
      <c r="L713" s="64">
        <f t="shared" si="238"/>
        <v>711</v>
      </c>
      <c r="M713" s="65">
        <f t="shared" si="225"/>
        <v>3</v>
      </c>
      <c r="N713" s="66">
        <f t="shared" si="226"/>
        <v>0</v>
      </c>
      <c r="O713" s="66">
        <f t="shared" si="227"/>
        <v>0</v>
      </c>
      <c r="P713" s="65" t="b">
        <f t="shared" si="228"/>
        <v>1</v>
      </c>
      <c r="Q713" s="65">
        <f>IF(OR(M713=6,M713=7),0,IF(NOT(P713),0,IF(L713&lt;=$L$1,VLOOKUP(M713,ouderschapsverlof!$D$15:$G$19,4,FALSE),0)))</f>
        <v>0</v>
      </c>
      <c r="R713" s="65">
        <f>IF(OR(M713=6,M713=7),0,IF(NOT(P713),IF(L713&lt;=$L$1,VLOOKUP(M713,ouderschapsverlof!$D$15:$G$19,4,FALSE),0),0))</f>
        <v>0</v>
      </c>
      <c r="T713" s="64">
        <f t="shared" si="239"/>
        <v>711</v>
      </c>
      <c r="U713" s="65">
        <f t="shared" si="229"/>
        <v>3</v>
      </c>
      <c r="V713" s="66">
        <f t="shared" si="230"/>
        <v>0</v>
      </c>
      <c r="W713" s="66">
        <f t="shared" si="231"/>
        <v>0</v>
      </c>
      <c r="X713" s="65" t="b">
        <f t="shared" si="232"/>
        <v>1</v>
      </c>
      <c r="Y713" s="65">
        <f>IF(OR(U713=6,U713=7),0,IF(NOT(X713),0,IF(T713&lt;=$T$1,VLOOKUP(U713,ouderschapsverlof!$D$15:$I$19,6,FALSE),0)))</f>
        <v>0</v>
      </c>
      <c r="Z713" s="65">
        <f>IF(OR(U713=6,U713=7),0,IF(NOT(X713),IF(T713&lt;=$T$1,VLOOKUP(U713,ouderschapsverlof!$D$15:$I$19,6,FALSE),0),0))</f>
        <v>0</v>
      </c>
      <c r="AB713" s="64">
        <f t="shared" si="240"/>
        <v>711</v>
      </c>
      <c r="AC713" s="65">
        <f t="shared" si="233"/>
        <v>3</v>
      </c>
      <c r="AD713" s="66">
        <f t="shared" si="234"/>
        <v>0</v>
      </c>
      <c r="AE713" s="66">
        <f t="shared" si="235"/>
        <v>0</v>
      </c>
      <c r="AF713" s="65" t="b">
        <f t="shared" si="236"/>
        <v>1</v>
      </c>
      <c r="AG713" s="65">
        <f>IF(OR(AC713=6,AC713=7),0,IF(NOT(AF713),0,IF(AB713&lt;=$AB$1,VLOOKUP(AC713,ouderschapsverlof!$D$15:$K$19,8,FALSE),0)))</f>
        <v>0</v>
      </c>
      <c r="AH713" s="65">
        <f>IF(OR(AC713=6,AC713=7),0,IF(NOT(AF713),IF(AB713&lt;=$AB$1,VLOOKUP(AC713,ouderschapsverlof!$D$15:$K$19,8,FALSE),0),0))</f>
        <v>0</v>
      </c>
    </row>
    <row r="714" spans="1:34" x14ac:dyDescent="0.25">
      <c r="A714" s="64">
        <f t="shared" si="237"/>
        <v>712</v>
      </c>
      <c r="B714" s="65">
        <f t="shared" si="221"/>
        <v>4</v>
      </c>
      <c r="C714" s="66">
        <f t="shared" si="223"/>
        <v>0</v>
      </c>
      <c r="D714" s="66">
        <f t="shared" si="224"/>
        <v>0</v>
      </c>
      <c r="E714" s="65" t="b">
        <f t="shared" si="222"/>
        <v>1</v>
      </c>
      <c r="F714" s="65">
        <f>IF(OR(B714=6,B714=7),0,IF(NOT(E714),0,IF(A714&lt;=$A$1,VLOOKUP(B714,ouderschapsverlof!$D$15:$E$19,2,FALSE),0)))</f>
        <v>0</v>
      </c>
      <c r="G714" s="65">
        <f>IF(OR(B714=6,B714=7),0,IF(NOT(E714),IF(A714&lt;=$A$1,VLOOKUP(B714,ouderschapsverlof!$D$15:$E$19,2,FALSE),0),0))</f>
        <v>0</v>
      </c>
      <c r="L714" s="64">
        <f t="shared" si="238"/>
        <v>712</v>
      </c>
      <c r="M714" s="65">
        <f t="shared" si="225"/>
        <v>4</v>
      </c>
      <c r="N714" s="66">
        <f t="shared" si="226"/>
        <v>0</v>
      </c>
      <c r="O714" s="66">
        <f t="shared" si="227"/>
        <v>0</v>
      </c>
      <c r="P714" s="65" t="b">
        <f t="shared" si="228"/>
        <v>1</v>
      </c>
      <c r="Q714" s="65">
        <f>IF(OR(M714=6,M714=7),0,IF(NOT(P714),0,IF(L714&lt;=$L$1,VLOOKUP(M714,ouderschapsverlof!$D$15:$G$19,4,FALSE),0)))</f>
        <v>0</v>
      </c>
      <c r="R714" s="65">
        <f>IF(OR(M714=6,M714=7),0,IF(NOT(P714),IF(L714&lt;=$L$1,VLOOKUP(M714,ouderschapsverlof!$D$15:$G$19,4,FALSE),0),0))</f>
        <v>0</v>
      </c>
      <c r="T714" s="64">
        <f t="shared" si="239"/>
        <v>712</v>
      </c>
      <c r="U714" s="65">
        <f t="shared" si="229"/>
        <v>4</v>
      </c>
      <c r="V714" s="66">
        <f t="shared" si="230"/>
        <v>0</v>
      </c>
      <c r="W714" s="66">
        <f t="shared" si="231"/>
        <v>0</v>
      </c>
      <c r="X714" s="65" t="b">
        <f t="shared" si="232"/>
        <v>1</v>
      </c>
      <c r="Y714" s="65">
        <f>IF(OR(U714=6,U714=7),0,IF(NOT(X714),0,IF(T714&lt;=$T$1,VLOOKUP(U714,ouderschapsverlof!$D$15:$I$19,6,FALSE),0)))</f>
        <v>0</v>
      </c>
      <c r="Z714" s="65">
        <f>IF(OR(U714=6,U714=7),0,IF(NOT(X714),IF(T714&lt;=$T$1,VLOOKUP(U714,ouderschapsverlof!$D$15:$I$19,6,FALSE),0),0))</f>
        <v>0</v>
      </c>
      <c r="AB714" s="64">
        <f t="shared" si="240"/>
        <v>712</v>
      </c>
      <c r="AC714" s="65">
        <f t="shared" si="233"/>
        <v>4</v>
      </c>
      <c r="AD714" s="66">
        <f t="shared" si="234"/>
        <v>0</v>
      </c>
      <c r="AE714" s="66">
        <f t="shared" si="235"/>
        <v>0</v>
      </c>
      <c r="AF714" s="65" t="b">
        <f t="shared" si="236"/>
        <v>1</v>
      </c>
      <c r="AG714" s="65">
        <f>IF(OR(AC714=6,AC714=7),0,IF(NOT(AF714),0,IF(AB714&lt;=$AB$1,VLOOKUP(AC714,ouderschapsverlof!$D$15:$K$19,8,FALSE),0)))</f>
        <v>0</v>
      </c>
      <c r="AH714" s="65">
        <f>IF(OR(AC714=6,AC714=7),0,IF(NOT(AF714),IF(AB714&lt;=$AB$1,VLOOKUP(AC714,ouderschapsverlof!$D$15:$K$19,8,FALSE),0),0))</f>
        <v>0</v>
      </c>
    </row>
    <row r="715" spans="1:34" x14ac:dyDescent="0.25">
      <c r="A715" s="64">
        <f t="shared" si="237"/>
        <v>713</v>
      </c>
      <c r="B715" s="65">
        <f t="shared" si="221"/>
        <v>5</v>
      </c>
      <c r="C715" s="66">
        <f t="shared" si="223"/>
        <v>0</v>
      </c>
      <c r="D715" s="66">
        <f t="shared" si="224"/>
        <v>0</v>
      </c>
      <c r="E715" s="65" t="b">
        <f t="shared" si="222"/>
        <v>1</v>
      </c>
      <c r="F715" s="65">
        <f>IF(OR(B715=6,B715=7),0,IF(NOT(E715),0,IF(A715&lt;=$A$1,VLOOKUP(B715,ouderschapsverlof!$D$15:$E$19,2,FALSE),0)))</f>
        <v>0</v>
      </c>
      <c r="G715" s="65">
        <f>IF(OR(B715=6,B715=7),0,IF(NOT(E715),IF(A715&lt;=$A$1,VLOOKUP(B715,ouderschapsverlof!$D$15:$E$19,2,FALSE),0),0))</f>
        <v>0</v>
      </c>
      <c r="L715" s="64">
        <f t="shared" si="238"/>
        <v>713</v>
      </c>
      <c r="M715" s="65">
        <f t="shared" si="225"/>
        <v>5</v>
      </c>
      <c r="N715" s="66">
        <f t="shared" si="226"/>
        <v>0</v>
      </c>
      <c r="O715" s="66">
        <f t="shared" si="227"/>
        <v>0</v>
      </c>
      <c r="P715" s="65" t="b">
        <f t="shared" si="228"/>
        <v>1</v>
      </c>
      <c r="Q715" s="65">
        <f>IF(OR(M715=6,M715=7),0,IF(NOT(P715),0,IF(L715&lt;=$L$1,VLOOKUP(M715,ouderschapsverlof!$D$15:$G$19,4,FALSE),0)))</f>
        <v>0</v>
      </c>
      <c r="R715" s="65">
        <f>IF(OR(M715=6,M715=7),0,IF(NOT(P715),IF(L715&lt;=$L$1,VLOOKUP(M715,ouderschapsverlof!$D$15:$G$19,4,FALSE),0),0))</f>
        <v>0</v>
      </c>
      <c r="T715" s="64">
        <f t="shared" si="239"/>
        <v>713</v>
      </c>
      <c r="U715" s="65">
        <f t="shared" si="229"/>
        <v>5</v>
      </c>
      <c r="V715" s="66">
        <f t="shared" si="230"/>
        <v>0</v>
      </c>
      <c r="W715" s="66">
        <f t="shared" si="231"/>
        <v>0</v>
      </c>
      <c r="X715" s="65" t="b">
        <f t="shared" si="232"/>
        <v>1</v>
      </c>
      <c r="Y715" s="65">
        <f>IF(OR(U715=6,U715=7),0,IF(NOT(X715),0,IF(T715&lt;=$T$1,VLOOKUP(U715,ouderschapsverlof!$D$15:$I$19,6,FALSE),0)))</f>
        <v>0</v>
      </c>
      <c r="Z715" s="65">
        <f>IF(OR(U715=6,U715=7),0,IF(NOT(X715),IF(T715&lt;=$T$1,VLOOKUP(U715,ouderschapsverlof!$D$15:$I$19,6,FALSE),0),0))</f>
        <v>0</v>
      </c>
      <c r="AB715" s="64">
        <f t="shared" si="240"/>
        <v>713</v>
      </c>
      <c r="AC715" s="65">
        <f t="shared" si="233"/>
        <v>5</v>
      </c>
      <c r="AD715" s="66">
        <f t="shared" si="234"/>
        <v>0</v>
      </c>
      <c r="AE715" s="66">
        <f t="shared" si="235"/>
        <v>0</v>
      </c>
      <c r="AF715" s="65" t="b">
        <f t="shared" si="236"/>
        <v>1</v>
      </c>
      <c r="AG715" s="65">
        <f>IF(OR(AC715=6,AC715=7),0,IF(NOT(AF715),0,IF(AB715&lt;=$AB$1,VLOOKUP(AC715,ouderschapsverlof!$D$15:$K$19,8,FALSE),0)))</f>
        <v>0</v>
      </c>
      <c r="AH715" s="65">
        <f>IF(OR(AC715=6,AC715=7),0,IF(NOT(AF715),IF(AB715&lt;=$AB$1,VLOOKUP(AC715,ouderschapsverlof!$D$15:$K$19,8,FALSE),0),0))</f>
        <v>0</v>
      </c>
    </row>
    <row r="716" spans="1:34" x14ac:dyDescent="0.25">
      <c r="A716" s="64">
        <f t="shared" si="237"/>
        <v>714</v>
      </c>
      <c r="B716" s="65">
        <f t="shared" si="221"/>
        <v>6</v>
      </c>
      <c r="C716" s="66">
        <f t="shared" si="223"/>
        <v>0</v>
      </c>
      <c r="D716" s="66">
        <f t="shared" si="224"/>
        <v>0</v>
      </c>
      <c r="E716" s="65" t="b">
        <f t="shared" si="222"/>
        <v>1</v>
      </c>
      <c r="F716" s="65">
        <f>IF(OR(B716=6,B716=7),0,IF(NOT(E716),0,IF(A716&lt;=$A$1,VLOOKUP(B716,ouderschapsverlof!$D$15:$E$19,2,FALSE),0)))</f>
        <v>0</v>
      </c>
      <c r="G716" s="65">
        <f>IF(OR(B716=6,B716=7),0,IF(NOT(E716),IF(A716&lt;=$A$1,VLOOKUP(B716,ouderschapsverlof!$D$15:$E$19,2,FALSE),0),0))</f>
        <v>0</v>
      </c>
      <c r="L716" s="64">
        <f t="shared" si="238"/>
        <v>714</v>
      </c>
      <c r="M716" s="65">
        <f t="shared" si="225"/>
        <v>6</v>
      </c>
      <c r="N716" s="66">
        <f t="shared" si="226"/>
        <v>0</v>
      </c>
      <c r="O716" s="66">
        <f t="shared" si="227"/>
        <v>0</v>
      </c>
      <c r="P716" s="65" t="b">
        <f t="shared" si="228"/>
        <v>1</v>
      </c>
      <c r="Q716" s="65">
        <f>IF(OR(M716=6,M716=7),0,IF(NOT(P716),0,IF(L716&lt;=$L$1,VLOOKUP(M716,ouderschapsverlof!$D$15:$G$19,4,FALSE),0)))</f>
        <v>0</v>
      </c>
      <c r="R716" s="65">
        <f>IF(OR(M716=6,M716=7),0,IF(NOT(P716),IF(L716&lt;=$L$1,VLOOKUP(M716,ouderschapsverlof!$D$15:$G$19,4,FALSE),0),0))</f>
        <v>0</v>
      </c>
      <c r="T716" s="64">
        <f t="shared" si="239"/>
        <v>714</v>
      </c>
      <c r="U716" s="65">
        <f t="shared" si="229"/>
        <v>6</v>
      </c>
      <c r="V716" s="66">
        <f t="shared" si="230"/>
        <v>0</v>
      </c>
      <c r="W716" s="66">
        <f t="shared" si="231"/>
        <v>0</v>
      </c>
      <c r="X716" s="65" t="b">
        <f t="shared" si="232"/>
        <v>1</v>
      </c>
      <c r="Y716" s="65">
        <f>IF(OR(U716=6,U716=7),0,IF(NOT(X716),0,IF(T716&lt;=$T$1,VLOOKUP(U716,ouderschapsverlof!$D$15:$I$19,6,FALSE),0)))</f>
        <v>0</v>
      </c>
      <c r="Z716" s="65">
        <f>IF(OR(U716=6,U716=7),0,IF(NOT(X716),IF(T716&lt;=$T$1,VLOOKUP(U716,ouderschapsverlof!$D$15:$I$19,6,FALSE),0),0))</f>
        <v>0</v>
      </c>
      <c r="AB716" s="64">
        <f t="shared" si="240"/>
        <v>714</v>
      </c>
      <c r="AC716" s="65">
        <f t="shared" si="233"/>
        <v>6</v>
      </c>
      <c r="AD716" s="66">
        <f t="shared" si="234"/>
        <v>0</v>
      </c>
      <c r="AE716" s="66">
        <f t="shared" si="235"/>
        <v>0</v>
      </c>
      <c r="AF716" s="65" t="b">
        <f t="shared" si="236"/>
        <v>1</v>
      </c>
      <c r="AG716" s="65">
        <f>IF(OR(AC716=6,AC716=7),0,IF(NOT(AF716),0,IF(AB716&lt;=$AB$1,VLOOKUP(AC716,ouderschapsverlof!$D$15:$K$19,8,FALSE),0)))</f>
        <v>0</v>
      </c>
      <c r="AH716" s="65">
        <f>IF(OR(AC716=6,AC716=7),0,IF(NOT(AF716),IF(AB716&lt;=$AB$1,VLOOKUP(AC716,ouderschapsverlof!$D$15:$K$19,8,FALSE),0),0))</f>
        <v>0</v>
      </c>
    </row>
    <row r="717" spans="1:34" x14ac:dyDescent="0.25">
      <c r="A717" s="64">
        <f t="shared" si="237"/>
        <v>715</v>
      </c>
      <c r="B717" s="65">
        <f t="shared" si="221"/>
        <v>7</v>
      </c>
      <c r="C717" s="66">
        <f t="shared" si="223"/>
        <v>0</v>
      </c>
      <c r="D717" s="66">
        <f t="shared" si="224"/>
        <v>0</v>
      </c>
      <c r="E717" s="65" t="b">
        <f t="shared" si="222"/>
        <v>1</v>
      </c>
      <c r="F717" s="65">
        <f>IF(OR(B717=6,B717=7),0,IF(NOT(E717),0,IF(A717&lt;=$A$1,VLOOKUP(B717,ouderschapsverlof!$D$15:$E$19,2,FALSE),0)))</f>
        <v>0</v>
      </c>
      <c r="G717" s="65">
        <f>IF(OR(B717=6,B717=7),0,IF(NOT(E717),IF(A717&lt;=$A$1,VLOOKUP(B717,ouderschapsverlof!$D$15:$E$19,2,FALSE),0),0))</f>
        <v>0</v>
      </c>
      <c r="L717" s="64">
        <f t="shared" si="238"/>
        <v>715</v>
      </c>
      <c r="M717" s="65">
        <f t="shared" si="225"/>
        <v>7</v>
      </c>
      <c r="N717" s="66">
        <f t="shared" si="226"/>
        <v>0</v>
      </c>
      <c r="O717" s="66">
        <f t="shared" si="227"/>
        <v>0</v>
      </c>
      <c r="P717" s="65" t="b">
        <f t="shared" si="228"/>
        <v>1</v>
      </c>
      <c r="Q717" s="65">
        <f>IF(OR(M717=6,M717=7),0,IF(NOT(P717),0,IF(L717&lt;=$L$1,VLOOKUP(M717,ouderschapsverlof!$D$15:$G$19,4,FALSE),0)))</f>
        <v>0</v>
      </c>
      <c r="R717" s="65">
        <f>IF(OR(M717=6,M717=7),0,IF(NOT(P717),IF(L717&lt;=$L$1,VLOOKUP(M717,ouderschapsverlof!$D$15:$G$19,4,FALSE),0),0))</f>
        <v>0</v>
      </c>
      <c r="T717" s="64">
        <f t="shared" si="239"/>
        <v>715</v>
      </c>
      <c r="U717" s="65">
        <f t="shared" si="229"/>
        <v>7</v>
      </c>
      <c r="V717" s="66">
        <f t="shared" si="230"/>
        <v>0</v>
      </c>
      <c r="W717" s="66">
        <f t="shared" si="231"/>
        <v>0</v>
      </c>
      <c r="X717" s="65" t="b">
        <f t="shared" si="232"/>
        <v>1</v>
      </c>
      <c r="Y717" s="65">
        <f>IF(OR(U717=6,U717=7),0,IF(NOT(X717),0,IF(T717&lt;=$T$1,VLOOKUP(U717,ouderschapsverlof!$D$15:$I$19,6,FALSE),0)))</f>
        <v>0</v>
      </c>
      <c r="Z717" s="65">
        <f>IF(OR(U717=6,U717=7),0,IF(NOT(X717),IF(T717&lt;=$T$1,VLOOKUP(U717,ouderschapsverlof!$D$15:$I$19,6,FALSE),0),0))</f>
        <v>0</v>
      </c>
      <c r="AB717" s="64">
        <f t="shared" si="240"/>
        <v>715</v>
      </c>
      <c r="AC717" s="65">
        <f t="shared" si="233"/>
        <v>7</v>
      </c>
      <c r="AD717" s="66">
        <f t="shared" si="234"/>
        <v>0</v>
      </c>
      <c r="AE717" s="66">
        <f t="shared" si="235"/>
        <v>0</v>
      </c>
      <c r="AF717" s="65" t="b">
        <f t="shared" si="236"/>
        <v>1</v>
      </c>
      <c r="AG717" s="65">
        <f>IF(OR(AC717=6,AC717=7),0,IF(NOT(AF717),0,IF(AB717&lt;=$AB$1,VLOOKUP(AC717,ouderschapsverlof!$D$15:$K$19,8,FALSE),0)))</f>
        <v>0</v>
      </c>
      <c r="AH717" s="65">
        <f>IF(OR(AC717=6,AC717=7),0,IF(NOT(AF717),IF(AB717&lt;=$AB$1,VLOOKUP(AC717,ouderschapsverlof!$D$15:$K$19,8,FALSE),0),0))</f>
        <v>0</v>
      </c>
    </row>
    <row r="718" spans="1:34" x14ac:dyDescent="0.25">
      <c r="A718" s="64">
        <f t="shared" si="237"/>
        <v>716</v>
      </c>
      <c r="B718" s="65">
        <f t="shared" ref="B718:B733" si="241">WEEKDAY(A718,2)</f>
        <v>1</v>
      </c>
      <c r="C718" s="66">
        <f t="shared" si="223"/>
        <v>0</v>
      </c>
      <c r="D718" s="66">
        <f t="shared" si="224"/>
        <v>0</v>
      </c>
      <c r="E718" s="65" t="b">
        <f t="shared" ref="E718:E733" si="242">IF(AND(A718&gt;=C718,A718&lt;=D718),FALSE,TRUE)</f>
        <v>1</v>
      </c>
      <c r="F718" s="65">
        <f>IF(OR(B718=6,B718=7),0,IF(NOT(E718),0,IF(A718&lt;=$A$1,VLOOKUP(B718,ouderschapsverlof!$D$15:$E$19,2,FALSE),0)))</f>
        <v>0</v>
      </c>
      <c r="G718" s="65">
        <f>IF(OR(B718=6,B718=7),0,IF(NOT(E718),IF(A718&lt;=$A$1,VLOOKUP(B718,ouderschapsverlof!$D$15:$E$19,2,FALSE),0),0))</f>
        <v>0</v>
      </c>
      <c r="L718" s="64">
        <f t="shared" si="238"/>
        <v>716</v>
      </c>
      <c r="M718" s="65">
        <f t="shared" si="225"/>
        <v>1</v>
      </c>
      <c r="N718" s="66">
        <f t="shared" si="226"/>
        <v>0</v>
      </c>
      <c r="O718" s="66">
        <f t="shared" si="227"/>
        <v>0</v>
      </c>
      <c r="P718" s="65" t="b">
        <f t="shared" si="228"/>
        <v>1</v>
      </c>
      <c r="Q718" s="65">
        <f>IF(OR(M718=6,M718=7),0,IF(NOT(P718),0,IF(L718&lt;=$L$1,VLOOKUP(M718,ouderschapsverlof!$D$15:$G$19,4,FALSE),0)))</f>
        <v>0</v>
      </c>
      <c r="R718" s="65">
        <f>IF(OR(M718=6,M718=7),0,IF(NOT(P718),IF(L718&lt;=$L$1,VLOOKUP(M718,ouderschapsverlof!$D$15:$G$19,4,FALSE),0),0))</f>
        <v>0</v>
      </c>
      <c r="T718" s="64">
        <f t="shared" si="239"/>
        <v>716</v>
      </c>
      <c r="U718" s="65">
        <f t="shared" si="229"/>
        <v>1</v>
      </c>
      <c r="V718" s="66">
        <f t="shared" si="230"/>
        <v>0</v>
      </c>
      <c r="W718" s="66">
        <f t="shared" si="231"/>
        <v>0</v>
      </c>
      <c r="X718" s="65" t="b">
        <f t="shared" si="232"/>
        <v>1</v>
      </c>
      <c r="Y718" s="65">
        <f>IF(OR(U718=6,U718=7),0,IF(NOT(X718),0,IF(T718&lt;=$T$1,VLOOKUP(U718,ouderschapsverlof!$D$15:$I$19,6,FALSE),0)))</f>
        <v>0</v>
      </c>
      <c r="Z718" s="65">
        <f>IF(OR(U718=6,U718=7),0,IF(NOT(X718),IF(T718&lt;=$T$1,VLOOKUP(U718,ouderschapsverlof!$D$15:$I$19,6,FALSE),0),0))</f>
        <v>0</v>
      </c>
      <c r="AB718" s="64">
        <f t="shared" si="240"/>
        <v>716</v>
      </c>
      <c r="AC718" s="65">
        <f t="shared" si="233"/>
        <v>1</v>
      </c>
      <c r="AD718" s="66">
        <f t="shared" si="234"/>
        <v>0</v>
      </c>
      <c r="AE718" s="66">
        <f t="shared" si="235"/>
        <v>0</v>
      </c>
      <c r="AF718" s="65" t="b">
        <f t="shared" si="236"/>
        <v>1</v>
      </c>
      <c r="AG718" s="65">
        <f>IF(OR(AC718=6,AC718=7),0,IF(NOT(AF718),0,IF(AB718&lt;=$AB$1,VLOOKUP(AC718,ouderschapsverlof!$D$15:$K$19,8,FALSE),0)))</f>
        <v>0</v>
      </c>
      <c r="AH718" s="65">
        <f>IF(OR(AC718=6,AC718=7),0,IF(NOT(AF718),IF(AB718&lt;=$AB$1,VLOOKUP(AC718,ouderschapsverlof!$D$15:$K$19,8,FALSE),0),0))</f>
        <v>0</v>
      </c>
    </row>
    <row r="719" spans="1:34" x14ac:dyDescent="0.25">
      <c r="A719" s="64">
        <f t="shared" si="237"/>
        <v>717</v>
      </c>
      <c r="B719" s="65">
        <f t="shared" si="241"/>
        <v>2</v>
      </c>
      <c r="C719" s="66">
        <f t="shared" si="223"/>
        <v>0</v>
      </c>
      <c r="D719" s="66">
        <f t="shared" si="224"/>
        <v>0</v>
      </c>
      <c r="E719" s="65" t="b">
        <f t="shared" si="242"/>
        <v>1</v>
      </c>
      <c r="F719" s="65">
        <f>IF(OR(B719=6,B719=7),0,IF(NOT(E719),0,IF(A719&lt;=$A$1,VLOOKUP(B719,ouderschapsverlof!$D$15:$E$19,2,FALSE),0)))</f>
        <v>0</v>
      </c>
      <c r="G719" s="65">
        <f>IF(OR(B719=6,B719=7),0,IF(NOT(E719),IF(A719&lt;=$A$1,VLOOKUP(B719,ouderschapsverlof!$D$15:$E$19,2,FALSE),0),0))</f>
        <v>0</v>
      </c>
      <c r="L719" s="64">
        <f t="shared" si="238"/>
        <v>717</v>
      </c>
      <c r="M719" s="65">
        <f t="shared" si="225"/>
        <v>2</v>
      </c>
      <c r="N719" s="66">
        <f t="shared" si="226"/>
        <v>0</v>
      </c>
      <c r="O719" s="66">
        <f t="shared" si="227"/>
        <v>0</v>
      </c>
      <c r="P719" s="65" t="b">
        <f t="shared" si="228"/>
        <v>1</v>
      </c>
      <c r="Q719" s="65">
        <f>IF(OR(M719=6,M719=7),0,IF(NOT(P719),0,IF(L719&lt;=$L$1,VLOOKUP(M719,ouderschapsverlof!$D$15:$G$19,4,FALSE),0)))</f>
        <v>0</v>
      </c>
      <c r="R719" s="65">
        <f>IF(OR(M719=6,M719=7),0,IF(NOT(P719),IF(L719&lt;=$L$1,VLOOKUP(M719,ouderschapsverlof!$D$15:$G$19,4,FALSE),0),0))</f>
        <v>0</v>
      </c>
      <c r="T719" s="64">
        <f t="shared" si="239"/>
        <v>717</v>
      </c>
      <c r="U719" s="65">
        <f t="shared" si="229"/>
        <v>2</v>
      </c>
      <c r="V719" s="66">
        <f t="shared" si="230"/>
        <v>0</v>
      </c>
      <c r="W719" s="66">
        <f t="shared" si="231"/>
        <v>0</v>
      </c>
      <c r="X719" s="65" t="b">
        <f t="shared" si="232"/>
        <v>1</v>
      </c>
      <c r="Y719" s="65">
        <f>IF(OR(U719=6,U719=7),0,IF(NOT(X719),0,IF(T719&lt;=$T$1,VLOOKUP(U719,ouderschapsverlof!$D$15:$I$19,6,FALSE),0)))</f>
        <v>0</v>
      </c>
      <c r="Z719" s="65">
        <f>IF(OR(U719=6,U719=7),0,IF(NOT(X719),IF(T719&lt;=$T$1,VLOOKUP(U719,ouderschapsverlof!$D$15:$I$19,6,FALSE),0),0))</f>
        <v>0</v>
      </c>
      <c r="AB719" s="64">
        <f t="shared" si="240"/>
        <v>717</v>
      </c>
      <c r="AC719" s="65">
        <f t="shared" si="233"/>
        <v>2</v>
      </c>
      <c r="AD719" s="66">
        <f t="shared" si="234"/>
        <v>0</v>
      </c>
      <c r="AE719" s="66">
        <f t="shared" si="235"/>
        <v>0</v>
      </c>
      <c r="AF719" s="65" t="b">
        <f t="shared" si="236"/>
        <v>1</v>
      </c>
      <c r="AG719" s="65">
        <f>IF(OR(AC719=6,AC719=7),0,IF(NOT(AF719),0,IF(AB719&lt;=$AB$1,VLOOKUP(AC719,ouderschapsverlof!$D$15:$K$19,8,FALSE),0)))</f>
        <v>0</v>
      </c>
      <c r="AH719" s="65">
        <f>IF(OR(AC719=6,AC719=7),0,IF(NOT(AF719),IF(AB719&lt;=$AB$1,VLOOKUP(AC719,ouderschapsverlof!$D$15:$K$19,8,FALSE),0),0))</f>
        <v>0</v>
      </c>
    </row>
    <row r="720" spans="1:34" x14ac:dyDescent="0.25">
      <c r="A720" s="64">
        <f t="shared" si="237"/>
        <v>718</v>
      </c>
      <c r="B720" s="65">
        <f t="shared" si="241"/>
        <v>3</v>
      </c>
      <c r="C720" s="66">
        <f t="shared" si="223"/>
        <v>0</v>
      </c>
      <c r="D720" s="66">
        <f t="shared" si="224"/>
        <v>0</v>
      </c>
      <c r="E720" s="65" t="b">
        <f t="shared" si="242"/>
        <v>1</v>
      </c>
      <c r="F720" s="65">
        <f>IF(OR(B720=6,B720=7),0,IF(NOT(E720),0,IF(A720&lt;=$A$1,VLOOKUP(B720,ouderschapsverlof!$D$15:$E$19,2,FALSE),0)))</f>
        <v>0</v>
      </c>
      <c r="G720" s="65">
        <f>IF(OR(B720=6,B720=7),0,IF(NOT(E720),IF(A720&lt;=$A$1,VLOOKUP(B720,ouderschapsverlof!$D$15:$E$19,2,FALSE),0),0))</f>
        <v>0</v>
      </c>
      <c r="L720" s="64">
        <f t="shared" si="238"/>
        <v>718</v>
      </c>
      <c r="M720" s="65">
        <f t="shared" si="225"/>
        <v>3</v>
      </c>
      <c r="N720" s="66">
        <f t="shared" si="226"/>
        <v>0</v>
      </c>
      <c r="O720" s="66">
        <f t="shared" si="227"/>
        <v>0</v>
      </c>
      <c r="P720" s="65" t="b">
        <f t="shared" si="228"/>
        <v>1</v>
      </c>
      <c r="Q720" s="65">
        <f>IF(OR(M720=6,M720=7),0,IF(NOT(P720),0,IF(L720&lt;=$L$1,VLOOKUP(M720,ouderschapsverlof!$D$15:$G$19,4,FALSE),0)))</f>
        <v>0</v>
      </c>
      <c r="R720" s="65">
        <f>IF(OR(M720=6,M720=7),0,IF(NOT(P720),IF(L720&lt;=$L$1,VLOOKUP(M720,ouderschapsverlof!$D$15:$G$19,4,FALSE),0),0))</f>
        <v>0</v>
      </c>
      <c r="T720" s="64">
        <f t="shared" si="239"/>
        <v>718</v>
      </c>
      <c r="U720" s="65">
        <f t="shared" si="229"/>
        <v>3</v>
      </c>
      <c r="V720" s="66">
        <f t="shared" si="230"/>
        <v>0</v>
      </c>
      <c r="W720" s="66">
        <f t="shared" si="231"/>
        <v>0</v>
      </c>
      <c r="X720" s="65" t="b">
        <f t="shared" si="232"/>
        <v>1</v>
      </c>
      <c r="Y720" s="65">
        <f>IF(OR(U720=6,U720=7),0,IF(NOT(X720),0,IF(T720&lt;=$T$1,VLOOKUP(U720,ouderschapsverlof!$D$15:$I$19,6,FALSE),0)))</f>
        <v>0</v>
      </c>
      <c r="Z720" s="65">
        <f>IF(OR(U720=6,U720=7),0,IF(NOT(X720),IF(T720&lt;=$T$1,VLOOKUP(U720,ouderschapsverlof!$D$15:$I$19,6,FALSE),0),0))</f>
        <v>0</v>
      </c>
      <c r="AB720" s="64">
        <f t="shared" si="240"/>
        <v>718</v>
      </c>
      <c r="AC720" s="65">
        <f t="shared" si="233"/>
        <v>3</v>
      </c>
      <c r="AD720" s="66">
        <f t="shared" si="234"/>
        <v>0</v>
      </c>
      <c r="AE720" s="66">
        <f t="shared" si="235"/>
        <v>0</v>
      </c>
      <c r="AF720" s="65" t="b">
        <f t="shared" si="236"/>
        <v>1</v>
      </c>
      <c r="AG720" s="65">
        <f>IF(OR(AC720=6,AC720=7),0,IF(NOT(AF720),0,IF(AB720&lt;=$AB$1,VLOOKUP(AC720,ouderschapsverlof!$D$15:$K$19,8,FALSE),0)))</f>
        <v>0</v>
      </c>
      <c r="AH720" s="65">
        <f>IF(OR(AC720=6,AC720=7),0,IF(NOT(AF720),IF(AB720&lt;=$AB$1,VLOOKUP(AC720,ouderschapsverlof!$D$15:$K$19,8,FALSE),0),0))</f>
        <v>0</v>
      </c>
    </row>
    <row r="721" spans="1:34" x14ac:dyDescent="0.25">
      <c r="A721" s="64">
        <f t="shared" si="237"/>
        <v>719</v>
      </c>
      <c r="B721" s="65">
        <f t="shared" si="241"/>
        <v>4</v>
      </c>
      <c r="C721" s="66">
        <f t="shared" si="223"/>
        <v>0</v>
      </c>
      <c r="D721" s="66">
        <f t="shared" si="224"/>
        <v>0</v>
      </c>
      <c r="E721" s="65" t="b">
        <f t="shared" si="242"/>
        <v>1</v>
      </c>
      <c r="F721" s="65">
        <f>IF(OR(B721=6,B721=7),0,IF(NOT(E721),0,IF(A721&lt;=$A$1,VLOOKUP(B721,ouderschapsverlof!$D$15:$E$19,2,FALSE),0)))</f>
        <v>0</v>
      </c>
      <c r="G721" s="65">
        <f>IF(OR(B721=6,B721=7),0,IF(NOT(E721),IF(A721&lt;=$A$1,VLOOKUP(B721,ouderschapsverlof!$D$15:$E$19,2,FALSE),0),0))</f>
        <v>0</v>
      </c>
      <c r="L721" s="64">
        <f t="shared" si="238"/>
        <v>719</v>
      </c>
      <c r="M721" s="65">
        <f t="shared" si="225"/>
        <v>4</v>
      </c>
      <c r="N721" s="66">
        <f t="shared" si="226"/>
        <v>0</v>
      </c>
      <c r="O721" s="66">
        <f t="shared" si="227"/>
        <v>0</v>
      </c>
      <c r="P721" s="65" t="b">
        <f t="shared" si="228"/>
        <v>1</v>
      </c>
      <c r="Q721" s="65">
        <f>IF(OR(M721=6,M721=7),0,IF(NOT(P721),0,IF(L721&lt;=$L$1,VLOOKUP(M721,ouderschapsverlof!$D$15:$G$19,4,FALSE),0)))</f>
        <v>0</v>
      </c>
      <c r="R721" s="65">
        <f>IF(OR(M721=6,M721=7),0,IF(NOT(P721),IF(L721&lt;=$L$1,VLOOKUP(M721,ouderschapsverlof!$D$15:$G$19,4,FALSE),0),0))</f>
        <v>0</v>
      </c>
      <c r="T721" s="64">
        <f t="shared" si="239"/>
        <v>719</v>
      </c>
      <c r="U721" s="65">
        <f t="shared" si="229"/>
        <v>4</v>
      </c>
      <c r="V721" s="66">
        <f t="shared" si="230"/>
        <v>0</v>
      </c>
      <c r="W721" s="66">
        <f t="shared" si="231"/>
        <v>0</v>
      </c>
      <c r="X721" s="65" t="b">
        <f t="shared" si="232"/>
        <v>1</v>
      </c>
      <c r="Y721" s="65">
        <f>IF(OR(U721=6,U721=7),0,IF(NOT(X721),0,IF(T721&lt;=$T$1,VLOOKUP(U721,ouderschapsverlof!$D$15:$I$19,6,FALSE),0)))</f>
        <v>0</v>
      </c>
      <c r="Z721" s="65">
        <f>IF(OR(U721=6,U721=7),0,IF(NOT(X721),IF(T721&lt;=$T$1,VLOOKUP(U721,ouderschapsverlof!$D$15:$I$19,6,FALSE),0),0))</f>
        <v>0</v>
      </c>
      <c r="AB721" s="64">
        <f t="shared" si="240"/>
        <v>719</v>
      </c>
      <c r="AC721" s="65">
        <f t="shared" si="233"/>
        <v>4</v>
      </c>
      <c r="AD721" s="66">
        <f t="shared" si="234"/>
        <v>0</v>
      </c>
      <c r="AE721" s="66">
        <f t="shared" si="235"/>
        <v>0</v>
      </c>
      <c r="AF721" s="65" t="b">
        <f t="shared" si="236"/>
        <v>1</v>
      </c>
      <c r="AG721" s="65">
        <f>IF(OR(AC721=6,AC721=7),0,IF(NOT(AF721),0,IF(AB721&lt;=$AB$1,VLOOKUP(AC721,ouderschapsverlof!$D$15:$K$19,8,FALSE),0)))</f>
        <v>0</v>
      </c>
      <c r="AH721" s="65">
        <f>IF(OR(AC721=6,AC721=7),0,IF(NOT(AF721),IF(AB721&lt;=$AB$1,VLOOKUP(AC721,ouderschapsverlof!$D$15:$K$19,8,FALSE),0),0))</f>
        <v>0</v>
      </c>
    </row>
    <row r="722" spans="1:34" x14ac:dyDescent="0.25">
      <c r="A722" s="64">
        <f t="shared" si="237"/>
        <v>720</v>
      </c>
      <c r="B722" s="65">
        <f t="shared" si="241"/>
        <v>5</v>
      </c>
      <c r="C722" s="66">
        <f t="shared" si="223"/>
        <v>0</v>
      </c>
      <c r="D722" s="66">
        <f t="shared" si="224"/>
        <v>0</v>
      </c>
      <c r="E722" s="65" t="b">
        <f t="shared" si="242"/>
        <v>1</v>
      </c>
      <c r="F722" s="65">
        <f>IF(OR(B722=6,B722=7),0,IF(NOT(E722),0,IF(A722&lt;=$A$1,VLOOKUP(B722,ouderschapsverlof!$D$15:$E$19,2,FALSE),0)))</f>
        <v>0</v>
      </c>
      <c r="G722" s="65">
        <f>IF(OR(B722=6,B722=7),0,IF(NOT(E722),IF(A722&lt;=$A$1,VLOOKUP(B722,ouderschapsverlof!$D$15:$E$19,2,FALSE),0),0))</f>
        <v>0</v>
      </c>
      <c r="L722" s="64">
        <f t="shared" si="238"/>
        <v>720</v>
      </c>
      <c r="M722" s="65">
        <f t="shared" si="225"/>
        <v>5</v>
      </c>
      <c r="N722" s="66">
        <f t="shared" si="226"/>
        <v>0</v>
      </c>
      <c r="O722" s="66">
        <f t="shared" si="227"/>
        <v>0</v>
      </c>
      <c r="P722" s="65" t="b">
        <f t="shared" si="228"/>
        <v>1</v>
      </c>
      <c r="Q722" s="65">
        <f>IF(OR(M722=6,M722=7),0,IF(NOT(P722),0,IF(L722&lt;=$L$1,VLOOKUP(M722,ouderschapsverlof!$D$15:$G$19,4,FALSE),0)))</f>
        <v>0</v>
      </c>
      <c r="R722" s="65">
        <f>IF(OR(M722=6,M722=7),0,IF(NOT(P722),IF(L722&lt;=$L$1,VLOOKUP(M722,ouderschapsverlof!$D$15:$G$19,4,FALSE),0),0))</f>
        <v>0</v>
      </c>
      <c r="T722" s="64">
        <f t="shared" si="239"/>
        <v>720</v>
      </c>
      <c r="U722" s="65">
        <f t="shared" si="229"/>
        <v>5</v>
      </c>
      <c r="V722" s="66">
        <f t="shared" si="230"/>
        <v>0</v>
      </c>
      <c r="W722" s="66">
        <f t="shared" si="231"/>
        <v>0</v>
      </c>
      <c r="X722" s="65" t="b">
        <f t="shared" si="232"/>
        <v>1</v>
      </c>
      <c r="Y722" s="65">
        <f>IF(OR(U722=6,U722=7),0,IF(NOT(X722),0,IF(T722&lt;=$T$1,VLOOKUP(U722,ouderschapsverlof!$D$15:$I$19,6,FALSE),0)))</f>
        <v>0</v>
      </c>
      <c r="Z722" s="65">
        <f>IF(OR(U722=6,U722=7),0,IF(NOT(X722),IF(T722&lt;=$T$1,VLOOKUP(U722,ouderschapsverlof!$D$15:$I$19,6,FALSE),0),0))</f>
        <v>0</v>
      </c>
      <c r="AB722" s="64">
        <f t="shared" si="240"/>
        <v>720</v>
      </c>
      <c r="AC722" s="65">
        <f t="shared" si="233"/>
        <v>5</v>
      </c>
      <c r="AD722" s="66">
        <f t="shared" si="234"/>
        <v>0</v>
      </c>
      <c r="AE722" s="66">
        <f t="shared" si="235"/>
        <v>0</v>
      </c>
      <c r="AF722" s="65" t="b">
        <f t="shared" si="236"/>
        <v>1</v>
      </c>
      <c r="AG722" s="65">
        <f>IF(OR(AC722=6,AC722=7),0,IF(NOT(AF722),0,IF(AB722&lt;=$AB$1,VLOOKUP(AC722,ouderschapsverlof!$D$15:$K$19,8,FALSE),0)))</f>
        <v>0</v>
      </c>
      <c r="AH722" s="65">
        <f>IF(OR(AC722=6,AC722=7),0,IF(NOT(AF722),IF(AB722&lt;=$AB$1,VLOOKUP(AC722,ouderschapsverlof!$D$15:$K$19,8,FALSE),0),0))</f>
        <v>0</v>
      </c>
    </row>
    <row r="723" spans="1:34" x14ac:dyDescent="0.25">
      <c r="A723" s="64">
        <f t="shared" si="237"/>
        <v>721</v>
      </c>
      <c r="B723" s="65">
        <f t="shared" si="241"/>
        <v>6</v>
      </c>
      <c r="C723" s="66">
        <f t="shared" si="223"/>
        <v>0</v>
      </c>
      <c r="D723" s="66">
        <f t="shared" si="224"/>
        <v>0</v>
      </c>
      <c r="E723" s="65" t="b">
        <f t="shared" si="242"/>
        <v>1</v>
      </c>
      <c r="F723" s="65">
        <f>IF(OR(B723=6,B723=7),0,IF(NOT(E723),0,IF(A723&lt;=$A$1,VLOOKUP(B723,ouderschapsverlof!$D$15:$E$19,2,FALSE),0)))</f>
        <v>0</v>
      </c>
      <c r="G723" s="65">
        <f>IF(OR(B723=6,B723=7),0,IF(NOT(E723),IF(A723&lt;=$A$1,VLOOKUP(B723,ouderschapsverlof!$D$15:$E$19,2,FALSE),0),0))</f>
        <v>0</v>
      </c>
      <c r="L723" s="64">
        <f t="shared" si="238"/>
        <v>721</v>
      </c>
      <c r="M723" s="65">
        <f t="shared" si="225"/>
        <v>6</v>
      </c>
      <c r="N723" s="66">
        <f t="shared" si="226"/>
        <v>0</v>
      </c>
      <c r="O723" s="66">
        <f t="shared" si="227"/>
        <v>0</v>
      </c>
      <c r="P723" s="65" t="b">
        <f t="shared" si="228"/>
        <v>1</v>
      </c>
      <c r="Q723" s="65">
        <f>IF(OR(M723=6,M723=7),0,IF(NOT(P723),0,IF(L723&lt;=$L$1,VLOOKUP(M723,ouderschapsverlof!$D$15:$G$19,4,FALSE),0)))</f>
        <v>0</v>
      </c>
      <c r="R723" s="65">
        <f>IF(OR(M723=6,M723=7),0,IF(NOT(P723),IF(L723&lt;=$L$1,VLOOKUP(M723,ouderschapsverlof!$D$15:$G$19,4,FALSE),0),0))</f>
        <v>0</v>
      </c>
      <c r="T723" s="64">
        <f t="shared" si="239"/>
        <v>721</v>
      </c>
      <c r="U723" s="65">
        <f t="shared" si="229"/>
        <v>6</v>
      </c>
      <c r="V723" s="66">
        <f t="shared" si="230"/>
        <v>0</v>
      </c>
      <c r="W723" s="66">
        <f t="shared" si="231"/>
        <v>0</v>
      </c>
      <c r="X723" s="65" t="b">
        <f t="shared" si="232"/>
        <v>1</v>
      </c>
      <c r="Y723" s="65">
        <f>IF(OR(U723=6,U723=7),0,IF(NOT(X723),0,IF(T723&lt;=$T$1,VLOOKUP(U723,ouderschapsverlof!$D$15:$I$19,6,FALSE),0)))</f>
        <v>0</v>
      </c>
      <c r="Z723" s="65">
        <f>IF(OR(U723=6,U723=7),0,IF(NOT(X723),IF(T723&lt;=$T$1,VLOOKUP(U723,ouderschapsverlof!$D$15:$I$19,6,FALSE),0),0))</f>
        <v>0</v>
      </c>
      <c r="AB723" s="64">
        <f t="shared" si="240"/>
        <v>721</v>
      </c>
      <c r="AC723" s="65">
        <f t="shared" si="233"/>
        <v>6</v>
      </c>
      <c r="AD723" s="66">
        <f t="shared" si="234"/>
        <v>0</v>
      </c>
      <c r="AE723" s="66">
        <f t="shared" si="235"/>
        <v>0</v>
      </c>
      <c r="AF723" s="65" t="b">
        <f t="shared" si="236"/>
        <v>1</v>
      </c>
      <c r="AG723" s="65">
        <f>IF(OR(AC723=6,AC723=7),0,IF(NOT(AF723),0,IF(AB723&lt;=$AB$1,VLOOKUP(AC723,ouderschapsverlof!$D$15:$K$19,8,FALSE),0)))</f>
        <v>0</v>
      </c>
      <c r="AH723" s="65">
        <f>IF(OR(AC723=6,AC723=7),0,IF(NOT(AF723),IF(AB723&lt;=$AB$1,VLOOKUP(AC723,ouderschapsverlof!$D$15:$K$19,8,FALSE),0),0))</f>
        <v>0</v>
      </c>
    </row>
    <row r="724" spans="1:34" x14ac:dyDescent="0.25">
      <c r="A724" s="64">
        <f t="shared" si="237"/>
        <v>722</v>
      </c>
      <c r="B724" s="65">
        <f t="shared" si="241"/>
        <v>7</v>
      </c>
      <c r="C724" s="66">
        <f t="shared" si="223"/>
        <v>0</v>
      </c>
      <c r="D724" s="66">
        <f t="shared" si="224"/>
        <v>0</v>
      </c>
      <c r="E724" s="65" t="b">
        <f t="shared" si="242"/>
        <v>1</v>
      </c>
      <c r="F724" s="65">
        <f>IF(OR(B724=6,B724=7),0,IF(NOT(E724),0,IF(A724&lt;=$A$1,VLOOKUP(B724,ouderschapsverlof!$D$15:$E$19,2,FALSE),0)))</f>
        <v>0</v>
      </c>
      <c r="G724" s="65">
        <f>IF(OR(B724=6,B724=7),0,IF(NOT(E724),IF(A724&lt;=$A$1,VLOOKUP(B724,ouderschapsverlof!$D$15:$E$19,2,FALSE),0),0))</f>
        <v>0</v>
      </c>
      <c r="L724" s="64">
        <f t="shared" si="238"/>
        <v>722</v>
      </c>
      <c r="M724" s="65">
        <f t="shared" si="225"/>
        <v>7</v>
      </c>
      <c r="N724" s="66">
        <f t="shared" si="226"/>
        <v>0</v>
      </c>
      <c r="O724" s="66">
        <f t="shared" si="227"/>
        <v>0</v>
      </c>
      <c r="P724" s="65" t="b">
        <f t="shared" si="228"/>
        <v>1</v>
      </c>
      <c r="Q724" s="65">
        <f>IF(OR(M724=6,M724=7),0,IF(NOT(P724),0,IF(L724&lt;=$L$1,VLOOKUP(M724,ouderschapsverlof!$D$15:$G$19,4,FALSE),0)))</f>
        <v>0</v>
      </c>
      <c r="R724" s="65">
        <f>IF(OR(M724=6,M724=7),0,IF(NOT(P724),IF(L724&lt;=$L$1,VLOOKUP(M724,ouderschapsverlof!$D$15:$G$19,4,FALSE),0),0))</f>
        <v>0</v>
      </c>
      <c r="T724" s="64">
        <f t="shared" si="239"/>
        <v>722</v>
      </c>
      <c r="U724" s="65">
        <f t="shared" si="229"/>
        <v>7</v>
      </c>
      <c r="V724" s="66">
        <f t="shared" si="230"/>
        <v>0</v>
      </c>
      <c r="W724" s="66">
        <f t="shared" si="231"/>
        <v>0</v>
      </c>
      <c r="X724" s="65" t="b">
        <f t="shared" si="232"/>
        <v>1</v>
      </c>
      <c r="Y724" s="65">
        <f>IF(OR(U724=6,U724=7),0,IF(NOT(X724),0,IF(T724&lt;=$T$1,VLOOKUP(U724,ouderschapsverlof!$D$15:$I$19,6,FALSE),0)))</f>
        <v>0</v>
      </c>
      <c r="Z724" s="65">
        <f>IF(OR(U724=6,U724=7),0,IF(NOT(X724),IF(T724&lt;=$T$1,VLOOKUP(U724,ouderschapsverlof!$D$15:$I$19,6,FALSE),0),0))</f>
        <v>0</v>
      </c>
      <c r="AB724" s="64">
        <f t="shared" si="240"/>
        <v>722</v>
      </c>
      <c r="AC724" s="65">
        <f t="shared" si="233"/>
        <v>7</v>
      </c>
      <c r="AD724" s="66">
        <f t="shared" si="234"/>
        <v>0</v>
      </c>
      <c r="AE724" s="66">
        <f t="shared" si="235"/>
        <v>0</v>
      </c>
      <c r="AF724" s="65" t="b">
        <f t="shared" si="236"/>
        <v>1</v>
      </c>
      <c r="AG724" s="65">
        <f>IF(OR(AC724=6,AC724=7),0,IF(NOT(AF724),0,IF(AB724&lt;=$AB$1,VLOOKUP(AC724,ouderschapsverlof!$D$15:$K$19,8,FALSE),0)))</f>
        <v>0</v>
      </c>
      <c r="AH724" s="65">
        <f>IF(OR(AC724=6,AC724=7),0,IF(NOT(AF724),IF(AB724&lt;=$AB$1,VLOOKUP(AC724,ouderschapsverlof!$D$15:$K$19,8,FALSE),0),0))</f>
        <v>0</v>
      </c>
    </row>
    <row r="725" spans="1:34" x14ac:dyDescent="0.25">
      <c r="A725" s="64">
        <f t="shared" si="237"/>
        <v>723</v>
      </c>
      <c r="B725" s="65">
        <f t="shared" si="241"/>
        <v>1</v>
      </c>
      <c r="C725" s="66">
        <f t="shared" si="223"/>
        <v>0</v>
      </c>
      <c r="D725" s="66">
        <f t="shared" si="224"/>
        <v>0</v>
      </c>
      <c r="E725" s="65" t="b">
        <f t="shared" si="242"/>
        <v>1</v>
      </c>
      <c r="F725" s="65">
        <f>IF(OR(B725=6,B725=7),0,IF(NOT(E725),0,IF(A725&lt;=$A$1,VLOOKUP(B725,ouderschapsverlof!$D$15:$E$19,2,FALSE),0)))</f>
        <v>0</v>
      </c>
      <c r="G725" s="65">
        <f>IF(OR(B725=6,B725=7),0,IF(NOT(E725),IF(A725&lt;=$A$1,VLOOKUP(B725,ouderschapsverlof!$D$15:$E$19,2,FALSE),0),0))</f>
        <v>0</v>
      </c>
      <c r="L725" s="64">
        <f t="shared" si="238"/>
        <v>723</v>
      </c>
      <c r="M725" s="65">
        <f t="shared" si="225"/>
        <v>1</v>
      </c>
      <c r="N725" s="66">
        <f t="shared" si="226"/>
        <v>0</v>
      </c>
      <c r="O725" s="66">
        <f t="shared" si="227"/>
        <v>0</v>
      </c>
      <c r="P725" s="65" t="b">
        <f t="shared" si="228"/>
        <v>1</v>
      </c>
      <c r="Q725" s="65">
        <f>IF(OR(M725=6,M725=7),0,IF(NOT(P725),0,IF(L725&lt;=$L$1,VLOOKUP(M725,ouderschapsverlof!$D$15:$G$19,4,FALSE),0)))</f>
        <v>0</v>
      </c>
      <c r="R725" s="65">
        <f>IF(OR(M725=6,M725=7),0,IF(NOT(P725),IF(L725&lt;=$L$1,VLOOKUP(M725,ouderschapsverlof!$D$15:$G$19,4,FALSE),0),0))</f>
        <v>0</v>
      </c>
      <c r="T725" s="64">
        <f t="shared" si="239"/>
        <v>723</v>
      </c>
      <c r="U725" s="65">
        <f t="shared" si="229"/>
        <v>1</v>
      </c>
      <c r="V725" s="66">
        <f t="shared" si="230"/>
        <v>0</v>
      </c>
      <c r="W725" s="66">
        <f t="shared" si="231"/>
        <v>0</v>
      </c>
      <c r="X725" s="65" t="b">
        <f t="shared" si="232"/>
        <v>1</v>
      </c>
      <c r="Y725" s="65">
        <f>IF(OR(U725=6,U725=7),0,IF(NOT(X725),0,IF(T725&lt;=$T$1,VLOOKUP(U725,ouderschapsverlof!$D$15:$I$19,6,FALSE),0)))</f>
        <v>0</v>
      </c>
      <c r="Z725" s="65">
        <f>IF(OR(U725=6,U725=7),0,IF(NOT(X725),IF(T725&lt;=$T$1,VLOOKUP(U725,ouderschapsverlof!$D$15:$I$19,6,FALSE),0),0))</f>
        <v>0</v>
      </c>
      <c r="AB725" s="64">
        <f t="shared" si="240"/>
        <v>723</v>
      </c>
      <c r="AC725" s="65">
        <f t="shared" si="233"/>
        <v>1</v>
      </c>
      <c r="AD725" s="66">
        <f t="shared" si="234"/>
        <v>0</v>
      </c>
      <c r="AE725" s="66">
        <f t="shared" si="235"/>
        <v>0</v>
      </c>
      <c r="AF725" s="65" t="b">
        <f t="shared" si="236"/>
        <v>1</v>
      </c>
      <c r="AG725" s="65">
        <f>IF(OR(AC725=6,AC725=7),0,IF(NOT(AF725),0,IF(AB725&lt;=$AB$1,VLOOKUP(AC725,ouderschapsverlof!$D$15:$K$19,8,FALSE),0)))</f>
        <v>0</v>
      </c>
      <c r="AH725" s="65">
        <f>IF(OR(AC725=6,AC725=7),0,IF(NOT(AF725),IF(AB725&lt;=$AB$1,VLOOKUP(AC725,ouderschapsverlof!$D$15:$K$19,8,FALSE),0),0))</f>
        <v>0</v>
      </c>
    </row>
    <row r="726" spans="1:34" x14ac:dyDescent="0.25">
      <c r="A726" s="64">
        <f t="shared" si="237"/>
        <v>724</v>
      </c>
      <c r="B726" s="65">
        <f t="shared" si="241"/>
        <v>2</v>
      </c>
      <c r="C726" s="66">
        <f t="shared" si="223"/>
        <v>0</v>
      </c>
      <c r="D726" s="66">
        <f t="shared" si="224"/>
        <v>0</v>
      </c>
      <c r="E726" s="65" t="b">
        <f t="shared" si="242"/>
        <v>1</v>
      </c>
      <c r="F726" s="65">
        <f>IF(OR(B726=6,B726=7),0,IF(NOT(E726),0,IF(A726&lt;=$A$1,VLOOKUP(B726,ouderschapsverlof!$D$15:$E$19,2,FALSE),0)))</f>
        <v>0</v>
      </c>
      <c r="G726" s="65">
        <f>IF(OR(B726=6,B726=7),0,IF(NOT(E726),IF(A726&lt;=$A$1,VLOOKUP(B726,ouderschapsverlof!$D$15:$E$19,2,FALSE),0),0))</f>
        <v>0</v>
      </c>
      <c r="L726" s="64">
        <f t="shared" si="238"/>
        <v>724</v>
      </c>
      <c r="M726" s="65">
        <f t="shared" si="225"/>
        <v>2</v>
      </c>
      <c r="N726" s="66">
        <f t="shared" si="226"/>
        <v>0</v>
      </c>
      <c r="O726" s="66">
        <f t="shared" si="227"/>
        <v>0</v>
      </c>
      <c r="P726" s="65" t="b">
        <f t="shared" si="228"/>
        <v>1</v>
      </c>
      <c r="Q726" s="65">
        <f>IF(OR(M726=6,M726=7),0,IF(NOT(P726),0,IF(L726&lt;=$L$1,VLOOKUP(M726,ouderschapsverlof!$D$15:$G$19,4,FALSE),0)))</f>
        <v>0</v>
      </c>
      <c r="R726" s="65">
        <f>IF(OR(M726=6,M726=7),0,IF(NOT(P726),IF(L726&lt;=$L$1,VLOOKUP(M726,ouderschapsverlof!$D$15:$G$19,4,FALSE),0),0))</f>
        <v>0</v>
      </c>
      <c r="T726" s="64">
        <f t="shared" si="239"/>
        <v>724</v>
      </c>
      <c r="U726" s="65">
        <f t="shared" si="229"/>
        <v>2</v>
      </c>
      <c r="V726" s="66">
        <f t="shared" si="230"/>
        <v>0</v>
      </c>
      <c r="W726" s="66">
        <f t="shared" si="231"/>
        <v>0</v>
      </c>
      <c r="X726" s="65" t="b">
        <f t="shared" si="232"/>
        <v>1</v>
      </c>
      <c r="Y726" s="65">
        <f>IF(OR(U726=6,U726=7),0,IF(NOT(X726),0,IF(T726&lt;=$T$1,VLOOKUP(U726,ouderschapsverlof!$D$15:$I$19,6,FALSE),0)))</f>
        <v>0</v>
      </c>
      <c r="Z726" s="65">
        <f>IF(OR(U726=6,U726=7),0,IF(NOT(X726),IF(T726&lt;=$T$1,VLOOKUP(U726,ouderschapsverlof!$D$15:$I$19,6,FALSE),0),0))</f>
        <v>0</v>
      </c>
      <c r="AB726" s="64">
        <f t="shared" si="240"/>
        <v>724</v>
      </c>
      <c r="AC726" s="65">
        <f t="shared" si="233"/>
        <v>2</v>
      </c>
      <c r="AD726" s="66">
        <f t="shared" si="234"/>
        <v>0</v>
      </c>
      <c r="AE726" s="66">
        <f t="shared" si="235"/>
        <v>0</v>
      </c>
      <c r="AF726" s="65" t="b">
        <f t="shared" si="236"/>
        <v>1</v>
      </c>
      <c r="AG726" s="65">
        <f>IF(OR(AC726=6,AC726=7),0,IF(NOT(AF726),0,IF(AB726&lt;=$AB$1,VLOOKUP(AC726,ouderschapsverlof!$D$15:$K$19,8,FALSE),0)))</f>
        <v>0</v>
      </c>
      <c r="AH726" s="65">
        <f>IF(OR(AC726=6,AC726=7),0,IF(NOT(AF726),IF(AB726&lt;=$AB$1,VLOOKUP(AC726,ouderschapsverlof!$D$15:$K$19,8,FALSE),0),0))</f>
        <v>0</v>
      </c>
    </row>
    <row r="727" spans="1:34" x14ac:dyDescent="0.25">
      <c r="A727" s="64">
        <f t="shared" si="237"/>
        <v>725</v>
      </c>
      <c r="B727" s="65">
        <f t="shared" si="241"/>
        <v>3</v>
      </c>
      <c r="C727" s="66">
        <f t="shared" si="223"/>
        <v>0</v>
      </c>
      <c r="D727" s="66">
        <f t="shared" si="224"/>
        <v>0</v>
      </c>
      <c r="E727" s="65" t="b">
        <f t="shared" si="242"/>
        <v>1</v>
      </c>
      <c r="F727" s="65">
        <f>IF(OR(B727=6,B727=7),0,IF(NOT(E727),0,IF(A727&lt;=$A$1,VLOOKUP(B727,ouderschapsverlof!$D$15:$E$19,2,FALSE),0)))</f>
        <v>0</v>
      </c>
      <c r="G727" s="65">
        <f>IF(OR(B727=6,B727=7),0,IF(NOT(E727),IF(A727&lt;=$A$1,VLOOKUP(B727,ouderschapsverlof!$D$15:$E$19,2,FALSE),0),0))</f>
        <v>0</v>
      </c>
      <c r="L727" s="64">
        <f t="shared" si="238"/>
        <v>725</v>
      </c>
      <c r="M727" s="65">
        <f t="shared" si="225"/>
        <v>3</v>
      </c>
      <c r="N727" s="66">
        <f t="shared" si="226"/>
        <v>0</v>
      </c>
      <c r="O727" s="66">
        <f t="shared" si="227"/>
        <v>0</v>
      </c>
      <c r="P727" s="65" t="b">
        <f t="shared" si="228"/>
        <v>1</v>
      </c>
      <c r="Q727" s="65">
        <f>IF(OR(M727=6,M727=7),0,IF(NOT(P727),0,IF(L727&lt;=$L$1,VLOOKUP(M727,ouderschapsverlof!$D$15:$G$19,4,FALSE),0)))</f>
        <v>0</v>
      </c>
      <c r="R727" s="65">
        <f>IF(OR(M727=6,M727=7),0,IF(NOT(P727),IF(L727&lt;=$L$1,VLOOKUP(M727,ouderschapsverlof!$D$15:$G$19,4,FALSE),0),0))</f>
        <v>0</v>
      </c>
      <c r="T727" s="64">
        <f t="shared" si="239"/>
        <v>725</v>
      </c>
      <c r="U727" s="65">
        <f t="shared" si="229"/>
        <v>3</v>
      </c>
      <c r="V727" s="66">
        <f t="shared" si="230"/>
        <v>0</v>
      </c>
      <c r="W727" s="66">
        <f t="shared" si="231"/>
        <v>0</v>
      </c>
      <c r="X727" s="65" t="b">
        <f t="shared" si="232"/>
        <v>1</v>
      </c>
      <c r="Y727" s="65">
        <f>IF(OR(U727=6,U727=7),0,IF(NOT(X727),0,IF(T727&lt;=$T$1,VLOOKUP(U727,ouderschapsverlof!$D$15:$I$19,6,FALSE),0)))</f>
        <v>0</v>
      </c>
      <c r="Z727" s="65">
        <f>IF(OR(U727=6,U727=7),0,IF(NOT(X727),IF(T727&lt;=$T$1,VLOOKUP(U727,ouderschapsverlof!$D$15:$I$19,6,FALSE),0),0))</f>
        <v>0</v>
      </c>
      <c r="AB727" s="64">
        <f t="shared" si="240"/>
        <v>725</v>
      </c>
      <c r="AC727" s="65">
        <f t="shared" si="233"/>
        <v>3</v>
      </c>
      <c r="AD727" s="66">
        <f t="shared" si="234"/>
        <v>0</v>
      </c>
      <c r="AE727" s="66">
        <f t="shared" si="235"/>
        <v>0</v>
      </c>
      <c r="AF727" s="65" t="b">
        <f t="shared" si="236"/>
        <v>1</v>
      </c>
      <c r="AG727" s="65">
        <f>IF(OR(AC727=6,AC727=7),0,IF(NOT(AF727),0,IF(AB727&lt;=$AB$1,VLOOKUP(AC727,ouderschapsverlof!$D$15:$K$19,8,FALSE),0)))</f>
        <v>0</v>
      </c>
      <c r="AH727" s="65">
        <f>IF(OR(AC727=6,AC727=7),0,IF(NOT(AF727),IF(AB727&lt;=$AB$1,VLOOKUP(AC727,ouderschapsverlof!$D$15:$K$19,8,FALSE),0),0))</f>
        <v>0</v>
      </c>
    </row>
    <row r="728" spans="1:34" x14ac:dyDescent="0.25">
      <c r="A728" s="64">
        <f t="shared" si="237"/>
        <v>726</v>
      </c>
      <c r="B728" s="65">
        <f t="shared" si="241"/>
        <v>4</v>
      </c>
      <c r="C728" s="66">
        <f t="shared" si="223"/>
        <v>0</v>
      </c>
      <c r="D728" s="66">
        <f t="shared" si="224"/>
        <v>0</v>
      </c>
      <c r="E728" s="65" t="b">
        <f t="shared" si="242"/>
        <v>1</v>
      </c>
      <c r="F728" s="65">
        <f>IF(OR(B728=6,B728=7),0,IF(NOT(E728),0,IF(A728&lt;=$A$1,VLOOKUP(B728,ouderschapsverlof!$D$15:$E$19,2,FALSE),0)))</f>
        <v>0</v>
      </c>
      <c r="G728" s="65">
        <f>IF(OR(B728=6,B728=7),0,IF(NOT(E728),IF(A728&lt;=$A$1,VLOOKUP(B728,ouderschapsverlof!$D$15:$E$19,2,FALSE),0),0))</f>
        <v>0</v>
      </c>
      <c r="L728" s="64">
        <f t="shared" si="238"/>
        <v>726</v>
      </c>
      <c r="M728" s="65">
        <f t="shared" si="225"/>
        <v>4</v>
      </c>
      <c r="N728" s="66">
        <f t="shared" si="226"/>
        <v>0</v>
      </c>
      <c r="O728" s="66">
        <f t="shared" si="227"/>
        <v>0</v>
      </c>
      <c r="P728" s="65" t="b">
        <f t="shared" si="228"/>
        <v>1</v>
      </c>
      <c r="Q728" s="65">
        <f>IF(OR(M728=6,M728=7),0,IF(NOT(P728),0,IF(L728&lt;=$L$1,VLOOKUP(M728,ouderschapsverlof!$D$15:$G$19,4,FALSE),0)))</f>
        <v>0</v>
      </c>
      <c r="R728" s="65">
        <f>IF(OR(M728=6,M728=7),0,IF(NOT(P728),IF(L728&lt;=$L$1,VLOOKUP(M728,ouderschapsverlof!$D$15:$G$19,4,FALSE),0),0))</f>
        <v>0</v>
      </c>
      <c r="T728" s="64">
        <f t="shared" si="239"/>
        <v>726</v>
      </c>
      <c r="U728" s="65">
        <f t="shared" si="229"/>
        <v>4</v>
      </c>
      <c r="V728" s="66">
        <f t="shared" si="230"/>
        <v>0</v>
      </c>
      <c r="W728" s="66">
        <f t="shared" si="231"/>
        <v>0</v>
      </c>
      <c r="X728" s="65" t="b">
        <f t="shared" si="232"/>
        <v>1</v>
      </c>
      <c r="Y728" s="65">
        <f>IF(OR(U728=6,U728=7),0,IF(NOT(X728),0,IF(T728&lt;=$T$1,VLOOKUP(U728,ouderschapsverlof!$D$15:$I$19,6,FALSE),0)))</f>
        <v>0</v>
      </c>
      <c r="Z728" s="65">
        <f>IF(OR(U728=6,U728=7),0,IF(NOT(X728),IF(T728&lt;=$T$1,VLOOKUP(U728,ouderschapsverlof!$D$15:$I$19,6,FALSE),0),0))</f>
        <v>0</v>
      </c>
      <c r="AB728" s="64">
        <f t="shared" si="240"/>
        <v>726</v>
      </c>
      <c r="AC728" s="65">
        <f t="shared" si="233"/>
        <v>4</v>
      </c>
      <c r="AD728" s="66">
        <f t="shared" si="234"/>
        <v>0</v>
      </c>
      <c r="AE728" s="66">
        <f t="shared" si="235"/>
        <v>0</v>
      </c>
      <c r="AF728" s="65" t="b">
        <f t="shared" si="236"/>
        <v>1</v>
      </c>
      <c r="AG728" s="65">
        <f>IF(OR(AC728=6,AC728=7),0,IF(NOT(AF728),0,IF(AB728&lt;=$AB$1,VLOOKUP(AC728,ouderschapsverlof!$D$15:$K$19,8,FALSE),0)))</f>
        <v>0</v>
      </c>
      <c r="AH728" s="65">
        <f>IF(OR(AC728=6,AC728=7),0,IF(NOT(AF728),IF(AB728&lt;=$AB$1,VLOOKUP(AC728,ouderschapsverlof!$D$15:$K$19,8,FALSE),0),0))</f>
        <v>0</v>
      </c>
    </row>
    <row r="729" spans="1:34" x14ac:dyDescent="0.25">
      <c r="A729" s="64">
        <f t="shared" si="237"/>
        <v>727</v>
      </c>
      <c r="B729" s="65">
        <f t="shared" si="241"/>
        <v>5</v>
      </c>
      <c r="C729" s="66">
        <f t="shared" si="223"/>
        <v>0</v>
      </c>
      <c r="D729" s="66">
        <f t="shared" si="224"/>
        <v>0</v>
      </c>
      <c r="E729" s="65" t="b">
        <f t="shared" si="242"/>
        <v>1</v>
      </c>
      <c r="F729" s="65">
        <f>IF(OR(B729=6,B729=7),0,IF(NOT(E729),0,IF(A729&lt;=$A$1,VLOOKUP(B729,ouderschapsverlof!$D$15:$E$19,2,FALSE),0)))</f>
        <v>0</v>
      </c>
      <c r="G729" s="65">
        <f>IF(OR(B729=6,B729=7),0,IF(NOT(E729),IF(A729&lt;=$A$1,VLOOKUP(B729,ouderschapsverlof!$D$15:$E$19,2,FALSE),0),0))</f>
        <v>0</v>
      </c>
      <c r="L729" s="64">
        <f t="shared" si="238"/>
        <v>727</v>
      </c>
      <c r="M729" s="65">
        <f t="shared" si="225"/>
        <v>5</v>
      </c>
      <c r="N729" s="66">
        <f t="shared" si="226"/>
        <v>0</v>
      </c>
      <c r="O729" s="66">
        <f t="shared" si="227"/>
        <v>0</v>
      </c>
      <c r="P729" s="65" t="b">
        <f t="shared" si="228"/>
        <v>1</v>
      </c>
      <c r="Q729" s="65">
        <f>IF(OR(M729=6,M729=7),0,IF(NOT(P729),0,IF(L729&lt;=$L$1,VLOOKUP(M729,ouderschapsverlof!$D$15:$G$19,4,FALSE),0)))</f>
        <v>0</v>
      </c>
      <c r="R729" s="65">
        <f>IF(OR(M729=6,M729=7),0,IF(NOT(P729),IF(L729&lt;=$L$1,VLOOKUP(M729,ouderschapsverlof!$D$15:$G$19,4,FALSE),0),0))</f>
        <v>0</v>
      </c>
      <c r="T729" s="64">
        <f t="shared" si="239"/>
        <v>727</v>
      </c>
      <c r="U729" s="65">
        <f t="shared" si="229"/>
        <v>5</v>
      </c>
      <c r="V729" s="66">
        <f t="shared" si="230"/>
        <v>0</v>
      </c>
      <c r="W729" s="66">
        <f t="shared" si="231"/>
        <v>0</v>
      </c>
      <c r="X729" s="65" t="b">
        <f t="shared" si="232"/>
        <v>1</v>
      </c>
      <c r="Y729" s="65">
        <f>IF(OR(U729=6,U729=7),0,IF(NOT(X729),0,IF(T729&lt;=$T$1,VLOOKUP(U729,ouderschapsverlof!$D$15:$I$19,6,FALSE),0)))</f>
        <v>0</v>
      </c>
      <c r="Z729" s="65">
        <f>IF(OR(U729=6,U729=7),0,IF(NOT(X729),IF(T729&lt;=$T$1,VLOOKUP(U729,ouderschapsverlof!$D$15:$I$19,6,FALSE),0),0))</f>
        <v>0</v>
      </c>
      <c r="AB729" s="64">
        <f t="shared" si="240"/>
        <v>727</v>
      </c>
      <c r="AC729" s="65">
        <f t="shared" si="233"/>
        <v>5</v>
      </c>
      <c r="AD729" s="66">
        <f t="shared" si="234"/>
        <v>0</v>
      </c>
      <c r="AE729" s="66">
        <f t="shared" si="235"/>
        <v>0</v>
      </c>
      <c r="AF729" s="65" t="b">
        <f t="shared" si="236"/>
        <v>1</v>
      </c>
      <c r="AG729" s="65">
        <f>IF(OR(AC729=6,AC729=7),0,IF(NOT(AF729),0,IF(AB729&lt;=$AB$1,VLOOKUP(AC729,ouderschapsverlof!$D$15:$K$19,8,FALSE),0)))</f>
        <v>0</v>
      </c>
      <c r="AH729" s="65">
        <f>IF(OR(AC729=6,AC729=7),0,IF(NOT(AF729),IF(AB729&lt;=$AB$1,VLOOKUP(AC729,ouderschapsverlof!$D$15:$K$19,8,FALSE),0),0))</f>
        <v>0</v>
      </c>
    </row>
    <row r="730" spans="1:34" x14ac:dyDescent="0.25">
      <c r="A730" s="64">
        <f t="shared" si="237"/>
        <v>728</v>
      </c>
      <c r="B730" s="65">
        <f t="shared" si="241"/>
        <v>6</v>
      </c>
      <c r="C730" s="66">
        <f t="shared" si="223"/>
        <v>0</v>
      </c>
      <c r="D730" s="66">
        <f t="shared" si="224"/>
        <v>0</v>
      </c>
      <c r="E730" s="65" t="b">
        <f t="shared" si="242"/>
        <v>1</v>
      </c>
      <c r="F730" s="65">
        <f>IF(OR(B730=6,B730=7),0,IF(NOT(E730),0,IF(A730&lt;=$A$1,VLOOKUP(B730,ouderschapsverlof!$D$15:$E$19,2,FALSE),0)))</f>
        <v>0</v>
      </c>
      <c r="G730" s="65">
        <f>IF(OR(B730=6,B730=7),0,IF(NOT(E730),IF(A730&lt;=$A$1,VLOOKUP(B730,ouderschapsverlof!$D$15:$E$19,2,FALSE),0),0))</f>
        <v>0</v>
      </c>
      <c r="L730" s="64">
        <f t="shared" si="238"/>
        <v>728</v>
      </c>
      <c r="M730" s="65">
        <f t="shared" si="225"/>
        <v>6</v>
      </c>
      <c r="N730" s="66">
        <f t="shared" si="226"/>
        <v>0</v>
      </c>
      <c r="O730" s="66">
        <f t="shared" si="227"/>
        <v>0</v>
      </c>
      <c r="P730" s="65" t="b">
        <f t="shared" si="228"/>
        <v>1</v>
      </c>
      <c r="Q730" s="65">
        <f>IF(OR(M730=6,M730=7),0,IF(NOT(P730),0,IF(L730&lt;=$L$1,VLOOKUP(M730,ouderschapsverlof!$D$15:$G$19,4,FALSE),0)))</f>
        <v>0</v>
      </c>
      <c r="R730" s="65">
        <f>IF(OR(M730=6,M730=7),0,IF(NOT(P730),IF(L730&lt;=$L$1,VLOOKUP(M730,ouderschapsverlof!$D$15:$G$19,4,FALSE),0),0))</f>
        <v>0</v>
      </c>
      <c r="T730" s="64">
        <f t="shared" si="239"/>
        <v>728</v>
      </c>
      <c r="U730" s="65">
        <f t="shared" si="229"/>
        <v>6</v>
      </c>
      <c r="V730" s="66">
        <f t="shared" si="230"/>
        <v>0</v>
      </c>
      <c r="W730" s="66">
        <f t="shared" si="231"/>
        <v>0</v>
      </c>
      <c r="X730" s="65" t="b">
        <f t="shared" si="232"/>
        <v>1</v>
      </c>
      <c r="Y730" s="65">
        <f>IF(OR(U730=6,U730=7),0,IF(NOT(X730),0,IF(T730&lt;=$T$1,VLOOKUP(U730,ouderschapsverlof!$D$15:$I$19,6,FALSE),0)))</f>
        <v>0</v>
      </c>
      <c r="Z730" s="65">
        <f>IF(OR(U730=6,U730=7),0,IF(NOT(X730),IF(T730&lt;=$T$1,VLOOKUP(U730,ouderschapsverlof!$D$15:$I$19,6,FALSE),0),0))</f>
        <v>0</v>
      </c>
      <c r="AB730" s="64">
        <f t="shared" si="240"/>
        <v>728</v>
      </c>
      <c r="AC730" s="65">
        <f t="shared" si="233"/>
        <v>6</v>
      </c>
      <c r="AD730" s="66">
        <f t="shared" si="234"/>
        <v>0</v>
      </c>
      <c r="AE730" s="66">
        <f t="shared" si="235"/>
        <v>0</v>
      </c>
      <c r="AF730" s="65" t="b">
        <f t="shared" si="236"/>
        <v>1</v>
      </c>
      <c r="AG730" s="65">
        <f>IF(OR(AC730=6,AC730=7),0,IF(NOT(AF730),0,IF(AB730&lt;=$AB$1,VLOOKUP(AC730,ouderschapsverlof!$D$15:$K$19,8,FALSE),0)))</f>
        <v>0</v>
      </c>
      <c r="AH730" s="65">
        <f>IF(OR(AC730=6,AC730=7),0,IF(NOT(AF730),IF(AB730&lt;=$AB$1,VLOOKUP(AC730,ouderschapsverlof!$D$15:$K$19,8,FALSE),0),0))</f>
        <v>0</v>
      </c>
    </row>
    <row r="731" spans="1:34" x14ac:dyDescent="0.25">
      <c r="A731" s="64">
        <f t="shared" si="237"/>
        <v>729</v>
      </c>
      <c r="B731" s="65">
        <f t="shared" si="241"/>
        <v>7</v>
      </c>
      <c r="C731" s="66">
        <f t="shared" si="223"/>
        <v>0</v>
      </c>
      <c r="D731" s="66">
        <f t="shared" si="224"/>
        <v>0</v>
      </c>
      <c r="E731" s="65" t="b">
        <f t="shared" si="242"/>
        <v>1</v>
      </c>
      <c r="F731" s="65">
        <f>IF(OR(B731=6,B731=7),0,IF(NOT(E731),0,IF(A731&lt;=$A$1,VLOOKUP(B731,ouderschapsverlof!$D$15:$E$19,2,FALSE),0)))</f>
        <v>0</v>
      </c>
      <c r="G731" s="65">
        <f>IF(OR(B731=6,B731=7),0,IF(NOT(E731),IF(A731&lt;=$A$1,VLOOKUP(B731,ouderschapsverlof!$D$15:$E$19,2,FALSE),0),0))</f>
        <v>0</v>
      </c>
      <c r="L731" s="64">
        <f t="shared" si="238"/>
        <v>729</v>
      </c>
      <c r="M731" s="65">
        <f t="shared" si="225"/>
        <v>7</v>
      </c>
      <c r="N731" s="66">
        <f t="shared" si="226"/>
        <v>0</v>
      </c>
      <c r="O731" s="66">
        <f t="shared" si="227"/>
        <v>0</v>
      </c>
      <c r="P731" s="65" t="b">
        <f t="shared" si="228"/>
        <v>1</v>
      </c>
      <c r="Q731" s="65">
        <f>IF(OR(M731=6,M731=7),0,IF(NOT(P731),0,IF(L731&lt;=$L$1,VLOOKUP(M731,ouderschapsverlof!$D$15:$G$19,4,FALSE),0)))</f>
        <v>0</v>
      </c>
      <c r="R731" s="65">
        <f>IF(OR(M731=6,M731=7),0,IF(NOT(P731),IF(L731&lt;=$L$1,VLOOKUP(M731,ouderschapsverlof!$D$15:$G$19,4,FALSE),0),0))</f>
        <v>0</v>
      </c>
      <c r="T731" s="64">
        <f t="shared" si="239"/>
        <v>729</v>
      </c>
      <c r="U731" s="65">
        <f t="shared" si="229"/>
        <v>7</v>
      </c>
      <c r="V731" s="66">
        <f t="shared" si="230"/>
        <v>0</v>
      </c>
      <c r="W731" s="66">
        <f t="shared" si="231"/>
        <v>0</v>
      </c>
      <c r="X731" s="65" t="b">
        <f t="shared" si="232"/>
        <v>1</v>
      </c>
      <c r="Y731" s="65">
        <f>IF(OR(U731=6,U731=7),0,IF(NOT(X731),0,IF(T731&lt;=$T$1,VLOOKUP(U731,ouderschapsverlof!$D$15:$I$19,6,FALSE),0)))</f>
        <v>0</v>
      </c>
      <c r="Z731" s="65">
        <f>IF(OR(U731=6,U731=7),0,IF(NOT(X731),IF(T731&lt;=$T$1,VLOOKUP(U731,ouderschapsverlof!$D$15:$I$19,6,FALSE),0),0))</f>
        <v>0</v>
      </c>
      <c r="AB731" s="64">
        <f t="shared" si="240"/>
        <v>729</v>
      </c>
      <c r="AC731" s="65">
        <f t="shared" si="233"/>
        <v>7</v>
      </c>
      <c r="AD731" s="66">
        <f t="shared" si="234"/>
        <v>0</v>
      </c>
      <c r="AE731" s="66">
        <f t="shared" si="235"/>
        <v>0</v>
      </c>
      <c r="AF731" s="65" t="b">
        <f t="shared" si="236"/>
        <v>1</v>
      </c>
      <c r="AG731" s="65">
        <f>IF(OR(AC731=6,AC731=7),0,IF(NOT(AF731),0,IF(AB731&lt;=$AB$1,VLOOKUP(AC731,ouderschapsverlof!$D$15:$K$19,8,FALSE),0)))</f>
        <v>0</v>
      </c>
      <c r="AH731" s="65">
        <f>IF(OR(AC731=6,AC731=7),0,IF(NOT(AF731),IF(AB731&lt;=$AB$1,VLOOKUP(AC731,ouderschapsverlof!$D$15:$K$19,8,FALSE),0),0))</f>
        <v>0</v>
      </c>
    </row>
    <row r="732" spans="1:34" x14ac:dyDescent="0.25">
      <c r="A732" s="64">
        <f t="shared" si="237"/>
        <v>730</v>
      </c>
      <c r="B732" s="65">
        <f t="shared" si="241"/>
        <v>1</v>
      </c>
      <c r="C732" s="66">
        <f t="shared" si="223"/>
        <v>0</v>
      </c>
      <c r="D732" s="66">
        <f t="shared" si="224"/>
        <v>0</v>
      </c>
      <c r="E732" s="65" t="b">
        <f t="shared" si="242"/>
        <v>1</v>
      </c>
      <c r="F732" s="65">
        <f>IF(OR(B732=6,B732=7),0,IF(NOT(E732),0,IF(A732&lt;=$A$1,VLOOKUP(B732,ouderschapsverlof!$D$15:$E$19,2,FALSE),0)))</f>
        <v>0</v>
      </c>
      <c r="G732" s="65">
        <f>IF(OR(B732=6,B732=7),0,IF(NOT(E732),IF(A732&lt;=$A$1,VLOOKUP(B732,ouderschapsverlof!$D$15:$E$19,2,FALSE),0),0))</f>
        <v>0</v>
      </c>
      <c r="L732" s="64">
        <f t="shared" si="238"/>
        <v>730</v>
      </c>
      <c r="M732" s="65">
        <f t="shared" si="225"/>
        <v>1</v>
      </c>
      <c r="N732" s="66">
        <f t="shared" si="226"/>
        <v>0</v>
      </c>
      <c r="O732" s="66">
        <f t="shared" si="227"/>
        <v>0</v>
      </c>
      <c r="P732" s="65" t="b">
        <f t="shared" si="228"/>
        <v>1</v>
      </c>
      <c r="Q732" s="65">
        <f>IF(OR(M732=6,M732=7),0,IF(NOT(P732),0,IF(L732&lt;=$L$1,VLOOKUP(M732,ouderschapsverlof!$D$15:$G$19,4,FALSE),0)))</f>
        <v>0</v>
      </c>
      <c r="R732" s="65">
        <f>IF(OR(M732=6,M732=7),0,IF(NOT(P732),IF(L732&lt;=$L$1,VLOOKUP(M732,ouderschapsverlof!$D$15:$G$19,4,FALSE),0),0))</f>
        <v>0</v>
      </c>
      <c r="T732" s="64">
        <f t="shared" si="239"/>
        <v>730</v>
      </c>
      <c r="U732" s="65">
        <f t="shared" si="229"/>
        <v>1</v>
      </c>
      <c r="V732" s="66">
        <f t="shared" si="230"/>
        <v>0</v>
      </c>
      <c r="W732" s="66">
        <f t="shared" si="231"/>
        <v>0</v>
      </c>
      <c r="X732" s="65" t="b">
        <f t="shared" si="232"/>
        <v>1</v>
      </c>
      <c r="Y732" s="65">
        <f>IF(OR(U732=6,U732=7),0,IF(NOT(X732),0,IF(T732&lt;=$T$1,VLOOKUP(U732,ouderschapsverlof!$D$15:$I$19,6,FALSE),0)))</f>
        <v>0</v>
      </c>
      <c r="Z732" s="65">
        <f>IF(OR(U732=6,U732=7),0,IF(NOT(X732),IF(T732&lt;=$T$1,VLOOKUP(U732,ouderschapsverlof!$D$15:$I$19,6,FALSE),0),0))</f>
        <v>0</v>
      </c>
      <c r="AB732" s="64">
        <f t="shared" si="240"/>
        <v>730</v>
      </c>
      <c r="AC732" s="65">
        <f t="shared" si="233"/>
        <v>1</v>
      </c>
      <c r="AD732" s="66">
        <f t="shared" si="234"/>
        <v>0</v>
      </c>
      <c r="AE732" s="66">
        <f t="shared" si="235"/>
        <v>0</v>
      </c>
      <c r="AF732" s="65" t="b">
        <f t="shared" si="236"/>
        <v>1</v>
      </c>
      <c r="AG732" s="65">
        <f>IF(OR(AC732=6,AC732=7),0,IF(NOT(AF732),0,IF(AB732&lt;=$AB$1,VLOOKUP(AC732,ouderschapsverlof!$D$15:$K$19,8,FALSE),0)))</f>
        <v>0</v>
      </c>
      <c r="AH732" s="65">
        <f>IF(OR(AC732=6,AC732=7),0,IF(NOT(AF732),IF(AB732&lt;=$AB$1,VLOOKUP(AC732,ouderschapsverlof!$D$15:$K$19,8,FALSE),0),0))</f>
        <v>0</v>
      </c>
    </row>
    <row r="733" spans="1:34" x14ac:dyDescent="0.25">
      <c r="A733" s="64">
        <f t="shared" si="237"/>
        <v>731</v>
      </c>
      <c r="B733" s="65">
        <f t="shared" si="241"/>
        <v>2</v>
      </c>
      <c r="C733" s="66">
        <f t="shared" si="223"/>
        <v>0</v>
      </c>
      <c r="D733" s="66">
        <f t="shared" si="224"/>
        <v>0</v>
      </c>
      <c r="E733" s="65" t="b">
        <f t="shared" si="242"/>
        <v>1</v>
      </c>
      <c r="F733" s="65">
        <f>IF(OR(B733=6,B733=7),0,IF(NOT(E733),0,IF(A733&lt;=$A$1,VLOOKUP(B733,ouderschapsverlof!$D$15:$E$19,2,FALSE),0)))</f>
        <v>0</v>
      </c>
      <c r="G733" s="65">
        <f>IF(OR(B733=6,B733=7),0,IF(NOT(E733),IF(A733&lt;=$A$1,VLOOKUP(B733,ouderschapsverlof!$D$15:$E$19,2,FALSE),0),0))</f>
        <v>0</v>
      </c>
      <c r="L733" s="64">
        <f t="shared" si="238"/>
        <v>731</v>
      </c>
      <c r="M733" s="65">
        <f t="shared" si="225"/>
        <v>2</v>
      </c>
      <c r="N733" s="66">
        <f t="shared" si="226"/>
        <v>0</v>
      </c>
      <c r="O733" s="66">
        <f t="shared" si="227"/>
        <v>0</v>
      </c>
      <c r="P733" s="65" t="b">
        <f t="shared" si="228"/>
        <v>1</v>
      </c>
      <c r="Q733" s="65">
        <f>IF(OR(M733=6,M733=7),0,IF(NOT(P733),0,IF(L733&lt;=$L$1,VLOOKUP(M733,ouderschapsverlof!$D$15:$G$19,4,FALSE),0)))</f>
        <v>0</v>
      </c>
      <c r="R733" s="65">
        <f>IF(OR(M733=6,M733=7),0,IF(NOT(P733),IF(L733&lt;=$L$1,VLOOKUP(M733,ouderschapsverlof!$D$15:$G$19,4,FALSE),0),0))</f>
        <v>0</v>
      </c>
      <c r="T733" s="64">
        <f t="shared" si="239"/>
        <v>731</v>
      </c>
      <c r="U733" s="65">
        <f t="shared" si="229"/>
        <v>2</v>
      </c>
      <c r="V733" s="66">
        <f t="shared" si="230"/>
        <v>0</v>
      </c>
      <c r="W733" s="66">
        <f t="shared" si="231"/>
        <v>0</v>
      </c>
      <c r="X733" s="65" t="b">
        <f t="shared" si="232"/>
        <v>1</v>
      </c>
      <c r="Y733" s="65">
        <f>IF(OR(U733=6,U733=7),0,IF(NOT(X733),0,IF(T733&lt;=$T$1,VLOOKUP(U733,ouderschapsverlof!$D$15:$I$19,6,FALSE),0)))</f>
        <v>0</v>
      </c>
      <c r="Z733" s="65">
        <f>IF(OR(U733=6,U733=7),0,IF(NOT(X733),IF(T733&lt;=$T$1,VLOOKUP(U733,ouderschapsverlof!$D$15:$I$19,6,FALSE),0),0))</f>
        <v>0</v>
      </c>
      <c r="AB733" s="64">
        <f t="shared" si="240"/>
        <v>731</v>
      </c>
      <c r="AC733" s="65">
        <f t="shared" si="233"/>
        <v>2</v>
      </c>
      <c r="AD733" s="66">
        <f t="shared" si="234"/>
        <v>0</v>
      </c>
      <c r="AE733" s="66">
        <f t="shared" si="235"/>
        <v>0</v>
      </c>
      <c r="AF733" s="65" t="b">
        <f t="shared" si="236"/>
        <v>1</v>
      </c>
      <c r="AG733" s="65">
        <f>IF(OR(AC733=6,AC733=7),0,IF(NOT(AF733),0,IF(AB733&lt;=$AB$1,VLOOKUP(AC733,ouderschapsverlof!$D$15:$K$19,8,FALSE),0)))</f>
        <v>0</v>
      </c>
      <c r="AH733" s="65">
        <f>IF(OR(AC733=6,AC733=7),0,IF(NOT(AF733),IF(AB733&lt;=$AB$1,VLOOKUP(AC733,ouderschapsverlof!$D$15:$K$19,8,FALSE),0),0))</f>
        <v>0</v>
      </c>
    </row>
    <row r="734" spans="1:34" x14ac:dyDescent="0.25">
      <c r="F734" s="65">
        <f>SUM(F2:F733)</f>
        <v>0</v>
      </c>
      <c r="G734" s="65">
        <f>SUM(G2:G733)</f>
        <v>0</v>
      </c>
      <c r="H734" s="65">
        <f>F734+G734</f>
        <v>0</v>
      </c>
      <c r="Q734" s="65">
        <f>SUM(Q2:Q733)</f>
        <v>0</v>
      </c>
      <c r="R734" s="65">
        <f>SUM(R2:R733)</f>
        <v>0</v>
      </c>
      <c r="S734" s="65">
        <f>SUM(Q734:R734)</f>
        <v>0</v>
      </c>
      <c r="Y734" s="65">
        <f>SUM(Y2:Y733)</f>
        <v>0</v>
      </c>
      <c r="Z734" s="65">
        <f>SUM(Z2:Z733)</f>
        <v>0</v>
      </c>
      <c r="AG734" s="65">
        <f>SUM(AG2:AG733)</f>
        <v>0</v>
      </c>
      <c r="AH734" s="65">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b108ee-e42d-4490-8bf9-a803c9475793">
      <Terms xmlns="http://schemas.microsoft.com/office/infopath/2007/PartnerControls"/>
    </lcf76f155ced4ddcb4097134ff3c332f>
    <LitCategory_Note xmlns="20cba9e6-2d0d-4dec-b3ee-586ed938b470">
      <Terms xmlns="http://schemas.microsoft.com/office/infopath/2007/PartnerControls"/>
    </LitCategory_Note>
    <TaxCatchAll xmlns="20cba9e6-2d0d-4dec-b3ee-586ed938b470" xsi:nil="true"/>
    <LitTag_Note xmlns="20cba9e6-2d0d-4dec-b3ee-586ed938b470">
      <Terms xmlns="http://schemas.microsoft.com/office/infopath/2007/PartnerControls"/>
    </LitTag_Not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20" ma:contentTypeDescription="Een nieuw document maken." ma:contentTypeScope="" ma:versionID="305e9113a2828565aa6030aa81c2e9da">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34886818f98b4eff08e22d7f1fd51731"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2.xml><?xml version="1.0" encoding="utf-8"?>
<ds:datastoreItem xmlns:ds="http://schemas.openxmlformats.org/officeDocument/2006/customXml" ds:itemID="{73175A40-0022-469C-9E80-E9420D281D6D}">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471c56d6-d26d-4905-95de-b1fc9eaec691"/>
    <ds:schemaRef ds:uri="http://www.w3.org/XML/1998/namespace"/>
    <ds:schemaRef ds:uri="http://purl.org/dc/terms/"/>
    <ds:schemaRef ds:uri="http://schemas.microsoft.com/office/infopath/2007/PartnerControls"/>
    <ds:schemaRef ds:uri="5e490b6f-a05e-49db-b899-39ec02c092a3"/>
    <ds:schemaRef ds:uri="http://purl.org/dc/dcmitype/"/>
  </ds:schemaRefs>
</ds:datastoreItem>
</file>

<file path=customXml/itemProps3.xml><?xml version="1.0" encoding="utf-8"?>
<ds:datastoreItem xmlns:ds="http://schemas.openxmlformats.org/officeDocument/2006/customXml" ds:itemID="{B232D3EA-B31C-4230-BA3D-DE374978CA8F}">
  <ds:schemaRefs>
    <ds:schemaRef ds:uri="http://schemas.microsoft.com/sharepoint/events"/>
  </ds:schemaRefs>
</ds:datastoreItem>
</file>

<file path=customXml/itemProps4.xml><?xml version="1.0" encoding="utf-8"?>
<ds:datastoreItem xmlns:ds="http://schemas.openxmlformats.org/officeDocument/2006/customXml" ds:itemID="{69A0083B-5360-486C-9A21-F93455034323}"/>
</file>

<file path=customXml/itemProps5.xml><?xml version="1.0" encoding="utf-8"?>
<ds:datastoreItem xmlns:ds="http://schemas.openxmlformats.org/officeDocument/2006/customXml" ds:itemID="{3035B851-541E-406D-9141-CFC0592259A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ouderschapsverlof</vt:lpstr>
      <vt:lpstr>Blad1</vt:lpstr>
      <vt:lpstr>ouderschapsverlof!Afdrukbereik</vt:lpstr>
    </vt:vector>
  </TitlesOfParts>
  <Company>Onderwijsbureau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Mentink</dc:creator>
  <cp:lastModifiedBy>Agnes Boorsma</cp:lastModifiedBy>
  <cp:lastPrinted>2026-06-01T11:11:34Z</cp:lastPrinted>
  <dcterms:created xsi:type="dcterms:W3CDTF">2003-10-03T14:16:02Z</dcterms:created>
  <dcterms:modified xsi:type="dcterms:W3CDTF">2026-06-03T12:21:03Z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0x0101001ADEBA5395C7A0469A4CEE402F90899F</vt:lpwstr>
  </property>
</Properties>
</file>