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obmportaal.sharepoint.com/sites/mop-inObM/ObM/Secretariaat/Gedeelde documenten/Website vraagbaak/"/>
    </mc:Choice>
  </mc:AlternateContent>
  <xr:revisionPtr revIDLastSave="0" documentId="8_{B58FC73E-9164-4ED2-84B5-5E852977BD35}" xr6:coauthVersionLast="47" xr6:coauthVersionMax="47" xr10:uidLastSave="{00000000-0000-0000-0000-000000000000}"/>
  <bookViews>
    <workbookView showSheetTabs="0" xWindow="35310" yWindow="1350" windowWidth="17280" windowHeight="8880" xr2:uid="{00000000-000D-0000-FFFF-FFFF00000000}"/>
  </bookViews>
  <sheets>
    <sheet name="netto" sheetId="1" r:id="rId1"/>
    <sheet name="TABEL" sheetId="2" state="hidden" r:id="rId2"/>
    <sheet name="Schaal" sheetId="6" state="hidden" r:id="rId3"/>
    <sheet name="Schaal_oud" sheetId="10" state="hidden" r:id="rId4"/>
    <sheet name="witte tabbelen" sheetId="9" state="hidden" r:id="rId5"/>
    <sheet name="DI" sheetId="12" state="hidden" r:id="rId6"/>
    <sheet name="Blad5" sheetId="8" state="hidden" r:id="rId7"/>
  </sheets>
  <definedNames>
    <definedName name="_xlnm.Print_Area" localSheetId="5">DI!$A$1:$I$52</definedName>
    <definedName name="_xlnm.Print_Area" localSheetId="0">netto!$A$1:$M$81</definedName>
    <definedName name="_xlnm.Print_Area" localSheetId="1">TABEL!$F$20:$I$36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2" l="1"/>
  <c r="W24" i="6" l="1"/>
  <c r="W25" i="6" s="1"/>
  <c r="W27" i="6"/>
  <c r="W28" i="6"/>
  <c r="W29" i="6" s="1"/>
  <c r="W30" i="6" s="1"/>
  <c r="W31" i="6" s="1"/>
  <c r="W32" i="6" s="1"/>
  <c r="W38" i="6"/>
  <c r="W39" i="6"/>
  <c r="W40" i="6"/>
  <c r="W41" i="6"/>
  <c r="W42" i="6"/>
  <c r="W43" i="6"/>
  <c r="W44" i="6"/>
  <c r="W45" i="6"/>
  <c r="AB24" i="6"/>
  <c r="AB25" i="6" s="1"/>
  <c r="AB27" i="6"/>
  <c r="AB28" i="6"/>
  <c r="AB29" i="6"/>
  <c r="AB30" i="6" s="1"/>
  <c r="AB31" i="6" s="1"/>
  <c r="AB32" i="6" s="1"/>
  <c r="AB33" i="6" s="1"/>
  <c r="AB34" i="6" s="1"/>
  <c r="AB35" i="6" s="1"/>
  <c r="AB36" i="6" s="1"/>
  <c r="AB37" i="6" s="1"/>
  <c r="AB38" i="6" s="1"/>
  <c r="AB39" i="6"/>
  <c r="AB40" i="6"/>
  <c r="AB41" i="6"/>
  <c r="AB42" i="6"/>
  <c r="AB43" i="6"/>
  <c r="W33" i="6" l="1"/>
  <c r="W34" i="6" s="1"/>
  <c r="W35" i="6" s="1"/>
  <c r="W36" i="6" s="1"/>
  <c r="W37" i="6" s="1"/>
  <c r="AB48" i="6"/>
  <c r="D7" i="12"/>
  <c r="W48" i="6" l="1"/>
  <c r="G7" i="12"/>
  <c r="B40" i="1" l="1"/>
  <c r="Z19" i="12" l="1"/>
  <c r="AA19" i="12" s="1"/>
  <c r="B20" i="12" s="1"/>
  <c r="A20" i="12" l="1"/>
  <c r="E10" i="12" s="1"/>
  <c r="D3" i="12"/>
  <c r="E16" i="12" s="1"/>
  <c r="K28" i="12"/>
  <c r="H28" i="12"/>
  <c r="G28" i="12"/>
  <c r="D28" i="12"/>
  <c r="G27" i="12"/>
  <c r="P24" i="12"/>
  <c r="O24" i="12"/>
  <c r="N24" i="12"/>
  <c r="K24" i="12"/>
  <c r="J24" i="12"/>
  <c r="I24" i="12"/>
  <c r="H24" i="12"/>
  <c r="G24" i="12"/>
  <c r="D24" i="12"/>
  <c r="E24" i="12" s="1"/>
  <c r="C24" i="12"/>
  <c r="P23" i="12"/>
  <c r="O23" i="12"/>
  <c r="N23" i="12"/>
  <c r="K23" i="12"/>
  <c r="J23" i="12"/>
  <c r="I23" i="12"/>
  <c r="H23" i="12"/>
  <c r="G23" i="12"/>
  <c r="D23" i="12"/>
  <c r="E23" i="12" s="1"/>
  <c r="C23" i="12"/>
  <c r="P22" i="12"/>
  <c r="O22" i="12"/>
  <c r="N22" i="12"/>
  <c r="K22" i="12"/>
  <c r="J22" i="12"/>
  <c r="I22" i="12"/>
  <c r="H22" i="12"/>
  <c r="G22" i="12"/>
  <c r="D22" i="12"/>
  <c r="E22" i="12" s="1"/>
  <c r="C22" i="12"/>
  <c r="Z21" i="12"/>
  <c r="Z20" i="12" s="1"/>
  <c r="X21" i="12"/>
  <c r="X22" i="12" s="1"/>
  <c r="P21" i="12"/>
  <c r="O21" i="12"/>
  <c r="N21" i="12"/>
  <c r="K21" i="12"/>
  <c r="J21" i="12"/>
  <c r="I21" i="12"/>
  <c r="H21" i="12"/>
  <c r="G21" i="12"/>
  <c r="D21" i="12"/>
  <c r="E21" i="12" s="1"/>
  <c r="C21" i="12"/>
  <c r="X27" i="12" s="1"/>
  <c r="X28" i="12" s="1"/>
  <c r="X29" i="12" s="1"/>
  <c r="X30" i="12" s="1"/>
  <c r="X20" i="12"/>
  <c r="I20" i="12"/>
  <c r="H20" i="12"/>
  <c r="G20" i="12"/>
  <c r="I19" i="12"/>
  <c r="H19" i="12"/>
  <c r="G19" i="12"/>
  <c r="F19" i="12"/>
  <c r="Z18" i="12"/>
  <c r="H18" i="12"/>
  <c r="F18" i="12"/>
  <c r="F17" i="12"/>
  <c r="AC15" i="12"/>
  <c r="AD15" i="12" s="1"/>
  <c r="M15" i="12"/>
  <c r="L15" i="12"/>
  <c r="K15" i="12"/>
  <c r="M14" i="12"/>
  <c r="L14" i="12"/>
  <c r="K14" i="12"/>
  <c r="D14" i="12"/>
  <c r="K16" i="12" s="1"/>
  <c r="J25" i="12" s="1"/>
  <c r="M13" i="12"/>
  <c r="L13" i="12"/>
  <c r="AA18" i="12" s="1"/>
  <c r="M12" i="12"/>
  <c r="K12" i="12"/>
  <c r="E11" i="12"/>
  <c r="A11" i="12"/>
  <c r="AA10" i="12"/>
  <c r="A10" i="12"/>
  <c r="E9" i="12"/>
  <c r="A9" i="12"/>
  <c r="H8" i="12"/>
  <c r="G8" i="12"/>
  <c r="A8" i="12"/>
  <c r="K7" i="12"/>
  <c r="N2" i="12"/>
  <c r="M2" i="12"/>
  <c r="L2" i="12"/>
  <c r="N1" i="12"/>
  <c r="M1" i="12"/>
  <c r="L1" i="12"/>
  <c r="O1" i="12" l="1"/>
  <c r="P1" i="12" s="1"/>
  <c r="D6" i="12"/>
  <c r="K13" i="12" s="1"/>
  <c r="N15" i="12" s="1"/>
  <c r="P15" i="12" s="1"/>
  <c r="E13" i="12"/>
  <c r="A6" i="12"/>
  <c r="O2" i="12"/>
  <c r="P2" i="12" s="1"/>
  <c r="P3" i="12" s="1"/>
  <c r="E7" i="12"/>
  <c r="E8" i="12"/>
  <c r="J20" i="12"/>
  <c r="N20" i="12"/>
  <c r="C20" i="12"/>
  <c r="K20" i="12"/>
  <c r="AF14" i="12"/>
  <c r="AF9" i="12"/>
  <c r="AF13" i="12"/>
  <c r="AF12" i="12"/>
  <c r="AF16" i="12"/>
  <c r="AF6" i="12"/>
  <c r="AG6" i="12" s="1"/>
  <c r="AF8" i="12"/>
  <c r="AF18" i="12"/>
  <c r="AF15" i="12"/>
  <c r="AF11" i="12"/>
  <c r="AF7" i="12"/>
  <c r="AG7" i="12" s="1"/>
  <c r="AF17" i="12"/>
  <c r="AF10" i="12"/>
  <c r="N25" i="12"/>
  <c r="A7" i="12" l="1"/>
  <c r="N14" i="12"/>
  <c r="P14" i="12" s="1"/>
  <c r="N13" i="12"/>
  <c r="O13" i="12" s="1"/>
  <c r="O15" i="12"/>
  <c r="N12" i="12"/>
  <c r="K6" i="12"/>
  <c r="K8" i="12" s="1"/>
  <c r="A29" i="12" s="1"/>
  <c r="A30" i="12" s="1"/>
  <c r="AA4" i="12"/>
  <c r="N16" i="12"/>
  <c r="O16" i="12" s="1"/>
  <c r="AG8" i="12"/>
  <c r="P12" i="12"/>
  <c r="O12" i="12"/>
  <c r="AG9" i="12"/>
  <c r="AG10" i="12" s="1"/>
  <c r="AG11" i="12" s="1"/>
  <c r="AG12" i="12" s="1"/>
  <c r="AG13" i="12" s="1"/>
  <c r="AG14" i="12" s="1"/>
  <c r="AG15" i="12" s="1"/>
  <c r="AG16" i="12" s="1"/>
  <c r="AG17" i="12" s="1"/>
  <c r="AG18" i="12" s="1"/>
  <c r="P13" i="12" l="1"/>
  <c r="L25" i="12"/>
  <c r="O20" i="12"/>
  <c r="Q20" i="12" s="1"/>
  <c r="P20" i="12"/>
  <c r="H25" i="12" s="1"/>
  <c r="J29" i="12"/>
  <c r="J30" i="12" s="1"/>
  <c r="A66" i="12"/>
  <c r="I66" i="12" s="1"/>
  <c r="N29" i="12"/>
  <c r="O29" i="12" s="1"/>
  <c r="O14" i="12"/>
  <c r="L24" i="12" s="1"/>
  <c r="L20" i="12"/>
  <c r="L21" i="12"/>
  <c r="L23" i="12"/>
  <c r="A31" i="12"/>
  <c r="N30" i="12"/>
  <c r="O30" i="12" s="1"/>
  <c r="A67" i="12"/>
  <c r="AG19" i="12"/>
  <c r="W57" i="12" l="1"/>
  <c r="L22" i="12"/>
  <c r="C66" i="12"/>
  <c r="Q66" i="12" s="1"/>
  <c r="D20" i="12"/>
  <c r="E20" i="12" s="1"/>
  <c r="AJ19" i="12" s="1"/>
  <c r="K66" i="12"/>
  <c r="R66" i="12"/>
  <c r="T66" i="12" s="1"/>
  <c r="U66" i="12" s="1"/>
  <c r="E66" i="12"/>
  <c r="C67" i="12"/>
  <c r="I67" i="12"/>
  <c r="J31" i="12"/>
  <c r="A68" i="12"/>
  <c r="N31" i="12"/>
  <c r="O31" i="12" s="1"/>
  <c r="A32" i="12"/>
  <c r="L66" i="12" l="1"/>
  <c r="D66" i="12"/>
  <c r="AJ18" i="12"/>
  <c r="AM18" i="12" s="1"/>
  <c r="I68" i="12"/>
  <c r="C68" i="12"/>
  <c r="L67" i="12"/>
  <c r="N67" i="12" s="1"/>
  <c r="O67" i="12" s="1"/>
  <c r="R67" i="12"/>
  <c r="T67" i="12" s="1"/>
  <c r="U67" i="12" s="1"/>
  <c r="E67" i="12"/>
  <c r="S66" i="12"/>
  <c r="Q67" i="12" s="1"/>
  <c r="G29" i="12"/>
  <c r="A33" i="12"/>
  <c r="N32" i="12"/>
  <c r="O32" i="12" s="1"/>
  <c r="J32" i="12"/>
  <c r="A69" i="12"/>
  <c r="F66" i="12"/>
  <c r="G66" i="12"/>
  <c r="H66" i="12" s="1"/>
  <c r="C29" i="12"/>
  <c r="M66" i="12"/>
  <c r="N66" i="12"/>
  <c r="O66" i="12" s="1"/>
  <c r="J33" i="12" l="1"/>
  <c r="A34" i="12"/>
  <c r="N33" i="12"/>
  <c r="O33" i="12" s="1"/>
  <c r="A70" i="12"/>
  <c r="F67" i="12"/>
  <c r="G67" i="12"/>
  <c r="H67" i="12" s="1"/>
  <c r="H29" i="12"/>
  <c r="K67" i="12"/>
  <c r="D67" i="12"/>
  <c r="B30" i="12" s="1"/>
  <c r="I69" i="12"/>
  <c r="C69" i="12"/>
  <c r="M67" i="12"/>
  <c r="B29" i="12"/>
  <c r="R68" i="12"/>
  <c r="T68" i="12" s="1"/>
  <c r="U68" i="12" s="1"/>
  <c r="L68" i="12"/>
  <c r="N68" i="12" s="1"/>
  <c r="O68" i="12" s="1"/>
  <c r="E68" i="12"/>
  <c r="S67" i="12"/>
  <c r="G30" i="12" s="1"/>
  <c r="H30" i="12" s="1"/>
  <c r="Q68" i="12" l="1"/>
  <c r="K68" i="12"/>
  <c r="C31" i="12" s="1"/>
  <c r="L29" i="12"/>
  <c r="K29" i="12"/>
  <c r="D29" i="12" s="1"/>
  <c r="C30" i="12"/>
  <c r="L30" i="12" s="1"/>
  <c r="M30" i="12" s="1"/>
  <c r="R69" i="12"/>
  <c r="T69" i="12" s="1"/>
  <c r="U69" i="12" s="1"/>
  <c r="L69" i="12"/>
  <c r="N69" i="12" s="1"/>
  <c r="O69" i="12" s="1"/>
  <c r="E69" i="12"/>
  <c r="A35" i="12"/>
  <c r="J34" i="12"/>
  <c r="A71" i="12"/>
  <c r="N34" i="12"/>
  <c r="O34" i="12" s="1"/>
  <c r="G68" i="12"/>
  <c r="H68" i="12" s="1"/>
  <c r="F68" i="12"/>
  <c r="M68" i="12"/>
  <c r="K69" i="12" s="1"/>
  <c r="I70" i="12"/>
  <c r="C70" i="12"/>
  <c r="D68" i="12"/>
  <c r="B31" i="12" s="1"/>
  <c r="S68" i="12"/>
  <c r="Q69" i="12" l="1"/>
  <c r="Q70" i="12" s="1"/>
  <c r="K30" i="12"/>
  <c r="D30" i="12" s="1"/>
  <c r="D69" i="12"/>
  <c r="B32" i="12" s="1"/>
  <c r="L31" i="12"/>
  <c r="K31" i="12"/>
  <c r="N35" i="12"/>
  <c r="O35" i="12" s="1"/>
  <c r="J35" i="12"/>
  <c r="A72" i="12"/>
  <c r="A36" i="12"/>
  <c r="G31" i="12"/>
  <c r="M69" i="12"/>
  <c r="C32" i="12"/>
  <c r="I71" i="12"/>
  <c r="C71" i="12"/>
  <c r="G69" i="12"/>
  <c r="H69" i="12" s="1"/>
  <c r="F69" i="12"/>
  <c r="K70" i="12"/>
  <c r="R70" i="12"/>
  <c r="T70" i="12" s="1"/>
  <c r="U70" i="12" s="1"/>
  <c r="L70" i="12"/>
  <c r="E70" i="12"/>
  <c r="S69" i="12"/>
  <c r="G32" i="12" l="1"/>
  <c r="H32" i="12" s="1"/>
  <c r="D31" i="12"/>
  <c r="L71" i="12"/>
  <c r="N71" i="12" s="1"/>
  <c r="O71" i="12" s="1"/>
  <c r="Q71" i="12"/>
  <c r="R71" i="12"/>
  <c r="E71" i="12"/>
  <c r="H31" i="12"/>
  <c r="L32" i="12"/>
  <c r="K32" i="12"/>
  <c r="D32" i="12" s="1"/>
  <c r="B33" i="12"/>
  <c r="G70" i="12"/>
  <c r="H70" i="12" s="1"/>
  <c r="F70" i="12"/>
  <c r="C33" i="12"/>
  <c r="M70" i="12"/>
  <c r="I72" i="12"/>
  <c r="C72" i="12"/>
  <c r="A73" i="12"/>
  <c r="A37" i="12"/>
  <c r="N36" i="12"/>
  <c r="O36" i="12" s="1"/>
  <c r="J36" i="12"/>
  <c r="N70" i="12"/>
  <c r="O70" i="12" s="1"/>
  <c r="D70" i="12"/>
  <c r="S70" i="12"/>
  <c r="G33" i="12"/>
  <c r="H33" i="12" s="1"/>
  <c r="D71" i="12" l="1"/>
  <c r="L33" i="12"/>
  <c r="K33" i="12"/>
  <c r="D33" i="12" s="1"/>
  <c r="G71" i="12"/>
  <c r="H71" i="12" s="1"/>
  <c r="F71" i="12"/>
  <c r="B34" i="12"/>
  <c r="C73" i="12"/>
  <c r="I73" i="12"/>
  <c r="S71" i="12"/>
  <c r="D72" i="12"/>
  <c r="R72" i="12"/>
  <c r="T72" i="12" s="1"/>
  <c r="U72" i="12" s="1"/>
  <c r="L72" i="12"/>
  <c r="E72" i="12"/>
  <c r="M71" i="12"/>
  <c r="A74" i="12"/>
  <c r="A38" i="12"/>
  <c r="N37" i="12"/>
  <c r="O37" i="12" s="1"/>
  <c r="J37" i="12"/>
  <c r="T71" i="12"/>
  <c r="U71" i="12" s="1"/>
  <c r="K71" i="12"/>
  <c r="G34" i="12" l="1"/>
  <c r="H34" i="12" s="1"/>
  <c r="Q72" i="12"/>
  <c r="C34" i="12"/>
  <c r="L34" i="12" s="1"/>
  <c r="K72" i="12"/>
  <c r="L73" i="12"/>
  <c r="N73" i="12" s="1"/>
  <c r="O73" i="12" s="1"/>
  <c r="R73" i="12"/>
  <c r="T73" i="12" s="1"/>
  <c r="U73" i="12" s="1"/>
  <c r="E73" i="12"/>
  <c r="N38" i="12"/>
  <c r="O38" i="12" s="1"/>
  <c r="J38" i="12"/>
  <c r="A39" i="12"/>
  <c r="A75" i="12"/>
  <c r="C74" i="12"/>
  <c r="I74" i="12"/>
  <c r="S72" i="12"/>
  <c r="G72" i="12"/>
  <c r="H72" i="12" s="1"/>
  <c r="F72" i="12"/>
  <c r="B35" i="12"/>
  <c r="M72" i="12"/>
  <c r="N72" i="12"/>
  <c r="O72" i="12" s="1"/>
  <c r="C35" i="12" l="1"/>
  <c r="L35" i="12" s="1"/>
  <c r="G35" i="12"/>
  <c r="H35" i="12" s="1"/>
  <c r="Q73" i="12"/>
  <c r="K34" i="12"/>
  <c r="D34" i="12" s="1"/>
  <c r="A40" i="12"/>
  <c r="N39" i="12"/>
  <c r="O39" i="12" s="1"/>
  <c r="A76" i="12"/>
  <c r="J39" i="12"/>
  <c r="L74" i="12"/>
  <c r="R74" i="12"/>
  <c r="E74" i="12"/>
  <c r="C75" i="12"/>
  <c r="I75" i="12"/>
  <c r="K73" i="12"/>
  <c r="C36" i="12" s="1"/>
  <c r="G73" i="12"/>
  <c r="H73" i="12" s="1"/>
  <c r="F73" i="12"/>
  <c r="S73" i="12"/>
  <c r="M73" i="12"/>
  <c r="D73" i="12"/>
  <c r="K35" i="12" l="1"/>
  <c r="D35" i="12" s="1"/>
  <c r="G36" i="12"/>
  <c r="H36" i="12" s="1"/>
  <c r="Q74" i="12"/>
  <c r="D74" i="12"/>
  <c r="K74" i="12"/>
  <c r="S74" i="12"/>
  <c r="B36" i="12"/>
  <c r="M74" i="12"/>
  <c r="I76" i="12"/>
  <c r="C76" i="12"/>
  <c r="R75" i="12"/>
  <c r="T75" i="12" s="1"/>
  <c r="U75" i="12" s="1"/>
  <c r="L75" i="12"/>
  <c r="E75" i="12"/>
  <c r="N74" i="12"/>
  <c r="O74" i="12" s="1"/>
  <c r="T74" i="12"/>
  <c r="U74" i="12" s="1"/>
  <c r="A77" i="12"/>
  <c r="J40" i="12"/>
  <c r="N40" i="12"/>
  <c r="O40" i="12" s="1"/>
  <c r="A41" i="12"/>
  <c r="F74" i="12"/>
  <c r="G74" i="12"/>
  <c r="H74" i="12" s="1"/>
  <c r="G37" i="12" l="1"/>
  <c r="H37" i="12" s="1"/>
  <c r="C37" i="12"/>
  <c r="B37" i="12"/>
  <c r="Q75" i="12"/>
  <c r="G38" i="12" s="1"/>
  <c r="R76" i="12"/>
  <c r="T76" i="12" s="1"/>
  <c r="U76" i="12" s="1"/>
  <c r="L76" i="12"/>
  <c r="N76" i="12" s="1"/>
  <c r="O76" i="12" s="1"/>
  <c r="E76" i="12"/>
  <c r="M75" i="12"/>
  <c r="D75" i="12"/>
  <c r="A42" i="12"/>
  <c r="J41" i="12"/>
  <c r="N41" i="12"/>
  <c r="O41" i="12" s="1"/>
  <c r="A78" i="12"/>
  <c r="I77" i="12"/>
  <c r="C77" i="12"/>
  <c r="F75" i="12"/>
  <c r="G75" i="12"/>
  <c r="H75" i="12" s="1"/>
  <c r="N75" i="12"/>
  <c r="O75" i="12" s="1"/>
  <c r="K75" i="12"/>
  <c r="C38" i="12" s="1"/>
  <c r="S75" i="12"/>
  <c r="L36" i="12"/>
  <c r="K36" i="12"/>
  <c r="D36" i="12" s="1"/>
  <c r="H38" i="12" l="1"/>
  <c r="L37" i="12"/>
  <c r="K37" i="12"/>
  <c r="D37" i="12" s="1"/>
  <c r="Q76" i="12"/>
  <c r="A43" i="12"/>
  <c r="N42" i="12"/>
  <c r="O42" i="12" s="1"/>
  <c r="A79" i="12"/>
  <c r="J42" i="12"/>
  <c r="G76" i="12"/>
  <c r="H76" i="12" s="1"/>
  <c r="F76" i="12"/>
  <c r="I78" i="12"/>
  <c r="C78" i="12"/>
  <c r="M76" i="12"/>
  <c r="S76" i="12"/>
  <c r="D76" i="12"/>
  <c r="B38" i="12"/>
  <c r="R77" i="12"/>
  <c r="L77" i="12"/>
  <c r="E77" i="12"/>
  <c r="K76" i="12"/>
  <c r="D77" i="12" l="1"/>
  <c r="C39" i="12"/>
  <c r="Q77" i="12"/>
  <c r="G39" i="12"/>
  <c r="H39" i="12" s="1"/>
  <c r="K77" i="12"/>
  <c r="B39" i="12"/>
  <c r="B40" i="12"/>
  <c r="G77" i="12"/>
  <c r="H77" i="12" s="1"/>
  <c r="F77" i="12"/>
  <c r="S77" i="12"/>
  <c r="R78" i="12"/>
  <c r="T78" i="12" s="1"/>
  <c r="U78" i="12" s="1"/>
  <c r="D78" i="12"/>
  <c r="L78" i="12"/>
  <c r="E78" i="12"/>
  <c r="M77" i="12"/>
  <c r="N77" i="12"/>
  <c r="O77" i="12" s="1"/>
  <c r="A80" i="12"/>
  <c r="A44" i="12"/>
  <c r="N43" i="12"/>
  <c r="O43" i="12" s="1"/>
  <c r="J43" i="12"/>
  <c r="I79" i="12"/>
  <c r="C79" i="12"/>
  <c r="T77" i="12"/>
  <c r="U77" i="12" s="1"/>
  <c r="L38" i="12"/>
  <c r="K38" i="12"/>
  <c r="D38" i="12" s="1"/>
  <c r="C40" i="12" l="1"/>
  <c r="L40" i="12" s="1"/>
  <c r="G40" i="12"/>
  <c r="H40" i="12" s="1"/>
  <c r="Q78" i="12"/>
  <c r="K78" i="12"/>
  <c r="L79" i="12"/>
  <c r="N79" i="12" s="1"/>
  <c r="O79" i="12" s="1"/>
  <c r="R79" i="12"/>
  <c r="E79" i="12"/>
  <c r="I80" i="12"/>
  <c r="C80" i="12"/>
  <c r="G78" i="12"/>
  <c r="H78" i="12" s="1"/>
  <c r="F78" i="12"/>
  <c r="J44" i="12"/>
  <c r="A81" i="12"/>
  <c r="N44" i="12"/>
  <c r="O44" i="12" s="1"/>
  <c r="A45" i="12"/>
  <c r="E15" i="12" s="1"/>
  <c r="M78" i="12"/>
  <c r="N78" i="12"/>
  <c r="O78" i="12" s="1"/>
  <c r="S78" i="12"/>
  <c r="L39" i="12"/>
  <c r="K39" i="12"/>
  <c r="D39" i="12" s="1"/>
  <c r="K40" i="12" l="1"/>
  <c r="B41" i="12"/>
  <c r="Q79" i="12"/>
  <c r="G42" i="12" s="1"/>
  <c r="G41" i="12"/>
  <c r="H41" i="12" s="1"/>
  <c r="D40" i="12"/>
  <c r="C41" i="12"/>
  <c r="L41" i="12" s="1"/>
  <c r="C81" i="12"/>
  <c r="I81" i="12"/>
  <c r="G79" i="12"/>
  <c r="H79" i="12" s="1"/>
  <c r="F79" i="12"/>
  <c r="R80" i="12"/>
  <c r="T80" i="12" s="1"/>
  <c r="U80" i="12" s="1"/>
  <c r="L80" i="12"/>
  <c r="N80" i="12" s="1"/>
  <c r="O80" i="12" s="1"/>
  <c r="E80" i="12"/>
  <c r="S79" i="12"/>
  <c r="A82" i="12"/>
  <c r="N45" i="12"/>
  <c r="O45" i="12" s="1"/>
  <c r="J45" i="12"/>
  <c r="K79" i="12"/>
  <c r="C42" i="12" s="1"/>
  <c r="T79" i="12"/>
  <c r="U79" i="12" s="1"/>
  <c r="M79" i="12"/>
  <c r="D79" i="12"/>
  <c r="B42" i="12" s="1"/>
  <c r="H42" i="12" l="1"/>
  <c r="K80" i="12"/>
  <c r="Q80" i="12"/>
  <c r="K41" i="12"/>
  <c r="D41" i="12" s="1"/>
  <c r="L42" i="12"/>
  <c r="K42" i="12"/>
  <c r="D80" i="12"/>
  <c r="C82" i="12"/>
  <c r="I82" i="12"/>
  <c r="G80" i="12"/>
  <c r="H80" i="12" s="1"/>
  <c r="F80" i="12"/>
  <c r="B43" i="12" s="1"/>
  <c r="M80" i="12"/>
  <c r="S80" i="12"/>
  <c r="G43" i="12" s="1"/>
  <c r="H43" i="12" s="1"/>
  <c r="L81" i="12"/>
  <c r="N81" i="12" s="1"/>
  <c r="O81" i="12" s="1"/>
  <c r="R81" i="12"/>
  <c r="E81" i="12"/>
  <c r="D42" i="12" l="1"/>
  <c r="Q81" i="12"/>
  <c r="C43" i="12"/>
  <c r="K81" i="12"/>
  <c r="D81" i="12"/>
  <c r="R82" i="12"/>
  <c r="T82" i="12" s="1"/>
  <c r="U82" i="12" s="1"/>
  <c r="L82" i="12"/>
  <c r="N82" i="12" s="1"/>
  <c r="O82" i="12" s="1"/>
  <c r="E82" i="12"/>
  <c r="L43" i="12"/>
  <c r="K43" i="12"/>
  <c r="F81" i="12"/>
  <c r="G81" i="12"/>
  <c r="H81" i="12" s="1"/>
  <c r="S81" i="12"/>
  <c r="T81" i="12"/>
  <c r="U81" i="12" s="1"/>
  <c r="M81" i="12"/>
  <c r="K82" i="12" l="1"/>
  <c r="C45" i="12" s="1"/>
  <c r="B44" i="12"/>
  <c r="G44" i="12"/>
  <c r="H44" i="12" s="1"/>
  <c r="D43" i="12"/>
  <c r="C44" i="12"/>
  <c r="M82" i="12"/>
  <c r="S82" i="12"/>
  <c r="D82" i="12"/>
  <c r="B45" i="12" s="1"/>
  <c r="F82" i="12"/>
  <c r="G82" i="12"/>
  <c r="H82" i="12" s="1"/>
  <c r="Q82" i="12"/>
  <c r="G45" i="12" s="1"/>
  <c r="L44" i="12" l="1"/>
  <c r="K44" i="12"/>
  <c r="D44" i="12" s="1"/>
  <c r="H45" i="12"/>
  <c r="F25" i="12"/>
  <c r="L45" i="12"/>
  <c r="D45" i="12"/>
  <c r="K45" i="12"/>
  <c r="A25" i="12" l="1"/>
  <c r="AF2" i="6"/>
  <c r="W52" i="1" l="1"/>
  <c r="W50" i="1"/>
  <c r="W51" i="1" s="1"/>
  <c r="W53" i="1" l="1"/>
  <c r="P5" i="1" l="1"/>
  <c r="O5" i="1"/>
  <c r="D25" i="1" s="1"/>
  <c r="R83" i="1" l="1"/>
  <c r="G20" i="1" l="1"/>
  <c r="K44" i="2" l="1"/>
  <c r="K43" i="2"/>
  <c r="L43" i="2" s="1"/>
  <c r="R63" i="2"/>
  <c r="R62" i="2"/>
  <c r="R61" i="2"/>
  <c r="R58" i="2"/>
  <c r="R57" i="2"/>
  <c r="R56" i="2"/>
  <c r="L44" i="2" l="1"/>
  <c r="H44" i="2"/>
  <c r="H43" i="2"/>
  <c r="H42" i="2"/>
  <c r="H41" i="2"/>
  <c r="E38" i="1"/>
  <c r="G31" i="2" l="1"/>
  <c r="AF2" i="10" l="1"/>
  <c r="L46" i="10" l="1"/>
  <c r="K46" i="10"/>
  <c r="J46" i="10"/>
  <c r="I46" i="10"/>
  <c r="H46" i="10"/>
  <c r="G46" i="10"/>
  <c r="F46" i="10"/>
  <c r="E46" i="10"/>
  <c r="D46" i="10"/>
  <c r="C46" i="10"/>
  <c r="AA45" i="10"/>
  <c r="Z45" i="10"/>
  <c r="Y45" i="10"/>
  <c r="X45" i="10"/>
  <c r="W45" i="10"/>
  <c r="V45" i="10"/>
  <c r="U45" i="10"/>
  <c r="T45" i="10"/>
  <c r="S45" i="10"/>
  <c r="R45" i="10"/>
  <c r="Q45" i="10"/>
  <c r="P45" i="10"/>
  <c r="O45" i="10"/>
  <c r="N45" i="10"/>
  <c r="M45" i="10"/>
  <c r="L45" i="10"/>
  <c r="K45" i="10"/>
  <c r="J45" i="10"/>
  <c r="I45" i="10"/>
  <c r="H45" i="10"/>
  <c r="G45" i="10"/>
  <c r="F45" i="10"/>
  <c r="E45" i="10"/>
  <c r="D45" i="10"/>
  <c r="C45" i="10"/>
  <c r="AA44" i="10"/>
  <c r="Z44" i="10"/>
  <c r="Y44" i="10"/>
  <c r="X44" i="10"/>
  <c r="W44" i="10"/>
  <c r="V44" i="10"/>
  <c r="U44" i="10"/>
  <c r="T44" i="10"/>
  <c r="S44" i="10"/>
  <c r="R44" i="10"/>
  <c r="Q44" i="10"/>
  <c r="P44" i="10"/>
  <c r="O44" i="10"/>
  <c r="N44" i="10"/>
  <c r="M44" i="10"/>
  <c r="L44" i="10"/>
  <c r="K44" i="10"/>
  <c r="J44" i="10"/>
  <c r="I44" i="10"/>
  <c r="H44" i="10"/>
  <c r="G44" i="10"/>
  <c r="F44" i="10"/>
  <c r="E44" i="10"/>
  <c r="D44" i="10"/>
  <c r="C44"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C42" i="10"/>
  <c r="AE41" i="10"/>
  <c r="AD41" i="10"/>
  <c r="AB41" i="10"/>
  <c r="AA41" i="10"/>
  <c r="Z41" i="10"/>
  <c r="Y41" i="10"/>
  <c r="X41" i="10"/>
  <c r="V41" i="10"/>
  <c r="U41" i="10"/>
  <c r="T41" i="10"/>
  <c r="S41" i="10"/>
  <c r="R41" i="10"/>
  <c r="P41" i="10"/>
  <c r="O41" i="10"/>
  <c r="N41" i="10"/>
  <c r="M41" i="10"/>
  <c r="L41" i="10"/>
  <c r="K41" i="10"/>
  <c r="J41" i="10"/>
  <c r="I41" i="10"/>
  <c r="H41" i="10"/>
  <c r="G41" i="10"/>
  <c r="F41" i="10"/>
  <c r="E41" i="10"/>
  <c r="D41" i="10"/>
  <c r="C41" i="10"/>
  <c r="AE40" i="10"/>
  <c r="AD40" i="10"/>
  <c r="AB40" i="10"/>
  <c r="AA40" i="10"/>
  <c r="Z40" i="10"/>
  <c r="Y40" i="10"/>
  <c r="X40" i="10"/>
  <c r="V40" i="10"/>
  <c r="U40" i="10"/>
  <c r="T40" i="10"/>
  <c r="S40" i="10"/>
  <c r="R40" i="10"/>
  <c r="P40" i="10"/>
  <c r="O40" i="10"/>
  <c r="N40" i="10"/>
  <c r="M40" i="10"/>
  <c r="L40" i="10"/>
  <c r="K40" i="10"/>
  <c r="J40" i="10"/>
  <c r="I40" i="10"/>
  <c r="H40" i="10"/>
  <c r="G40" i="10"/>
  <c r="F40" i="10"/>
  <c r="E40" i="10"/>
  <c r="D40" i="10"/>
  <c r="C40" i="10"/>
  <c r="AE39" i="10"/>
  <c r="AD39" i="10"/>
  <c r="AB39" i="10"/>
  <c r="AA39" i="10"/>
  <c r="Z39" i="10"/>
  <c r="Y39" i="10"/>
  <c r="X39" i="10"/>
  <c r="V39" i="10"/>
  <c r="U39" i="10"/>
  <c r="T39" i="10"/>
  <c r="S39" i="10"/>
  <c r="R39" i="10"/>
  <c r="P39" i="10"/>
  <c r="O39" i="10"/>
  <c r="N39" i="10"/>
  <c r="M39" i="10"/>
  <c r="L39" i="10"/>
  <c r="K39" i="10"/>
  <c r="J39" i="10"/>
  <c r="I39" i="10"/>
  <c r="H39" i="10"/>
  <c r="G39" i="10"/>
  <c r="F39" i="10"/>
  <c r="E39" i="10"/>
  <c r="D39" i="10"/>
  <c r="C39" i="10"/>
  <c r="AD38" i="10"/>
  <c r="AA38" i="10"/>
  <c r="Z38" i="10"/>
  <c r="X38" i="10"/>
  <c r="V38" i="10"/>
  <c r="U38" i="10"/>
  <c r="T38" i="10"/>
  <c r="R38" i="10"/>
  <c r="O38" i="10"/>
  <c r="M38" i="10"/>
  <c r="L38" i="10"/>
  <c r="K38" i="10"/>
  <c r="J38" i="10"/>
  <c r="I38" i="10"/>
  <c r="H38" i="10"/>
  <c r="G38" i="10"/>
  <c r="F38" i="10"/>
  <c r="E38" i="10"/>
  <c r="D38" i="10"/>
  <c r="C38" i="10"/>
  <c r="Z37" i="10"/>
  <c r="T37" i="10"/>
  <c r="O37" i="10"/>
  <c r="L37" i="10"/>
  <c r="J37" i="10"/>
  <c r="I37" i="10"/>
  <c r="H37" i="10"/>
  <c r="G37" i="10"/>
  <c r="O36" i="10"/>
  <c r="I36" i="10"/>
  <c r="H36" i="10"/>
  <c r="G36" i="10"/>
  <c r="I35" i="10"/>
  <c r="H35" i="10"/>
  <c r="G35" i="10"/>
  <c r="H34" i="10"/>
  <c r="G34" i="10"/>
  <c r="G33" i="10"/>
  <c r="AD28" i="10"/>
  <c r="AD29" i="10" s="1"/>
  <c r="AD30" i="10" s="1"/>
  <c r="AD31" i="10" s="1"/>
  <c r="AD32" i="10" s="1"/>
  <c r="AD33" i="10" s="1"/>
  <c r="AD34" i="10" s="1"/>
  <c r="AD35" i="10" s="1"/>
  <c r="AD36" i="10" s="1"/>
  <c r="AD37" i="10" s="1"/>
  <c r="V28" i="10"/>
  <c r="V29" i="10" s="1"/>
  <c r="V30" i="10" s="1"/>
  <c r="V31" i="10" s="1"/>
  <c r="V32" i="10" s="1"/>
  <c r="V33" i="10" s="1"/>
  <c r="V34" i="10" s="1"/>
  <c r="V35" i="10" s="1"/>
  <c r="V36" i="10" s="1"/>
  <c r="V37" i="10" s="1"/>
  <c r="S28" i="10"/>
  <c r="S29" i="10" s="1"/>
  <c r="S30" i="10" s="1"/>
  <c r="R28" i="10"/>
  <c r="R29" i="10" s="1"/>
  <c r="R30" i="10" s="1"/>
  <c r="R31" i="10" s="1"/>
  <c r="R32" i="10" s="1"/>
  <c r="R33" i="10" s="1"/>
  <c r="R34" i="10" s="1"/>
  <c r="R35" i="10" s="1"/>
  <c r="R36" i="10" s="1"/>
  <c r="R37" i="10" s="1"/>
  <c r="Q28" i="10"/>
  <c r="Q29" i="10" s="1"/>
  <c r="Q30" i="10" s="1"/>
  <c r="Q31" i="10" s="1"/>
  <c r="Q32" i="10" s="1"/>
  <c r="Q33" i="10" s="1"/>
  <c r="Q34" i="10" s="1"/>
  <c r="Q35" i="10" s="1"/>
  <c r="Q36" i="10" s="1"/>
  <c r="Q37" i="10" s="1"/>
  <c r="Q38" i="10" s="1"/>
  <c r="Q39" i="10" s="1"/>
  <c r="Q40" i="10" s="1"/>
  <c r="Q41" i="10" s="1"/>
  <c r="AE27" i="10"/>
  <c r="AE28" i="10" s="1"/>
  <c r="AE29" i="10" s="1"/>
  <c r="AE30" i="10" s="1"/>
  <c r="AE31" i="10" s="1"/>
  <c r="AE32" i="10" s="1"/>
  <c r="AE33" i="10" s="1"/>
  <c r="AE34" i="10" s="1"/>
  <c r="AE35" i="10" s="1"/>
  <c r="AE36" i="10" s="1"/>
  <c r="AE37" i="10" s="1"/>
  <c r="AE38" i="10" s="1"/>
  <c r="AD27" i="10"/>
  <c r="AC27" i="10"/>
  <c r="AB27" i="10"/>
  <c r="AA27" i="10"/>
  <c r="AA28" i="10" s="1"/>
  <c r="AA29" i="10" s="1"/>
  <c r="AA30" i="10" s="1"/>
  <c r="AA31" i="10" s="1"/>
  <c r="AA32" i="10" s="1"/>
  <c r="AA33" i="10" s="1"/>
  <c r="AA34" i="10" s="1"/>
  <c r="AA35" i="10" s="1"/>
  <c r="AA36" i="10" s="1"/>
  <c r="AA37" i="10" s="1"/>
  <c r="Z27" i="10"/>
  <c r="Z28" i="10" s="1"/>
  <c r="Z29" i="10" s="1"/>
  <c r="Z30" i="10" s="1"/>
  <c r="Z31" i="10" s="1"/>
  <c r="Z32" i="10" s="1"/>
  <c r="Z33" i="10" s="1"/>
  <c r="Z34" i="10" s="1"/>
  <c r="Z35" i="10" s="1"/>
  <c r="Z36" i="10" s="1"/>
  <c r="Y27" i="10"/>
  <c r="Y28" i="10" s="1"/>
  <c r="Y29" i="10" s="1"/>
  <c r="Y30" i="10" s="1"/>
  <c r="Y31" i="10" s="1"/>
  <c r="Y32" i="10" s="1"/>
  <c r="Y33" i="10" s="1"/>
  <c r="Y34" i="10" s="1"/>
  <c r="Y35" i="10" s="1"/>
  <c r="Y36" i="10" s="1"/>
  <c r="Y37" i="10" s="1"/>
  <c r="Y38" i="10" s="1"/>
  <c r="X27" i="10"/>
  <c r="X28" i="10" s="1"/>
  <c r="X29" i="10" s="1"/>
  <c r="X30" i="10" s="1"/>
  <c r="X31" i="10" s="1"/>
  <c r="X32" i="10" s="1"/>
  <c r="X33" i="10" s="1"/>
  <c r="X34" i="10" s="1"/>
  <c r="X35" i="10" s="1"/>
  <c r="X36" i="10" s="1"/>
  <c r="X37" i="10" s="1"/>
  <c r="W27" i="10"/>
  <c r="W28" i="10" s="1"/>
  <c r="W29" i="10" s="1"/>
  <c r="W30" i="10" s="1"/>
  <c r="W31" i="10" s="1"/>
  <c r="W32" i="10" s="1"/>
  <c r="W33" i="10" s="1"/>
  <c r="W34" i="10" s="1"/>
  <c r="W35" i="10" s="1"/>
  <c r="W36" i="10" s="1"/>
  <c r="W37" i="10" s="1"/>
  <c r="W38" i="10" s="1"/>
  <c r="W39" i="10" s="1"/>
  <c r="W40" i="10" s="1"/>
  <c r="W41" i="10" s="1"/>
  <c r="V27" i="10"/>
  <c r="U27" i="10"/>
  <c r="U28" i="10" s="1"/>
  <c r="T27" i="10"/>
  <c r="T28" i="10" s="1"/>
  <c r="T29" i="10" s="1"/>
  <c r="T30" i="10" s="1"/>
  <c r="T31" i="10" s="1"/>
  <c r="T32" i="10" s="1"/>
  <c r="T33" i="10" s="1"/>
  <c r="T34" i="10" s="1"/>
  <c r="T35" i="10" s="1"/>
  <c r="T36" i="10" s="1"/>
  <c r="S27" i="10"/>
  <c r="R27" i="10"/>
  <c r="Q27" i="10"/>
  <c r="P27" i="10"/>
  <c r="P28" i="10" s="1"/>
  <c r="P29" i="10" s="1"/>
  <c r="O27" i="10"/>
  <c r="O28" i="10" s="1"/>
  <c r="O29" i="10" s="1"/>
  <c r="O30" i="10" s="1"/>
  <c r="O31" i="10" s="1"/>
  <c r="O32" i="10" s="1"/>
  <c r="O33" i="10" s="1"/>
  <c r="O34" i="10" s="1"/>
  <c r="O35" i="10" s="1"/>
  <c r="N27" i="10"/>
  <c r="M27" i="10"/>
  <c r="L27" i="10"/>
  <c r="K27" i="10"/>
  <c r="K28" i="10" s="1"/>
  <c r="K29" i="10" s="1"/>
  <c r="K30" i="10" s="1"/>
  <c r="K31" i="10" s="1"/>
  <c r="K32" i="10" s="1"/>
  <c r="K33" i="10" s="1"/>
  <c r="K34" i="10" s="1"/>
  <c r="K35" i="10" s="1"/>
  <c r="K36" i="10" s="1"/>
  <c r="K37" i="10" s="1"/>
  <c r="J27" i="10"/>
  <c r="J28" i="10" s="1"/>
  <c r="J29" i="10" s="1"/>
  <c r="J30" i="10" s="1"/>
  <c r="J31" i="10" s="1"/>
  <c r="J32" i="10" s="1"/>
  <c r="J33" i="10" s="1"/>
  <c r="J34" i="10" s="1"/>
  <c r="J35" i="10" s="1"/>
  <c r="J36" i="10" s="1"/>
  <c r="I27" i="10"/>
  <c r="I28" i="10" s="1"/>
  <c r="I29" i="10" s="1"/>
  <c r="I30" i="10" s="1"/>
  <c r="I31" i="10" s="1"/>
  <c r="I32" i="10" s="1"/>
  <c r="I33" i="10" s="1"/>
  <c r="I34" i="10" s="1"/>
  <c r="H27" i="10"/>
  <c r="G27" i="10"/>
  <c r="F27" i="10"/>
  <c r="F28" i="10" s="1"/>
  <c r="F29" i="10" s="1"/>
  <c r="F30" i="10" s="1"/>
  <c r="F31" i="10" s="1"/>
  <c r="F32" i="10" s="1"/>
  <c r="F33" i="10" s="1"/>
  <c r="F34" i="10" s="1"/>
  <c r="F35" i="10" s="1"/>
  <c r="F36" i="10" s="1"/>
  <c r="F37" i="10" s="1"/>
  <c r="E27" i="10"/>
  <c r="E28" i="10" s="1"/>
  <c r="D27" i="10"/>
  <c r="D28" i="10" s="1"/>
  <c r="D29" i="10" s="1"/>
  <c r="D30" i="10" s="1"/>
  <c r="D31" i="10" s="1"/>
  <c r="D32" i="10" s="1"/>
  <c r="D33" i="10" s="1"/>
  <c r="D34" i="10" s="1"/>
  <c r="D35" i="10" s="1"/>
  <c r="D36" i="10" s="1"/>
  <c r="D37" i="10" s="1"/>
  <c r="C27" i="10"/>
  <c r="C28" i="10" s="1"/>
  <c r="C29" i="10" s="1"/>
  <c r="C30" i="10" s="1"/>
  <c r="R25" i="10"/>
  <c r="Q25" i="10"/>
  <c r="P25" i="10"/>
  <c r="M25" i="10"/>
  <c r="AE24" i="10"/>
  <c r="AE25" i="10" s="1"/>
  <c r="AD24" i="10"/>
  <c r="AD25" i="10" s="1"/>
  <c r="AC24" i="10"/>
  <c r="AC25" i="10" s="1"/>
  <c r="AB24" i="10"/>
  <c r="AB25" i="10" s="1"/>
  <c r="AA24" i="10"/>
  <c r="AA25" i="10" s="1"/>
  <c r="Z24" i="10"/>
  <c r="Z25" i="10" s="1"/>
  <c r="Y24" i="10"/>
  <c r="Y25" i="10" s="1"/>
  <c r="X24" i="10"/>
  <c r="X25" i="10" s="1"/>
  <c r="W24" i="10"/>
  <c r="W25" i="10" s="1"/>
  <c r="V24" i="10"/>
  <c r="V25" i="10" s="1"/>
  <c r="U24" i="10"/>
  <c r="U25" i="10" s="1"/>
  <c r="T24" i="10"/>
  <c r="T25" i="10" s="1"/>
  <c r="S24" i="10"/>
  <c r="S25" i="10" s="1"/>
  <c r="R24" i="10"/>
  <c r="Q24" i="10"/>
  <c r="P24" i="10"/>
  <c r="O24" i="10"/>
  <c r="O25" i="10" s="1"/>
  <c r="N24" i="10"/>
  <c r="N25" i="10" s="1"/>
  <c r="M24" i="10"/>
  <c r="L24" i="10"/>
  <c r="L25" i="10" s="1"/>
  <c r="K24" i="10"/>
  <c r="K25" i="10" s="1"/>
  <c r="J24" i="10"/>
  <c r="J25" i="10" s="1"/>
  <c r="I24" i="10"/>
  <c r="I25" i="10" s="1"/>
  <c r="H24" i="10"/>
  <c r="H25" i="10" s="1"/>
  <c r="G24" i="10"/>
  <c r="G25" i="10" s="1"/>
  <c r="F24" i="10"/>
  <c r="F25" i="10" s="1"/>
  <c r="E24" i="10"/>
  <c r="E25" i="10" s="1"/>
  <c r="D24" i="10"/>
  <c r="D25" i="10" s="1"/>
  <c r="C24" i="10"/>
  <c r="C25" i="10" s="1"/>
  <c r="V48" i="10" l="1"/>
  <c r="AB28" i="10"/>
  <c r="AB29" i="10" s="1"/>
  <c r="AB30" i="10" s="1"/>
  <c r="AB31" i="10" s="1"/>
  <c r="AB32" i="10" s="1"/>
  <c r="AB33" i="10" s="1"/>
  <c r="AB34" i="10" s="1"/>
  <c r="AB35" i="10" s="1"/>
  <c r="AB36" i="10" s="1"/>
  <c r="AB37" i="10" s="1"/>
  <c r="AB38" i="10" s="1"/>
  <c r="O48" i="10"/>
  <c r="Q48" i="10"/>
  <c r="H28" i="10"/>
  <c r="H29" i="10" s="1"/>
  <c r="H30" i="10" s="1"/>
  <c r="H31" i="10" s="1"/>
  <c r="H32" i="10" s="1"/>
  <c r="H33" i="10" s="1"/>
  <c r="X48" i="10"/>
  <c r="G28" i="10"/>
  <c r="G29" i="10" s="1"/>
  <c r="G30" i="10" s="1"/>
  <c r="G31" i="10" s="1"/>
  <c r="G32" i="10" s="1"/>
  <c r="L28" i="10"/>
  <c r="L29" i="10" s="1"/>
  <c r="L30" i="10" s="1"/>
  <c r="L31" i="10" s="1"/>
  <c r="L32" i="10" s="1"/>
  <c r="L33" i="10" s="1"/>
  <c r="L34" i="10" s="1"/>
  <c r="L35" i="10" s="1"/>
  <c r="L36" i="10" s="1"/>
  <c r="N28" i="10"/>
  <c r="N29" i="10" s="1"/>
  <c r="N30" i="10" s="1"/>
  <c r="N31" i="10" s="1"/>
  <c r="N32" i="10" s="1"/>
  <c r="N33" i="10" s="1"/>
  <c r="N34" i="10" s="1"/>
  <c r="N35" i="10" s="1"/>
  <c r="N36" i="10" s="1"/>
  <c r="N37" i="10" s="1"/>
  <c r="N38" i="10" s="1"/>
  <c r="W48" i="10"/>
  <c r="P30" i="10"/>
  <c r="P31" i="10" s="1"/>
  <c r="P32" i="10" s="1"/>
  <c r="P33" i="10" s="1"/>
  <c r="P34" i="10" s="1"/>
  <c r="P35" i="10" s="1"/>
  <c r="P36" i="10" s="1"/>
  <c r="P37" i="10" s="1"/>
  <c r="P38" i="10" s="1"/>
  <c r="S31" i="10"/>
  <c r="S32" i="10" s="1"/>
  <c r="S33" i="10" s="1"/>
  <c r="S34" i="10" s="1"/>
  <c r="S35" i="10" s="1"/>
  <c r="S36" i="10" s="1"/>
  <c r="S37" i="10" s="1"/>
  <c r="S38" i="10" s="1"/>
  <c r="AE48" i="10"/>
  <c r="F48" i="10"/>
  <c r="C31" i="10"/>
  <c r="C32" i="10" s="1"/>
  <c r="C33" i="10" s="1"/>
  <c r="C34" i="10" s="1"/>
  <c r="C35" i="10" s="1"/>
  <c r="C36" i="10" s="1"/>
  <c r="C37" i="10" s="1"/>
  <c r="AD48" i="10"/>
  <c r="E29" i="10"/>
  <c r="E30" i="10" s="1"/>
  <c r="E31" i="10" s="1"/>
  <c r="E32" i="10" s="1"/>
  <c r="E33" i="10" s="1"/>
  <c r="E34" i="10" s="1"/>
  <c r="E35" i="10" s="1"/>
  <c r="E36" i="10" s="1"/>
  <c r="E37" i="10" s="1"/>
  <c r="U29" i="10"/>
  <c r="U30" i="10" s="1"/>
  <c r="U31" i="10" s="1"/>
  <c r="U32" i="10" s="1"/>
  <c r="U33" i="10" s="1"/>
  <c r="U34" i="10" s="1"/>
  <c r="U35" i="10" s="1"/>
  <c r="U36" i="10" s="1"/>
  <c r="U37" i="10" s="1"/>
  <c r="M28" i="10"/>
  <c r="M29" i="10" s="1"/>
  <c r="M30" i="10" s="1"/>
  <c r="M31" i="10" s="1"/>
  <c r="M32" i="10" s="1"/>
  <c r="M33" i="10" s="1"/>
  <c r="M34" i="10" s="1"/>
  <c r="M35" i="10" s="1"/>
  <c r="M36" i="10" s="1"/>
  <c r="M37" i="10" s="1"/>
  <c r="AC28" i="10"/>
  <c r="AC29" i="10" s="1"/>
  <c r="AC30" i="10" s="1"/>
  <c r="AC31" i="10" s="1"/>
  <c r="AC32" i="10" s="1"/>
  <c r="AC33" i="10" s="1"/>
  <c r="AC34" i="10" s="1"/>
  <c r="AC35" i="10" s="1"/>
  <c r="AC36" i="10" s="1"/>
  <c r="AC37" i="10" s="1"/>
  <c r="AC38" i="10" s="1"/>
  <c r="AC39" i="10" s="1"/>
  <c r="AC40" i="10" s="1"/>
  <c r="AC41" i="10" s="1"/>
  <c r="D48" i="10"/>
  <c r="T48" i="10"/>
  <c r="I48" i="10"/>
  <c r="Y48" i="10"/>
  <c r="J48" i="10"/>
  <c r="Z48" i="10"/>
  <c r="R48" i="10"/>
  <c r="K48" i="10"/>
  <c r="AA48" i="10"/>
  <c r="J15" i="1"/>
  <c r="S48" i="10" l="1"/>
  <c r="L48" i="10"/>
  <c r="AC48" i="10"/>
  <c r="G48" i="10"/>
  <c r="M48" i="10"/>
  <c r="N48" i="10"/>
  <c r="AB48" i="10"/>
  <c r="H48" i="10"/>
  <c r="P48" i="10"/>
  <c r="U48" i="10"/>
  <c r="C48" i="10"/>
  <c r="E48" i="10"/>
  <c r="T56" i="2"/>
  <c r="T57" i="2"/>
  <c r="T58" i="2"/>
  <c r="T63" i="2"/>
  <c r="T62" i="2"/>
  <c r="T61" i="2"/>
  <c r="H60" i="2" l="1"/>
  <c r="H59" i="2"/>
  <c r="H58" i="2"/>
  <c r="H57" i="2"/>
  <c r="H56" i="2"/>
  <c r="H55" i="2"/>
  <c r="H54" i="2"/>
  <c r="H53" i="2"/>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AD38" i="6"/>
  <c r="U57" i="1" l="1"/>
  <c r="T57" i="1" s="1"/>
  <c r="O9" i="1" l="1"/>
  <c r="P9" i="1" s="1"/>
  <c r="AI17" i="12" s="1"/>
  <c r="AI18" i="12" s="1"/>
  <c r="P42" i="1" l="1"/>
  <c r="P59" i="1"/>
  <c r="P57" i="1"/>
  <c r="O57" i="1"/>
  <c r="O83" i="1" s="1"/>
  <c r="P50" i="1"/>
  <c r="P51" i="1" s="1"/>
  <c r="P44" i="1"/>
  <c r="P48" i="1" s="1"/>
  <c r="O29" i="1"/>
  <c r="O30" i="1" s="1"/>
  <c r="O23" i="1"/>
  <c r="P10" i="1"/>
  <c r="P11" i="1" s="1"/>
  <c r="O8" i="1"/>
  <c r="O15" i="1" s="1"/>
  <c r="O7" i="1"/>
  <c r="P55" i="1" s="1"/>
  <c r="Q57" i="1" l="1"/>
  <c r="R57" i="1"/>
  <c r="O61" i="2"/>
  <c r="Q61" i="2" s="1"/>
  <c r="S61" i="2" s="1"/>
  <c r="O59" i="2"/>
  <c r="Q59" i="2" s="1"/>
  <c r="S59" i="2" s="1"/>
  <c r="O57" i="2"/>
  <c r="Q57" i="2" s="1"/>
  <c r="S57" i="2" s="1"/>
  <c r="O56" i="2"/>
  <c r="Q56" i="2" s="1"/>
  <c r="S56" i="2" s="1"/>
  <c r="O52" i="2"/>
  <c r="Q52" i="2" s="1"/>
  <c r="S52" i="2" s="1"/>
  <c r="O60" i="2"/>
  <c r="Q60" i="2" s="1"/>
  <c r="S60" i="2" s="1"/>
  <c r="O58" i="2"/>
  <c r="Q58" i="2" s="1"/>
  <c r="S58" i="2" s="1"/>
  <c r="O55" i="2"/>
  <c r="Q55" i="2" s="1"/>
  <c r="S55" i="2" s="1"/>
  <c r="O54" i="2"/>
  <c r="Q54" i="2" s="1"/>
  <c r="S54" i="2" s="1"/>
  <c r="O53" i="2"/>
  <c r="Q53" i="2" s="1"/>
  <c r="S53" i="2" s="1"/>
  <c r="O51" i="2"/>
  <c r="Q51" i="2" s="1"/>
  <c r="S51" i="2" s="1"/>
  <c r="O64" i="2"/>
  <c r="Q64" i="2" s="1"/>
  <c r="S64" i="2" s="1"/>
  <c r="O63" i="2"/>
  <c r="Q63" i="2" s="1"/>
  <c r="S63" i="2" s="1"/>
  <c r="O62" i="2"/>
  <c r="Q62" i="2" s="1"/>
  <c r="S62" i="2" s="1"/>
  <c r="J64" i="2"/>
  <c r="L64" i="2" s="1"/>
  <c r="J63" i="2"/>
  <c r="L63" i="2" s="1"/>
  <c r="J62" i="2"/>
  <c r="L62" i="2" s="1"/>
  <c r="J61" i="2"/>
  <c r="L61" i="2" s="1"/>
  <c r="J60" i="2"/>
  <c r="L60" i="2" s="1"/>
  <c r="J59" i="2"/>
  <c r="L59" i="2" s="1"/>
  <c r="J58" i="2"/>
  <c r="L58" i="2" s="1"/>
  <c r="J57" i="2"/>
  <c r="L57" i="2" s="1"/>
  <c r="J56" i="2"/>
  <c r="L56" i="2" s="1"/>
  <c r="J55" i="2"/>
  <c r="L55" i="2" s="1"/>
  <c r="J54" i="2"/>
  <c r="L54" i="2" s="1"/>
  <c r="J53" i="2"/>
  <c r="L53" i="2" s="1"/>
  <c r="J52" i="2"/>
  <c r="L52" i="2" s="1"/>
  <c r="J51" i="2"/>
  <c r="L51" i="2" s="1"/>
  <c r="R51" i="1"/>
  <c r="O52" i="1" s="1"/>
  <c r="P7" i="1"/>
  <c r="F76" i="2"/>
  <c r="R76" i="2" s="1"/>
  <c r="G32" i="2"/>
  <c r="G18" i="2"/>
  <c r="K15" i="2"/>
  <c r="I8" i="2"/>
  <c r="G8" i="2"/>
  <c r="B2398" i="2" l="1"/>
  <c r="B2404" i="2"/>
  <c r="B2414" i="2"/>
  <c r="B2419" i="2"/>
  <c r="B2439" i="2"/>
  <c r="B2444" i="2"/>
  <c r="B9" i="2"/>
  <c r="B13" i="2"/>
  <c r="B26" i="2"/>
  <c r="B2410" i="2"/>
  <c r="B2425" i="2"/>
  <c r="B2434" i="2"/>
  <c r="B2449" i="2"/>
  <c r="B2454" i="2"/>
  <c r="B2459" i="2"/>
  <c r="B2464" i="2"/>
  <c r="B22" i="2"/>
  <c r="B39" i="2"/>
  <c r="B57" i="2"/>
  <c r="B61" i="2"/>
  <c r="B79" i="2"/>
  <c r="B2399" i="2"/>
  <c r="B2405" i="2"/>
  <c r="B2415" i="2"/>
  <c r="B2430" i="2"/>
  <c r="B2440" i="2"/>
  <c r="B2445" i="2"/>
  <c r="B5" i="2"/>
  <c r="B14" i="2"/>
  <c r="B18" i="2"/>
  <c r="B31" i="2"/>
  <c r="B35" i="2"/>
  <c r="B48" i="2"/>
  <c r="B66" i="2"/>
  <c r="B75" i="2"/>
  <c r="B84" i="2"/>
  <c r="B145" i="2"/>
  <c r="B150" i="2"/>
  <c r="B159" i="2"/>
  <c r="B169" i="2"/>
  <c r="B173" i="2"/>
  <c r="B193" i="2"/>
  <c r="B198" i="2"/>
  <c r="B207" i="2"/>
  <c r="B217" i="2"/>
  <c r="B221" i="2"/>
  <c r="B241" i="2"/>
  <c r="B246" i="2"/>
  <c r="B270" i="2"/>
  <c r="B295" i="2"/>
  <c r="B305" i="2"/>
  <c r="B310" i="2"/>
  <c r="B334" i="2"/>
  <c r="B2420" i="2"/>
  <c r="B2435" i="2"/>
  <c r="B2455" i="2"/>
  <c r="B2460" i="2"/>
  <c r="B10" i="2"/>
  <c r="B27" i="2"/>
  <c r="B2400" i="2"/>
  <c r="B2406" i="2"/>
  <c r="B2411" i="2"/>
  <c r="B2426" i="2"/>
  <c r="B2431" i="2"/>
  <c r="B2441" i="2"/>
  <c r="B2450" i="2"/>
  <c r="B2465" i="2"/>
  <c r="B6" i="2"/>
  <c r="B23" i="2"/>
  <c r="B2416" i="2"/>
  <c r="B2421" i="2"/>
  <c r="B2446" i="2"/>
  <c r="B2456" i="2"/>
  <c r="B2461" i="2"/>
  <c r="B15" i="2"/>
  <c r="B19" i="2"/>
  <c r="B2401" i="2"/>
  <c r="B2407" i="2"/>
  <c r="B2412" i="2"/>
  <c r="B2436" i="2"/>
  <c r="B2451" i="2"/>
  <c r="B11" i="2"/>
  <c r="B24" i="2"/>
  <c r="B28" i="2"/>
  <c r="B2417" i="2"/>
  <c r="B2422" i="2"/>
  <c r="B2427" i="2"/>
  <c r="B2432" i="2"/>
  <c r="B2442" i="2"/>
  <c r="B2447" i="2"/>
  <c r="B2457" i="2"/>
  <c r="B2466" i="2"/>
  <c r="B7" i="2"/>
  <c r="B20" i="2"/>
  <c r="B2402" i="2"/>
  <c r="B2408" i="2"/>
  <c r="B2437" i="2"/>
  <c r="B2462" i="2"/>
  <c r="B16" i="2"/>
  <c r="B33" i="2"/>
  <c r="B2413" i="2"/>
  <c r="B2423" i="2"/>
  <c r="B2428" i="2"/>
  <c r="B2452" i="2"/>
  <c r="B3" i="2"/>
  <c r="B8" i="2"/>
  <c r="B12" i="2"/>
  <c r="B25" i="2"/>
  <c r="B29" i="2"/>
  <c r="B42" i="2"/>
  <c r="B2403" i="2"/>
  <c r="B2409" i="2"/>
  <c r="B2418" i="2"/>
  <c r="B2433" i="2"/>
  <c r="B2438" i="2"/>
  <c r="B2443" i="2"/>
  <c r="B2448" i="2"/>
  <c r="B2458" i="2"/>
  <c r="B2463" i="2"/>
  <c r="B47" i="2"/>
  <c r="B53" i="2"/>
  <c r="B74" i="2"/>
  <c r="B85" i="2"/>
  <c r="B95" i="2"/>
  <c r="B110" i="2"/>
  <c r="B116" i="2"/>
  <c r="B121" i="2"/>
  <c r="B126" i="2"/>
  <c r="B69" i="2"/>
  <c r="B80" i="2"/>
  <c r="B132" i="2"/>
  <c r="B137" i="2"/>
  <c r="B157" i="2"/>
  <c r="B163" i="2"/>
  <c r="B179" i="2"/>
  <c r="B200" i="2"/>
  <c r="B220" i="2"/>
  <c r="B226" i="2"/>
  <c r="B231" i="2"/>
  <c r="B236" i="2"/>
  <c r="B242" i="2"/>
  <c r="B247" i="2"/>
  <c r="B252" i="2"/>
  <c r="B258" i="2"/>
  <c r="B263" i="2"/>
  <c r="B268" i="2"/>
  <c r="B274" i="2"/>
  <c r="B279" i="2"/>
  <c r="B284" i="2"/>
  <c r="B290" i="2"/>
  <c r="B343" i="2"/>
  <c r="B353" i="2"/>
  <c r="B358" i="2"/>
  <c r="B382" i="2"/>
  <c r="B407" i="2"/>
  <c r="B417" i="2"/>
  <c r="B422" i="2"/>
  <c r="B446" i="2"/>
  <c r="B4" i="2"/>
  <c r="B37" i="2"/>
  <c r="B54" i="2"/>
  <c r="B59" i="2"/>
  <c r="B64" i="2"/>
  <c r="B86" i="2"/>
  <c r="B91" i="2"/>
  <c r="B101" i="2"/>
  <c r="B106" i="2"/>
  <c r="B111" i="2"/>
  <c r="B117" i="2"/>
  <c r="B122" i="2"/>
  <c r="B142" i="2"/>
  <c r="B148" i="2"/>
  <c r="B153" i="2"/>
  <c r="B189" i="2"/>
  <c r="B195" i="2"/>
  <c r="B216" i="2"/>
  <c r="B232" i="2"/>
  <c r="B296" i="2"/>
  <c r="B312" i="2"/>
  <c r="B328" i="2"/>
  <c r="B348" i="2"/>
  <c r="B363" i="2"/>
  <c r="B368" i="2"/>
  <c r="B373" i="2"/>
  <c r="B378" i="2"/>
  <c r="B388" i="2"/>
  <c r="B393" i="2"/>
  <c r="B397" i="2"/>
  <c r="B412" i="2"/>
  <c r="B2424" i="2"/>
  <c r="B55" i="2"/>
  <c r="B60" i="2"/>
  <c r="B65" i="2"/>
  <c r="B87" i="2"/>
  <c r="B92" i="2"/>
  <c r="B97" i="2"/>
  <c r="B113" i="2"/>
  <c r="B123" i="2"/>
  <c r="B128" i="2"/>
  <c r="B149" i="2"/>
  <c r="B154" i="2"/>
  <c r="B165" i="2"/>
  <c r="B170" i="2"/>
  <c r="B175" i="2"/>
  <c r="B206" i="2"/>
  <c r="B212" i="2"/>
  <c r="B222" i="2"/>
  <c r="B228" i="2"/>
  <c r="B233" i="2"/>
  <c r="B249" i="2"/>
  <c r="B265" i="2"/>
  <c r="B276" i="2"/>
  <c r="B286" i="2"/>
  <c r="B292" i="2"/>
  <c r="B302" i="2"/>
  <c r="B308" i="2"/>
  <c r="B318" i="2"/>
  <c r="B324" i="2"/>
  <c r="B340" i="2"/>
  <c r="B345" i="2"/>
  <c r="B349" i="2"/>
  <c r="B364" i="2"/>
  <c r="B379" i="2"/>
  <c r="B384" i="2"/>
  <c r="B389" i="2"/>
  <c r="B394" i="2"/>
  <c r="B404" i="2"/>
  <c r="B409" i="2"/>
  <c r="B413" i="2"/>
  <c r="B428" i="2"/>
  <c r="B443" i="2"/>
  <c r="B2429" i="2"/>
  <c r="B17" i="2"/>
  <c r="B32" i="2"/>
  <c r="B50" i="2"/>
  <c r="B72" i="2"/>
  <c r="B82" i="2"/>
  <c r="B98" i="2"/>
  <c r="B103" i="2"/>
  <c r="B134" i="2"/>
  <c r="B144" i="2"/>
  <c r="B160" i="2"/>
  <c r="B181" i="2"/>
  <c r="B186" i="2"/>
  <c r="B191" i="2"/>
  <c r="B238" i="2"/>
  <c r="B244" i="2"/>
  <c r="B254" i="2"/>
  <c r="B260" i="2"/>
  <c r="B330" i="2"/>
  <c r="B335" i="2"/>
  <c r="B355" i="2"/>
  <c r="B360" i="2"/>
  <c r="B370" i="2"/>
  <c r="B399" i="2"/>
  <c r="B419" i="2"/>
  <c r="B424" i="2"/>
  <c r="B434" i="2"/>
  <c r="B21" i="2"/>
  <c r="B40" i="2"/>
  <c r="B45" i="2"/>
  <c r="B56" i="2"/>
  <c r="B77" i="2"/>
  <c r="B88" i="2"/>
  <c r="B93" i="2"/>
  <c r="B108" i="2"/>
  <c r="B114" i="2"/>
  <c r="B119" i="2"/>
  <c r="B129" i="2"/>
  <c r="B139" i="2"/>
  <c r="B155" i="2"/>
  <c r="B166" i="2"/>
  <c r="B176" i="2"/>
  <c r="B197" i="2"/>
  <c r="B202" i="2"/>
  <c r="B213" i="2"/>
  <c r="B218" i="2"/>
  <c r="B223" i="2"/>
  <c r="B266" i="2"/>
  <c r="B271" i="2"/>
  <c r="B282" i="2"/>
  <c r="B287" i="2"/>
  <c r="B298" i="2"/>
  <c r="B303" i="2"/>
  <c r="B314" i="2"/>
  <c r="B319" i="2"/>
  <c r="B325" i="2"/>
  <c r="B350" i="2"/>
  <c r="B375" i="2"/>
  <c r="B385" i="2"/>
  <c r="B390" i="2"/>
  <c r="B414" i="2"/>
  <c r="B439" i="2"/>
  <c r="B449" i="2"/>
  <c r="B454" i="2"/>
  <c r="B62" i="2"/>
  <c r="B67" i="2"/>
  <c r="B89" i="2"/>
  <c r="B104" i="2"/>
  <c r="B124" i="2"/>
  <c r="B161" i="2"/>
  <c r="B171" i="2"/>
  <c r="B182" i="2"/>
  <c r="B192" i="2"/>
  <c r="B208" i="2"/>
  <c r="B229" i="2"/>
  <c r="B234" i="2"/>
  <c r="B239" i="2"/>
  <c r="B250" i="2"/>
  <c r="B255" i="2"/>
  <c r="B261" i="2"/>
  <c r="B277" i="2"/>
  <c r="B293" i="2"/>
  <c r="B309" i="2"/>
  <c r="B320" i="2"/>
  <c r="B336" i="2"/>
  <c r="B341" i="2"/>
  <c r="B346" i="2"/>
  <c r="B356" i="2"/>
  <c r="B361" i="2"/>
  <c r="B365" i="2"/>
  <c r="B380" i="2"/>
  <c r="B395" i="2"/>
  <c r="B400" i="2"/>
  <c r="B405" i="2"/>
  <c r="B410" i="2"/>
  <c r="B34" i="2"/>
  <c r="B99" i="2"/>
  <c r="B135" i="2"/>
  <c r="B146" i="2"/>
  <c r="B177" i="2"/>
  <c r="B187" i="2"/>
  <c r="B272" i="2"/>
  <c r="B304" i="2"/>
  <c r="B315" i="2"/>
  <c r="B326" i="2"/>
  <c r="B376" i="2"/>
  <c r="B386" i="2"/>
  <c r="B429" i="2"/>
  <c r="B444" i="2"/>
  <c r="B462" i="2"/>
  <c r="B487" i="2"/>
  <c r="B497" i="2"/>
  <c r="B502" i="2"/>
  <c r="B526" i="2"/>
  <c r="B551" i="2"/>
  <c r="B561" i="2"/>
  <c r="B566" i="2"/>
  <c r="B590" i="2"/>
  <c r="B615" i="2"/>
  <c r="B625" i="2"/>
  <c r="B630" i="2"/>
  <c r="B654" i="2"/>
  <c r="B112" i="2"/>
  <c r="B136" i="2"/>
  <c r="B156" i="2"/>
  <c r="B167" i="2"/>
  <c r="B209" i="2"/>
  <c r="B219" i="2"/>
  <c r="B230" i="2"/>
  <c r="B240" i="2"/>
  <c r="B251" i="2"/>
  <c r="B262" i="2"/>
  <c r="B283" i="2"/>
  <c r="B294" i="2"/>
  <c r="B337" i="2"/>
  <c r="B366" i="2"/>
  <c r="B406" i="2"/>
  <c r="B415" i="2"/>
  <c r="B437" i="2"/>
  <c r="B451" i="2"/>
  <c r="B468" i="2"/>
  <c r="B473" i="2"/>
  <c r="B477" i="2"/>
  <c r="B492" i="2"/>
  <c r="B507" i="2"/>
  <c r="B512" i="2"/>
  <c r="B517" i="2"/>
  <c r="B522" i="2"/>
  <c r="B532" i="2"/>
  <c r="B537" i="2"/>
  <c r="B541" i="2"/>
  <c r="B556" i="2"/>
  <c r="B36" i="2"/>
  <c r="B49" i="2"/>
  <c r="B100" i="2"/>
  <c r="B178" i="2"/>
  <c r="B188" i="2"/>
  <c r="B199" i="2"/>
  <c r="B273" i="2"/>
  <c r="B347" i="2"/>
  <c r="B357" i="2"/>
  <c r="B377" i="2"/>
  <c r="B396" i="2"/>
  <c r="B430" i="2"/>
  <c r="B452" i="2"/>
  <c r="B458" i="2"/>
  <c r="B463" i="2"/>
  <c r="B483" i="2"/>
  <c r="B488" i="2"/>
  <c r="B498" i="2"/>
  <c r="B527" i="2"/>
  <c r="B51" i="2"/>
  <c r="B63" i="2"/>
  <c r="B76" i="2"/>
  <c r="B125" i="2"/>
  <c r="B147" i="2"/>
  <c r="B168" i="2"/>
  <c r="B210" i="2"/>
  <c r="B306" i="2"/>
  <c r="B316" i="2"/>
  <c r="B327" i="2"/>
  <c r="B338" i="2"/>
  <c r="B367" i="2"/>
  <c r="B387" i="2"/>
  <c r="B52" i="2"/>
  <c r="B138" i="2"/>
  <c r="B190" i="2"/>
  <c r="B201" i="2"/>
  <c r="B243" i="2"/>
  <c r="B253" i="2"/>
  <c r="B275" i="2"/>
  <c r="B297" i="2"/>
  <c r="B329" i="2"/>
  <c r="B359" i="2"/>
  <c r="B369" i="2"/>
  <c r="B398" i="2"/>
  <c r="B432" i="2"/>
  <c r="B440" i="2"/>
  <c r="B453" i="2"/>
  <c r="B479" i="2"/>
  <c r="B41" i="2"/>
  <c r="B130" i="2"/>
  <c r="B140" i="2"/>
  <c r="B151" i="2"/>
  <c r="B203" i="2"/>
  <c r="B214" i="2"/>
  <c r="B224" i="2"/>
  <c r="B245" i="2"/>
  <c r="B256" i="2"/>
  <c r="B288" i="2"/>
  <c r="B331" i="2"/>
  <c r="B351" i="2"/>
  <c r="B371" i="2"/>
  <c r="B418" i="2"/>
  <c r="B447" i="2"/>
  <c r="B465" i="2"/>
  <c r="B470" i="2"/>
  <c r="B494" i="2"/>
  <c r="B519" i="2"/>
  <c r="B529" i="2"/>
  <c r="B534" i="2"/>
  <c r="B558" i="2"/>
  <c r="B68" i="2"/>
  <c r="B94" i="2"/>
  <c r="B105" i="2"/>
  <c r="B118" i="2"/>
  <c r="B162" i="2"/>
  <c r="B267" i="2"/>
  <c r="B278" i="2"/>
  <c r="B299" i="2"/>
  <c r="B321" i="2"/>
  <c r="B342" i="2"/>
  <c r="B391" i="2"/>
  <c r="B401" i="2"/>
  <c r="B426" i="2"/>
  <c r="B433" i="2"/>
  <c r="B441" i="2"/>
  <c r="B460" i="2"/>
  <c r="B475" i="2"/>
  <c r="B480" i="2"/>
  <c r="B485" i="2"/>
  <c r="B490" i="2"/>
  <c r="B500" i="2"/>
  <c r="B505" i="2"/>
  <c r="B43" i="2"/>
  <c r="B81" i="2"/>
  <c r="B120" i="2"/>
  <c r="B131" i="2"/>
  <c r="B152" i="2"/>
  <c r="B172" i="2"/>
  <c r="B183" i="2"/>
  <c r="B194" i="2"/>
  <c r="B225" i="2"/>
  <c r="B235" i="2"/>
  <c r="B257" i="2"/>
  <c r="B289" i="2"/>
  <c r="B352" i="2"/>
  <c r="B362" i="2"/>
  <c r="B372" i="2"/>
  <c r="B381" i="2"/>
  <c r="B411" i="2"/>
  <c r="B420" i="2"/>
  <c r="B448" i="2"/>
  <c r="B455" i="2"/>
  <c r="B466" i="2"/>
  <c r="B495" i="2"/>
  <c r="B44" i="2"/>
  <c r="B70" i="2"/>
  <c r="B83" i="2"/>
  <c r="B107" i="2"/>
  <c r="B141" i="2"/>
  <c r="B184" i="2"/>
  <c r="B204" i="2"/>
  <c r="B215" i="2"/>
  <c r="B300" i="2"/>
  <c r="B311" i="2"/>
  <c r="B322" i="2"/>
  <c r="B332" i="2"/>
  <c r="B392" i="2"/>
  <c r="B402" i="2"/>
  <c r="B427" i="2"/>
  <c r="B435" i="2"/>
  <c r="B442" i="2"/>
  <c r="B471" i="2"/>
  <c r="B481" i="2"/>
  <c r="B486" i="2"/>
  <c r="B510" i="2"/>
  <c r="B535" i="2"/>
  <c r="B545" i="2"/>
  <c r="B550" i="2"/>
  <c r="B73" i="2"/>
  <c r="B374" i="2"/>
  <c r="B408" i="2"/>
  <c r="B431" i="2"/>
  <c r="B469" i="2"/>
  <c r="B484" i="2"/>
  <c r="B518" i="2"/>
  <c r="B525" i="2"/>
  <c r="B569" i="2"/>
  <c r="B585" i="2"/>
  <c r="B596" i="2"/>
  <c r="B606" i="2"/>
  <c r="B612" i="2"/>
  <c r="B622" i="2"/>
  <c r="B628" i="2"/>
  <c r="B638" i="2"/>
  <c r="B644" i="2"/>
  <c r="B676" i="2"/>
  <c r="B681" i="2"/>
  <c r="B685" i="2"/>
  <c r="B700" i="2"/>
  <c r="B715" i="2"/>
  <c r="B720" i="2"/>
  <c r="B725" i="2"/>
  <c r="B730" i="2"/>
  <c r="B740" i="2"/>
  <c r="B745" i="2"/>
  <c r="B749" i="2"/>
  <c r="B764" i="2"/>
  <c r="B779" i="2"/>
  <c r="B784" i="2"/>
  <c r="B789" i="2"/>
  <c r="B794" i="2"/>
  <c r="B2453" i="2"/>
  <c r="B78" i="2"/>
  <c r="B127" i="2"/>
  <c r="B211" i="2"/>
  <c r="B339" i="2"/>
  <c r="B456" i="2"/>
  <c r="B499" i="2"/>
  <c r="B509" i="2"/>
  <c r="B543" i="2"/>
  <c r="B557" i="2"/>
  <c r="B564" i="2"/>
  <c r="B574" i="2"/>
  <c r="B580" i="2"/>
  <c r="B650" i="2"/>
  <c r="B655" i="2"/>
  <c r="B666" i="2"/>
  <c r="B671" i="2"/>
  <c r="B691" i="2"/>
  <c r="B696" i="2"/>
  <c r="B706" i="2"/>
  <c r="B735" i="2"/>
  <c r="B755" i="2"/>
  <c r="B760" i="2"/>
  <c r="B770" i="2"/>
  <c r="B799" i="2"/>
  <c r="B828" i="2"/>
  <c r="B833" i="2"/>
  <c r="B838" i="2"/>
  <c r="B174" i="2"/>
  <c r="B301" i="2"/>
  <c r="B344" i="2"/>
  <c r="B383" i="2"/>
  <c r="B436" i="2"/>
  <c r="B457" i="2"/>
  <c r="B472" i="2"/>
  <c r="B501" i="2"/>
  <c r="B544" i="2"/>
  <c r="B552" i="2"/>
  <c r="B586" i="2"/>
  <c r="B591" i="2"/>
  <c r="B602" i="2"/>
  <c r="B607" i="2"/>
  <c r="B618" i="2"/>
  <c r="B623" i="2"/>
  <c r="B634" i="2"/>
  <c r="B639" i="2"/>
  <c r="B645" i="2"/>
  <c r="B661" i="2"/>
  <c r="B686" i="2"/>
  <c r="B711" i="2"/>
  <c r="B721" i="2"/>
  <c r="B726" i="2"/>
  <c r="B750" i="2"/>
  <c r="B775" i="2"/>
  <c r="B785" i="2"/>
  <c r="B790" i="2"/>
  <c r="B814" i="2"/>
  <c r="B819" i="2"/>
  <c r="B824" i="2"/>
  <c r="B843" i="2"/>
  <c r="B848" i="2"/>
  <c r="B853" i="2"/>
  <c r="B858" i="2"/>
  <c r="B868" i="2"/>
  <c r="B873" i="2"/>
  <c r="B877" i="2"/>
  <c r="B30" i="2"/>
  <c r="B133" i="2"/>
  <c r="B259" i="2"/>
  <c r="B416" i="2"/>
  <c r="B438" i="2"/>
  <c r="B528" i="2"/>
  <c r="B536" i="2"/>
  <c r="B570" i="2"/>
  <c r="B575" i="2"/>
  <c r="B581" i="2"/>
  <c r="B597" i="2"/>
  <c r="B613" i="2"/>
  <c r="B629" i="2"/>
  <c r="B640" i="2"/>
  <c r="B656" i="2"/>
  <c r="B672" i="2"/>
  <c r="B677" i="2"/>
  <c r="B682" i="2"/>
  <c r="B692" i="2"/>
  <c r="B697" i="2"/>
  <c r="B701" i="2"/>
  <c r="B716" i="2"/>
  <c r="B731" i="2"/>
  <c r="B736" i="2"/>
  <c r="B741" i="2"/>
  <c r="B746" i="2"/>
  <c r="B756" i="2"/>
  <c r="B761" i="2"/>
  <c r="B765" i="2"/>
  <c r="B780" i="2"/>
  <c r="B38" i="2"/>
  <c r="B90" i="2"/>
  <c r="B180" i="2"/>
  <c r="B264" i="2"/>
  <c r="B307" i="2"/>
  <c r="B459" i="2"/>
  <c r="B474" i="2"/>
  <c r="B46" i="2"/>
  <c r="B96" i="2"/>
  <c r="B185" i="2"/>
  <c r="B227" i="2"/>
  <c r="B354" i="2"/>
  <c r="B461" i="2"/>
  <c r="B476" i="2"/>
  <c r="B491" i="2"/>
  <c r="B513" i="2"/>
  <c r="B521" i="2"/>
  <c r="B538" i="2"/>
  <c r="B546" i="2"/>
  <c r="B571" i="2"/>
  <c r="B582" i="2"/>
  <c r="B587" i="2"/>
  <c r="B598" i="2"/>
  <c r="B603" i="2"/>
  <c r="B614" i="2"/>
  <c r="B619" i="2"/>
  <c r="B641" i="2"/>
  <c r="B657" i="2"/>
  <c r="B673" i="2"/>
  <c r="B678" i="2"/>
  <c r="B702" i="2"/>
  <c r="B727" i="2"/>
  <c r="B737" i="2"/>
  <c r="B742" i="2"/>
  <c r="B766" i="2"/>
  <c r="B791" i="2"/>
  <c r="B801" i="2"/>
  <c r="B143" i="2"/>
  <c r="B269" i="2"/>
  <c r="B313" i="2"/>
  <c r="B421" i="2"/>
  <c r="B504" i="2"/>
  <c r="B530" i="2"/>
  <c r="B547" i="2"/>
  <c r="B554" i="2"/>
  <c r="B560" i="2"/>
  <c r="B577" i="2"/>
  <c r="B593" i="2"/>
  <c r="B609" i="2"/>
  <c r="B683" i="2"/>
  <c r="B688" i="2"/>
  <c r="B693" i="2"/>
  <c r="B698" i="2"/>
  <c r="B708" i="2"/>
  <c r="B713" i="2"/>
  <c r="B717" i="2"/>
  <c r="B732" i="2"/>
  <c r="B747" i="2"/>
  <c r="B752" i="2"/>
  <c r="B757" i="2"/>
  <c r="B762" i="2"/>
  <c r="B772" i="2"/>
  <c r="B777" i="2"/>
  <c r="B781" i="2"/>
  <c r="B796" i="2"/>
  <c r="B811" i="2"/>
  <c r="B816" i="2"/>
  <c r="B102" i="2"/>
  <c r="B317" i="2"/>
  <c r="B423" i="2"/>
  <c r="B445" i="2"/>
  <c r="B478" i="2"/>
  <c r="B514" i="2"/>
  <c r="B539" i="2"/>
  <c r="B620" i="2"/>
  <c r="B626" i="2"/>
  <c r="B631" i="2"/>
  <c r="B636" i="2"/>
  <c r="B642" i="2"/>
  <c r="B647" i="2"/>
  <c r="B652" i="2"/>
  <c r="B658" i="2"/>
  <c r="B663" i="2"/>
  <c r="B668" i="2"/>
  <c r="B674" i="2"/>
  <c r="B703" i="2"/>
  <c r="B723" i="2"/>
  <c r="B728" i="2"/>
  <c r="B738" i="2"/>
  <c r="B767" i="2"/>
  <c r="B787" i="2"/>
  <c r="B792" i="2"/>
  <c r="B802" i="2"/>
  <c r="B58" i="2"/>
  <c r="B280" i="2"/>
  <c r="B323" i="2"/>
  <c r="B425" i="2"/>
  <c r="B464" i="2"/>
  <c r="B493" i="2"/>
  <c r="B506" i="2"/>
  <c r="B523" i="2"/>
  <c r="B531" i="2"/>
  <c r="B548" i="2"/>
  <c r="B562" i="2"/>
  <c r="B567" i="2"/>
  <c r="B572" i="2"/>
  <c r="B578" i="2"/>
  <c r="B583" i="2"/>
  <c r="B588" i="2"/>
  <c r="B594" i="2"/>
  <c r="B599" i="2"/>
  <c r="B604" i="2"/>
  <c r="B610" i="2"/>
  <c r="B679" i="2"/>
  <c r="B689" i="2"/>
  <c r="B694" i="2"/>
  <c r="B718" i="2"/>
  <c r="B743" i="2"/>
  <c r="B753" i="2"/>
  <c r="B758" i="2"/>
  <c r="B782" i="2"/>
  <c r="B807" i="2"/>
  <c r="B109" i="2"/>
  <c r="B196" i="2"/>
  <c r="B237" i="2"/>
  <c r="B281" i="2"/>
  <c r="B403" i="2"/>
  <c r="B450" i="2"/>
  <c r="B496" i="2"/>
  <c r="B515" i="2"/>
  <c r="B540" i="2"/>
  <c r="B555" i="2"/>
  <c r="B291" i="2"/>
  <c r="B520" i="2"/>
  <c r="B553" i="2"/>
  <c r="B576" i="2"/>
  <c r="B611" i="2"/>
  <c r="B627" i="2"/>
  <c r="B643" i="2"/>
  <c r="B659" i="2"/>
  <c r="B675" i="2"/>
  <c r="B690" i="2"/>
  <c r="B719" i="2"/>
  <c r="B804" i="2"/>
  <c r="B818" i="2"/>
  <c r="B869" i="2"/>
  <c r="B894" i="2"/>
  <c r="B919" i="2"/>
  <c r="B929" i="2"/>
  <c r="B934" i="2"/>
  <c r="B958" i="2"/>
  <c r="B983" i="2"/>
  <c r="B993" i="2"/>
  <c r="B998" i="2"/>
  <c r="B1022" i="2"/>
  <c r="B1047" i="2"/>
  <c r="B1057" i="2"/>
  <c r="B1062" i="2"/>
  <c r="B1067" i="2"/>
  <c r="B1072" i="2"/>
  <c r="B1093" i="2"/>
  <c r="B1103" i="2"/>
  <c r="B1114" i="2"/>
  <c r="B1124" i="2"/>
  <c r="B1134" i="2"/>
  <c r="B482" i="2"/>
  <c r="B524" i="2"/>
  <c r="B595" i="2"/>
  <c r="B660" i="2"/>
  <c r="B705" i="2"/>
  <c r="B734" i="2"/>
  <c r="B805" i="2"/>
  <c r="B812" i="2"/>
  <c r="B825" i="2"/>
  <c r="B830" i="2"/>
  <c r="B836" i="2"/>
  <c r="B847" i="2"/>
  <c r="B864" i="2"/>
  <c r="B880" i="2"/>
  <c r="B885" i="2"/>
  <c r="B890" i="2"/>
  <c r="B900" i="2"/>
  <c r="B905" i="2"/>
  <c r="B909" i="2"/>
  <c r="B924" i="2"/>
  <c r="B939" i="2"/>
  <c r="B944" i="2"/>
  <c r="B949" i="2"/>
  <c r="B954" i="2"/>
  <c r="B964" i="2"/>
  <c r="B969" i="2"/>
  <c r="B973" i="2"/>
  <c r="B988" i="2"/>
  <c r="B1003" i="2"/>
  <c r="B1008" i="2"/>
  <c r="B1013" i="2"/>
  <c r="B1018" i="2"/>
  <c r="B1028" i="2"/>
  <c r="B1033" i="2"/>
  <c r="B1037" i="2"/>
  <c r="B1052" i="2"/>
  <c r="B1078" i="2"/>
  <c r="B1083" i="2"/>
  <c r="B1088" i="2"/>
  <c r="B1109" i="2"/>
  <c r="B1119" i="2"/>
  <c r="B1130" i="2"/>
  <c r="B1140" i="2"/>
  <c r="B71" i="2"/>
  <c r="B333" i="2"/>
  <c r="B579" i="2"/>
  <c r="B646" i="2"/>
  <c r="B662" i="2"/>
  <c r="B707" i="2"/>
  <c r="B722" i="2"/>
  <c r="B751" i="2"/>
  <c r="B795" i="2"/>
  <c r="B842" i="2"/>
  <c r="B854" i="2"/>
  <c r="B859" i="2"/>
  <c r="B870" i="2"/>
  <c r="B875" i="2"/>
  <c r="B895" i="2"/>
  <c r="B915" i="2"/>
  <c r="B920" i="2"/>
  <c r="B930" i="2"/>
  <c r="B959" i="2"/>
  <c r="B979" i="2"/>
  <c r="B984" i="2"/>
  <c r="B994" i="2"/>
  <c r="B115" i="2"/>
  <c r="B489" i="2"/>
  <c r="B559" i="2"/>
  <c r="B616" i="2"/>
  <c r="B632" i="2"/>
  <c r="B648" i="2"/>
  <c r="B664" i="2"/>
  <c r="B709" i="2"/>
  <c r="B724" i="2"/>
  <c r="B768" i="2"/>
  <c r="B806" i="2"/>
  <c r="B820" i="2"/>
  <c r="B831" i="2"/>
  <c r="B849" i="2"/>
  <c r="B865" i="2"/>
  <c r="B881" i="2"/>
  <c r="B886" i="2"/>
  <c r="B910" i="2"/>
  <c r="B935" i="2"/>
  <c r="B945" i="2"/>
  <c r="B950" i="2"/>
  <c r="B974" i="2"/>
  <c r="B999" i="2"/>
  <c r="B1009" i="2"/>
  <c r="B1014" i="2"/>
  <c r="B1038" i="2"/>
  <c r="B1068" i="2"/>
  <c r="B158" i="2"/>
  <c r="B563" i="2"/>
  <c r="B601" i="2"/>
  <c r="B617" i="2"/>
  <c r="B633" i="2"/>
  <c r="B649" i="2"/>
  <c r="B695" i="2"/>
  <c r="B710" i="2"/>
  <c r="B769" i="2"/>
  <c r="B808" i="2"/>
  <c r="B832" i="2"/>
  <c r="B850" i="2"/>
  <c r="B855" i="2"/>
  <c r="B860" i="2"/>
  <c r="B866" i="2"/>
  <c r="B871" i="2"/>
  <c r="B876" i="2"/>
  <c r="B882" i="2"/>
  <c r="B911" i="2"/>
  <c r="B931" i="2"/>
  <c r="B936" i="2"/>
  <c r="B946" i="2"/>
  <c r="B975" i="2"/>
  <c r="B995" i="2"/>
  <c r="B1000" i="2"/>
  <c r="B1010" i="2"/>
  <c r="B1039" i="2"/>
  <c r="B1059" i="2"/>
  <c r="B1080" i="2"/>
  <c r="B1090" i="2"/>
  <c r="B1100" i="2"/>
  <c r="B1111" i="2"/>
  <c r="B1121" i="2"/>
  <c r="B164" i="2"/>
  <c r="B503" i="2"/>
  <c r="B565" i="2"/>
  <c r="B635" i="2"/>
  <c r="B651" i="2"/>
  <c r="B667" i="2"/>
  <c r="B712" i="2"/>
  <c r="B771" i="2"/>
  <c r="B786" i="2"/>
  <c r="B798" i="2"/>
  <c r="B815" i="2"/>
  <c r="B821" i="2"/>
  <c r="B844" i="2"/>
  <c r="B887" i="2"/>
  <c r="B897" i="2"/>
  <c r="B902" i="2"/>
  <c r="B926" i="2"/>
  <c r="B951" i="2"/>
  <c r="B961" i="2"/>
  <c r="B966" i="2"/>
  <c r="B990" i="2"/>
  <c r="B1015" i="2"/>
  <c r="B1025" i="2"/>
  <c r="B1030" i="2"/>
  <c r="B1054" i="2"/>
  <c r="B1065" i="2"/>
  <c r="B568" i="2"/>
  <c r="B669" i="2"/>
  <c r="B684" i="2"/>
  <c r="B699" i="2"/>
  <c r="B714" i="2"/>
  <c r="B729" i="2"/>
  <c r="B773" i="2"/>
  <c r="B788" i="2"/>
  <c r="B800" i="2"/>
  <c r="B809" i="2"/>
  <c r="B827" i="2"/>
  <c r="B839" i="2"/>
  <c r="B856" i="2"/>
  <c r="B872" i="2"/>
  <c r="B892" i="2"/>
  <c r="B907" i="2"/>
  <c r="B912" i="2"/>
  <c r="B917" i="2"/>
  <c r="B922" i="2"/>
  <c r="B932" i="2"/>
  <c r="B937" i="2"/>
  <c r="B941" i="2"/>
  <c r="B956" i="2"/>
  <c r="B971" i="2"/>
  <c r="B976" i="2"/>
  <c r="B981" i="2"/>
  <c r="B986" i="2"/>
  <c r="B996" i="2"/>
  <c r="B1001" i="2"/>
  <c r="B1005" i="2"/>
  <c r="B1020" i="2"/>
  <c r="B1035" i="2"/>
  <c r="B1040" i="2"/>
  <c r="B1045" i="2"/>
  <c r="B1050" i="2"/>
  <c r="B1060" i="2"/>
  <c r="B205" i="2"/>
  <c r="B508" i="2"/>
  <c r="B542" i="2"/>
  <c r="B605" i="2"/>
  <c r="B621" i="2"/>
  <c r="B637" i="2"/>
  <c r="B653" i="2"/>
  <c r="B744" i="2"/>
  <c r="B810" i="2"/>
  <c r="B822" i="2"/>
  <c r="B834" i="2"/>
  <c r="B851" i="2"/>
  <c r="B861" i="2"/>
  <c r="B867" i="2"/>
  <c r="B883" i="2"/>
  <c r="B888" i="2"/>
  <c r="B898" i="2"/>
  <c r="B927" i="2"/>
  <c r="B947" i="2"/>
  <c r="B952" i="2"/>
  <c r="B962" i="2"/>
  <c r="B991" i="2"/>
  <c r="B1011" i="2"/>
  <c r="B1016" i="2"/>
  <c r="B1026" i="2"/>
  <c r="B511" i="2"/>
  <c r="B589" i="2"/>
  <c r="B670" i="2"/>
  <c r="B759" i="2"/>
  <c r="B774" i="2"/>
  <c r="B840" i="2"/>
  <c r="B845" i="2"/>
  <c r="B857" i="2"/>
  <c r="B878" i="2"/>
  <c r="B903" i="2"/>
  <c r="B913" i="2"/>
  <c r="B918" i="2"/>
  <c r="B942" i="2"/>
  <c r="B967" i="2"/>
  <c r="B977" i="2"/>
  <c r="B982" i="2"/>
  <c r="B1006" i="2"/>
  <c r="B1031" i="2"/>
  <c r="B1041" i="2"/>
  <c r="B1046" i="2"/>
  <c r="B1066" i="2"/>
  <c r="B1076" i="2"/>
  <c r="B1086" i="2"/>
  <c r="B748" i="2"/>
  <c r="B829" i="2"/>
  <c r="B874" i="2"/>
  <c r="B914" i="2"/>
  <c r="B754" i="2"/>
  <c r="B896" i="2"/>
  <c r="B916" i="2"/>
  <c r="B955" i="2"/>
  <c r="B1042" i="2"/>
  <c r="B1053" i="2"/>
  <c r="B1104" i="2"/>
  <c r="B1117" i="2"/>
  <c r="B1125" i="2"/>
  <c r="B1145" i="2"/>
  <c r="B1150" i="2"/>
  <c r="B1171" i="2"/>
  <c r="B1177" i="2"/>
  <c r="B1181" i="2"/>
  <c r="B1208" i="2"/>
  <c r="B1218" i="2"/>
  <c r="B1228" i="2"/>
  <c r="B1239" i="2"/>
  <c r="B1249" i="2"/>
  <c r="B1270" i="2"/>
  <c r="B1275" i="2"/>
  <c r="B1280" i="2"/>
  <c r="B1301" i="2"/>
  <c r="B1306" i="2"/>
  <c r="B1316" i="2"/>
  <c r="B1321" i="2"/>
  <c r="B1357" i="2"/>
  <c r="B1392" i="2"/>
  <c r="B1397" i="2"/>
  <c r="B1407" i="2"/>
  <c r="B1412" i="2"/>
  <c r="B1422" i="2"/>
  <c r="B248" i="2"/>
  <c r="B938" i="2"/>
  <c r="B957" i="2"/>
  <c r="B997" i="2"/>
  <c r="B1029" i="2"/>
  <c r="B1043" i="2"/>
  <c r="B1055" i="2"/>
  <c r="B1075" i="2"/>
  <c r="B1112" i="2"/>
  <c r="B1132" i="2"/>
  <c r="B1156" i="2"/>
  <c r="B1166" i="2"/>
  <c r="B1187" i="2"/>
  <c r="B1193" i="2"/>
  <c r="B1197" i="2"/>
  <c r="B1224" i="2"/>
  <c r="B1234" i="2"/>
  <c r="B1244" i="2"/>
  <c r="B1255" i="2"/>
  <c r="B1265" i="2"/>
  <c r="B1286" i="2"/>
  <c r="B1296" i="2"/>
  <c r="B1311" i="2"/>
  <c r="B1326" i="2"/>
  <c r="B1331" i="2"/>
  <c r="B1341" i="2"/>
  <c r="B1347" i="2"/>
  <c r="B1352" i="2"/>
  <c r="B1367" i="2"/>
  <c r="B1372" i="2"/>
  <c r="B1377" i="2"/>
  <c r="B1382" i="2"/>
  <c r="B1387" i="2"/>
  <c r="B1402" i="2"/>
  <c r="B1427" i="2"/>
  <c r="B1437" i="2"/>
  <c r="B285" i="2"/>
  <c r="B573" i="2"/>
  <c r="B704" i="2"/>
  <c r="B763" i="2"/>
  <c r="B835" i="2"/>
  <c r="B879" i="2"/>
  <c r="B899" i="2"/>
  <c r="B978" i="2"/>
  <c r="B1017" i="2"/>
  <c r="B1044" i="2"/>
  <c r="B1056" i="2"/>
  <c r="B1091" i="2"/>
  <c r="B1098" i="2"/>
  <c r="B1105" i="2"/>
  <c r="B1118" i="2"/>
  <c r="B1126" i="2"/>
  <c r="B1139" i="2"/>
  <c r="B1146" i="2"/>
  <c r="B1151" i="2"/>
  <c r="B1162" i="2"/>
  <c r="B1172" i="2"/>
  <c r="B1182" i="2"/>
  <c r="B1203" i="2"/>
  <c r="B1209" i="2"/>
  <c r="B1213" i="2"/>
  <c r="B1240" i="2"/>
  <c r="B1250" i="2"/>
  <c r="B1260" i="2"/>
  <c r="B1271" i="2"/>
  <c r="B1281" i="2"/>
  <c r="B1291" i="2"/>
  <c r="B1302" i="2"/>
  <c r="B1337" i="2"/>
  <c r="B1358" i="2"/>
  <c r="B1362" i="2"/>
  <c r="B1408" i="2"/>
  <c r="B1413" i="2"/>
  <c r="B1417" i="2"/>
  <c r="B1432" i="2"/>
  <c r="B584" i="2"/>
  <c r="B813" i="2"/>
  <c r="B837" i="2"/>
  <c r="B901" i="2"/>
  <c r="B921" i="2"/>
  <c r="B940" i="2"/>
  <c r="B960" i="2"/>
  <c r="B980" i="2"/>
  <c r="B1032" i="2"/>
  <c r="B1084" i="2"/>
  <c r="B1099" i="2"/>
  <c r="B1106" i="2"/>
  <c r="B1113" i="2"/>
  <c r="B1127" i="2"/>
  <c r="B1157" i="2"/>
  <c r="B1167" i="2"/>
  <c r="B1178" i="2"/>
  <c r="B1188" i="2"/>
  <c r="B1198" i="2"/>
  <c r="B1219" i="2"/>
  <c r="B1225" i="2"/>
  <c r="B1229" i="2"/>
  <c r="B1256" i="2"/>
  <c r="B1266" i="2"/>
  <c r="B1276" i="2"/>
  <c r="B1287" i="2"/>
  <c r="B1297" i="2"/>
  <c r="B1307" i="2"/>
  <c r="B1317" i="2"/>
  <c r="B1322" i="2"/>
  <c r="B1327" i="2"/>
  <c r="B1332" i="2"/>
  <c r="B1342" i="2"/>
  <c r="B1348" i="2"/>
  <c r="B1373" i="2"/>
  <c r="B1383" i="2"/>
  <c r="B1388" i="2"/>
  <c r="B592" i="2"/>
  <c r="B776" i="2"/>
  <c r="B817" i="2"/>
  <c r="B862" i="2"/>
  <c r="B884" i="2"/>
  <c r="B923" i="2"/>
  <c r="B1002" i="2"/>
  <c r="B1058" i="2"/>
  <c r="B1069" i="2"/>
  <c r="B1077" i="2"/>
  <c r="B1092" i="2"/>
  <c r="B1120" i="2"/>
  <c r="B1133" i="2"/>
  <c r="B1141" i="2"/>
  <c r="B1152" i="2"/>
  <c r="B1173" i="2"/>
  <c r="B1183" i="2"/>
  <c r="B1194" i="2"/>
  <c r="B1204" i="2"/>
  <c r="B1214" i="2"/>
  <c r="B1235" i="2"/>
  <c r="B1241" i="2"/>
  <c r="B1245" i="2"/>
  <c r="B1272" i="2"/>
  <c r="B1282" i="2"/>
  <c r="B1292" i="2"/>
  <c r="B1303" i="2"/>
  <c r="B1312" i="2"/>
  <c r="B1353" i="2"/>
  <c r="B1363" i="2"/>
  <c r="B1368" i="2"/>
  <c r="B1378" i="2"/>
  <c r="B1418" i="2"/>
  <c r="B467" i="2"/>
  <c r="B778" i="2"/>
  <c r="B841" i="2"/>
  <c r="B863" i="2"/>
  <c r="B904" i="2"/>
  <c r="B943" i="2"/>
  <c r="B963" i="2"/>
  <c r="B1019" i="2"/>
  <c r="B1034" i="2"/>
  <c r="B1085" i="2"/>
  <c r="B1128" i="2"/>
  <c r="B1147" i="2"/>
  <c r="B1158" i="2"/>
  <c r="B1163" i="2"/>
  <c r="B1168" i="2"/>
  <c r="B1189" i="2"/>
  <c r="B1199" i="2"/>
  <c r="B1210" i="2"/>
  <c r="B1220" i="2"/>
  <c r="B1230" i="2"/>
  <c r="B1251" i="2"/>
  <c r="B1257" i="2"/>
  <c r="B1261" i="2"/>
  <c r="B1298" i="2"/>
  <c r="B1323" i="2"/>
  <c r="B1333" i="2"/>
  <c r="B1338" i="2"/>
  <c r="B1343" i="2"/>
  <c r="B1349" i="2"/>
  <c r="B1359" i="2"/>
  <c r="B1374" i="2"/>
  <c r="B1389" i="2"/>
  <c r="B1399" i="2"/>
  <c r="B1404" i="2"/>
  <c r="B1409" i="2"/>
  <c r="B1414" i="2"/>
  <c r="B1424" i="2"/>
  <c r="B600" i="2"/>
  <c r="B665" i="2"/>
  <c r="B783" i="2"/>
  <c r="B906" i="2"/>
  <c r="B925" i="2"/>
  <c r="B965" i="2"/>
  <c r="B985" i="2"/>
  <c r="B1004" i="2"/>
  <c r="B1021" i="2"/>
  <c r="B1036" i="2"/>
  <c r="B1048" i="2"/>
  <c r="B1070" i="2"/>
  <c r="B1079" i="2"/>
  <c r="B1094" i="2"/>
  <c r="B1107" i="2"/>
  <c r="B1135" i="2"/>
  <c r="B1142" i="2"/>
  <c r="B1153" i="2"/>
  <c r="B1174" i="2"/>
  <c r="B1179" i="2"/>
  <c r="B1184" i="2"/>
  <c r="B1205" i="2"/>
  <c r="B1215" i="2"/>
  <c r="B1226" i="2"/>
  <c r="B1236" i="2"/>
  <c r="B1246" i="2"/>
  <c r="B1267" i="2"/>
  <c r="B1273" i="2"/>
  <c r="B1277" i="2"/>
  <c r="B1288" i="2"/>
  <c r="B1304" i="2"/>
  <c r="B1308" i="2"/>
  <c r="B1313" i="2"/>
  <c r="B1318" i="2"/>
  <c r="B1328" i="2"/>
  <c r="B516" i="2"/>
  <c r="B608" i="2"/>
  <c r="B889" i="2"/>
  <c r="B908" i="2"/>
  <c r="B928" i="2"/>
  <c r="B948" i="2"/>
  <c r="B987" i="2"/>
  <c r="B1049" i="2"/>
  <c r="B1061" i="2"/>
  <c r="B1071" i="2"/>
  <c r="B1115" i="2"/>
  <c r="B1122" i="2"/>
  <c r="B1129" i="2"/>
  <c r="B1159" i="2"/>
  <c r="B1169" i="2"/>
  <c r="B1190" i="2"/>
  <c r="B1195" i="2"/>
  <c r="B1200" i="2"/>
  <c r="B1221" i="2"/>
  <c r="B1231" i="2"/>
  <c r="B1242" i="2"/>
  <c r="B1252" i="2"/>
  <c r="B1262" i="2"/>
  <c r="B1283" i="2"/>
  <c r="B1293" i="2"/>
  <c r="B1299" i="2"/>
  <c r="B1334" i="2"/>
  <c r="B1344" i="2"/>
  <c r="B733" i="2"/>
  <c r="B793" i="2"/>
  <c r="B823" i="2"/>
  <c r="B846" i="2"/>
  <c r="B968" i="2"/>
  <c r="B1007" i="2"/>
  <c r="B1023" i="2"/>
  <c r="B1087" i="2"/>
  <c r="B1095" i="2"/>
  <c r="B1101" i="2"/>
  <c r="B1108" i="2"/>
  <c r="B1136" i="2"/>
  <c r="B1143" i="2"/>
  <c r="B1148" i="2"/>
  <c r="B1154" i="2"/>
  <c r="B1164" i="2"/>
  <c r="B1175" i="2"/>
  <c r="B1185" i="2"/>
  <c r="B1206" i="2"/>
  <c r="B1211" i="2"/>
  <c r="B1216" i="2"/>
  <c r="B1237" i="2"/>
  <c r="B1247" i="2"/>
  <c r="B1258" i="2"/>
  <c r="B1268" i="2"/>
  <c r="B1278" i="2"/>
  <c r="B1289" i="2"/>
  <c r="B1314" i="2"/>
  <c r="B1319" i="2"/>
  <c r="B1324" i="2"/>
  <c r="B1339" i="2"/>
  <c r="B1350" i="2"/>
  <c r="B1355" i="2"/>
  <c r="B1360" i="2"/>
  <c r="B1024" i="2"/>
  <c r="B1073" i="2"/>
  <c r="B1300" i="2"/>
  <c r="B1354" i="2"/>
  <c r="B1366" i="2"/>
  <c r="B1386" i="2"/>
  <c r="B1396" i="2"/>
  <c r="B1430" i="2"/>
  <c r="B1467" i="2"/>
  <c r="B1487" i="2"/>
  <c r="B1492" i="2"/>
  <c r="B1502" i="2"/>
  <c r="B1507" i="2"/>
  <c r="B1517" i="2"/>
  <c r="B1522" i="2"/>
  <c r="B1527" i="2"/>
  <c r="B1532" i="2"/>
  <c r="B1537" i="2"/>
  <c r="B1547" i="2"/>
  <c r="B1562" i="2"/>
  <c r="B1573" i="2"/>
  <c r="B1577" i="2"/>
  <c r="B1588" i="2"/>
  <c r="B1598" i="2"/>
  <c r="B1603" i="2"/>
  <c r="B1613" i="2"/>
  <c r="B1618" i="2"/>
  <c r="B1623" i="2"/>
  <c r="B1628" i="2"/>
  <c r="B1633" i="2"/>
  <c r="B1643" i="2"/>
  <c r="B1658" i="2"/>
  <c r="B1669" i="2"/>
  <c r="B1673" i="2"/>
  <c r="B1684" i="2"/>
  <c r="B1694" i="2"/>
  <c r="B1699" i="2"/>
  <c r="B1709" i="2"/>
  <c r="B1714" i="2"/>
  <c r="B1719" i="2"/>
  <c r="B533" i="2"/>
  <c r="B953" i="2"/>
  <c r="B1102" i="2"/>
  <c r="B1176" i="2"/>
  <c r="B1196" i="2"/>
  <c r="B1217" i="2"/>
  <c r="B1238" i="2"/>
  <c r="B1279" i="2"/>
  <c r="B1320" i="2"/>
  <c r="B1379" i="2"/>
  <c r="B1406" i="2"/>
  <c r="B1423" i="2"/>
  <c r="B1438" i="2"/>
  <c r="B1443" i="2"/>
  <c r="B1453" i="2"/>
  <c r="B1482" i="2"/>
  <c r="B1512" i="2"/>
  <c r="B1558" i="2"/>
  <c r="B1568" i="2"/>
  <c r="B1583" i="2"/>
  <c r="B1608" i="2"/>
  <c r="B1654" i="2"/>
  <c r="B1664" i="2"/>
  <c r="B1679" i="2"/>
  <c r="B1704" i="2"/>
  <c r="B1725" i="2"/>
  <c r="B1730" i="2"/>
  <c r="B549" i="2"/>
  <c r="B852" i="2"/>
  <c r="B1027" i="2"/>
  <c r="B1074" i="2"/>
  <c r="B1131" i="2"/>
  <c r="B1155" i="2"/>
  <c r="B1259" i="2"/>
  <c r="B1356" i="2"/>
  <c r="B1369" i="2"/>
  <c r="B1390" i="2"/>
  <c r="B1398" i="2"/>
  <c r="B1415" i="2"/>
  <c r="B1448" i="2"/>
  <c r="B1458" i="2"/>
  <c r="B1463" i="2"/>
  <c r="B1468" i="2"/>
  <c r="B1473" i="2"/>
  <c r="B1478" i="2"/>
  <c r="B1488" i="2"/>
  <c r="B1493" i="2"/>
  <c r="B1497" i="2"/>
  <c r="B1508" i="2"/>
  <c r="B1518" i="2"/>
  <c r="B1523" i="2"/>
  <c r="B1533" i="2"/>
  <c r="B1538" i="2"/>
  <c r="B1543" i="2"/>
  <c r="B1548" i="2"/>
  <c r="B1553" i="2"/>
  <c r="B1563" i="2"/>
  <c r="B1578" i="2"/>
  <c r="B1589" i="2"/>
  <c r="B1593" i="2"/>
  <c r="B1604" i="2"/>
  <c r="B1614" i="2"/>
  <c r="B1619" i="2"/>
  <c r="B1629" i="2"/>
  <c r="B1634" i="2"/>
  <c r="B1639" i="2"/>
  <c r="B1644" i="2"/>
  <c r="B1649" i="2"/>
  <c r="B1659" i="2"/>
  <c r="B1674" i="2"/>
  <c r="B1685" i="2"/>
  <c r="B1689" i="2"/>
  <c r="B1700" i="2"/>
  <c r="B1710" i="2"/>
  <c r="B1715" i="2"/>
  <c r="B970" i="2"/>
  <c r="B1081" i="2"/>
  <c r="B1137" i="2"/>
  <c r="B1160" i="2"/>
  <c r="B1180" i="2"/>
  <c r="B1201" i="2"/>
  <c r="B1222" i="2"/>
  <c r="B1263" i="2"/>
  <c r="B1284" i="2"/>
  <c r="B1305" i="2"/>
  <c r="B1340" i="2"/>
  <c r="B1380" i="2"/>
  <c r="B1431" i="2"/>
  <c r="B1439" i="2"/>
  <c r="B1444" i="2"/>
  <c r="B1454" i="2"/>
  <c r="B1483" i="2"/>
  <c r="B1503" i="2"/>
  <c r="B1528" i="2"/>
  <c r="B1574" i="2"/>
  <c r="B1584" i="2"/>
  <c r="B1599" i="2"/>
  <c r="B1624" i="2"/>
  <c r="B1670" i="2"/>
  <c r="B1680" i="2"/>
  <c r="B1695" i="2"/>
  <c r="B1720" i="2"/>
  <c r="B1726" i="2"/>
  <c r="B1731" i="2"/>
  <c r="B624" i="2"/>
  <c r="B972" i="2"/>
  <c r="B1110" i="2"/>
  <c r="B1243" i="2"/>
  <c r="B1370" i="2"/>
  <c r="B1425" i="2"/>
  <c r="B1459" i="2"/>
  <c r="B1469" i="2"/>
  <c r="B1498" i="2"/>
  <c r="B1509" i="2"/>
  <c r="B1513" i="2"/>
  <c r="B1524" i="2"/>
  <c r="B1534" i="2"/>
  <c r="B1539" i="2"/>
  <c r="B1549" i="2"/>
  <c r="B1554" i="2"/>
  <c r="B1559" i="2"/>
  <c r="B1564" i="2"/>
  <c r="B1569" i="2"/>
  <c r="B1579" i="2"/>
  <c r="B1594" i="2"/>
  <c r="B1605" i="2"/>
  <c r="B1609" i="2"/>
  <c r="B1620" i="2"/>
  <c r="B1630" i="2"/>
  <c r="B1635" i="2"/>
  <c r="B1645" i="2"/>
  <c r="B1650" i="2"/>
  <c r="B1655" i="2"/>
  <c r="B1660" i="2"/>
  <c r="B1665" i="2"/>
  <c r="B1675" i="2"/>
  <c r="B1690" i="2"/>
  <c r="B1701" i="2"/>
  <c r="B1705" i="2"/>
  <c r="B1716" i="2"/>
  <c r="B680" i="2"/>
  <c r="B891" i="2"/>
  <c r="B1082" i="2"/>
  <c r="B1138" i="2"/>
  <c r="B1161" i="2"/>
  <c r="B1202" i="2"/>
  <c r="B1223" i="2"/>
  <c r="B1264" i="2"/>
  <c r="B1285" i="2"/>
  <c r="B1325" i="2"/>
  <c r="B1345" i="2"/>
  <c r="B1381" i="2"/>
  <c r="B1391" i="2"/>
  <c r="B1400" i="2"/>
  <c r="B1416" i="2"/>
  <c r="B1433" i="2"/>
  <c r="B1440" i="2"/>
  <c r="B1445" i="2"/>
  <c r="B1449" i="2"/>
  <c r="B1464" i="2"/>
  <c r="B1474" i="2"/>
  <c r="B1479" i="2"/>
  <c r="B1484" i="2"/>
  <c r="B1489" i="2"/>
  <c r="B1494" i="2"/>
  <c r="B1504" i="2"/>
  <c r="B1519" i="2"/>
  <c r="B1544" i="2"/>
  <c r="B1590" i="2"/>
  <c r="B1600" i="2"/>
  <c r="B1615" i="2"/>
  <c r="B1640" i="2"/>
  <c r="B1686" i="2"/>
  <c r="B1696" i="2"/>
  <c r="B1711" i="2"/>
  <c r="B1721" i="2"/>
  <c r="B1732" i="2"/>
  <c r="B687" i="2"/>
  <c r="B893" i="2"/>
  <c r="B989" i="2"/>
  <c r="B1051" i="2"/>
  <c r="B1116" i="2"/>
  <c r="B1227" i="2"/>
  <c r="B1309" i="2"/>
  <c r="B1329" i="2"/>
  <c r="B1371" i="2"/>
  <c r="B1455" i="2"/>
  <c r="B1460" i="2"/>
  <c r="B1470" i="2"/>
  <c r="B1499" i="2"/>
  <c r="B1514" i="2"/>
  <c r="B1525" i="2"/>
  <c r="B1529" i="2"/>
  <c r="B1540" i="2"/>
  <c r="B1550" i="2"/>
  <c r="B1555" i="2"/>
  <c r="B1565" i="2"/>
  <c r="B1570" i="2"/>
  <c r="B1575" i="2"/>
  <c r="B1580" i="2"/>
  <c r="B1585" i="2"/>
  <c r="B1595" i="2"/>
  <c r="B1610" i="2"/>
  <c r="B1621" i="2"/>
  <c r="B1625" i="2"/>
  <c r="B1636" i="2"/>
  <c r="B1646" i="2"/>
  <c r="B1651" i="2"/>
  <c r="B1661" i="2"/>
  <c r="B1666" i="2"/>
  <c r="B1671" i="2"/>
  <c r="B1676" i="2"/>
  <c r="B1681" i="2"/>
  <c r="B1691" i="2"/>
  <c r="B1706" i="2"/>
  <c r="B1717" i="2"/>
  <c r="B1727" i="2"/>
  <c r="B739" i="2"/>
  <c r="B992" i="2"/>
  <c r="B1089" i="2"/>
  <c r="B1144" i="2"/>
  <c r="B1186" i="2"/>
  <c r="B1207" i="2"/>
  <c r="B1248" i="2"/>
  <c r="B1269" i="2"/>
  <c r="B1346" i="2"/>
  <c r="B1361" i="2"/>
  <c r="B1384" i="2"/>
  <c r="B1393" i="2"/>
  <c r="B1410" i="2"/>
  <c r="B1419" i="2"/>
  <c r="B1426" i="2"/>
  <c r="B1434" i="2"/>
  <c r="B1450" i="2"/>
  <c r="B1475" i="2"/>
  <c r="B1485" i="2"/>
  <c r="B1510" i="2"/>
  <c r="B1520" i="2"/>
  <c r="B1535" i="2"/>
  <c r="B1560" i="2"/>
  <c r="B1606" i="2"/>
  <c r="B1616" i="2"/>
  <c r="B1631" i="2"/>
  <c r="B1656" i="2"/>
  <c r="B1702" i="2"/>
  <c r="B1712" i="2"/>
  <c r="B1722" i="2"/>
  <c r="B1733" i="2"/>
  <c r="B1165" i="2"/>
  <c r="B1290" i="2"/>
  <c r="B1310" i="2"/>
  <c r="B1330" i="2"/>
  <c r="B1364" i="2"/>
  <c r="B1394" i="2"/>
  <c r="B1401" i="2"/>
  <c r="B1428" i="2"/>
  <c r="B1441" i="2"/>
  <c r="B1446" i="2"/>
  <c r="B1456" i="2"/>
  <c r="B1461" i="2"/>
  <c r="B1465" i="2"/>
  <c r="B1480" i="2"/>
  <c r="B1490" i="2"/>
  <c r="B1495" i="2"/>
  <c r="B1500" i="2"/>
  <c r="B1505" i="2"/>
  <c r="B1515" i="2"/>
  <c r="B1530" i="2"/>
  <c r="B1541" i="2"/>
  <c r="B1545" i="2"/>
  <c r="B1556" i="2"/>
  <c r="B1566" i="2"/>
  <c r="B1571" i="2"/>
  <c r="B1581" i="2"/>
  <c r="B1586" i="2"/>
  <c r="B1591" i="2"/>
  <c r="B1596" i="2"/>
  <c r="B1601" i="2"/>
  <c r="B1611" i="2"/>
  <c r="B1626" i="2"/>
  <c r="B1637" i="2"/>
  <c r="B1641" i="2"/>
  <c r="B1652" i="2"/>
  <c r="B1662" i="2"/>
  <c r="B1667" i="2"/>
  <c r="B1677" i="2"/>
  <c r="B1682" i="2"/>
  <c r="B1687" i="2"/>
  <c r="B1692" i="2"/>
  <c r="B1697" i="2"/>
  <c r="B1707" i="2"/>
  <c r="B1728" i="2"/>
  <c r="B1254" i="2"/>
  <c r="B1336" i="2"/>
  <c r="B1421" i="2"/>
  <c r="B1447" i="2"/>
  <c r="B1567" i="2"/>
  <c r="B1648" i="2"/>
  <c r="B1688" i="2"/>
  <c r="B1729" i="2"/>
  <c r="B1743" i="2"/>
  <c r="B1753" i="2"/>
  <c r="B1764" i="2"/>
  <c r="B1784" i="2"/>
  <c r="B1790" i="2"/>
  <c r="B1795" i="2"/>
  <c r="B1821" i="2"/>
  <c r="B1826" i="2"/>
  <c r="B1831" i="2"/>
  <c r="B1852" i="2"/>
  <c r="B1857" i="2"/>
  <c r="B1878" i="2"/>
  <c r="B1883" i="2"/>
  <c r="B1904" i="2"/>
  <c r="B1914" i="2"/>
  <c r="B1925" i="2"/>
  <c r="B1935" i="2"/>
  <c r="B1945" i="2"/>
  <c r="B1956" i="2"/>
  <c r="B1976" i="2"/>
  <c r="B1982" i="2"/>
  <c r="B1987" i="2"/>
  <c r="B2013" i="2"/>
  <c r="B2018" i="2"/>
  <c r="B2023" i="2"/>
  <c r="B2044" i="2"/>
  <c r="B2049" i="2"/>
  <c r="B2080" i="2"/>
  <c r="B2085" i="2"/>
  <c r="B797" i="2"/>
  <c r="B1096" i="2"/>
  <c r="B1191" i="2"/>
  <c r="B1274" i="2"/>
  <c r="B1429" i="2"/>
  <c r="B1451" i="2"/>
  <c r="B1471" i="2"/>
  <c r="B1551" i="2"/>
  <c r="B1632" i="2"/>
  <c r="B1672" i="2"/>
  <c r="B1738" i="2"/>
  <c r="B1749" i="2"/>
  <c r="B1759" i="2"/>
  <c r="B1769" i="2"/>
  <c r="B1780" i="2"/>
  <c r="B1800" i="2"/>
  <c r="B1806" i="2"/>
  <c r="B1811" i="2"/>
  <c r="B1837" i="2"/>
  <c r="B1842" i="2"/>
  <c r="B1847" i="2"/>
  <c r="B1868" i="2"/>
  <c r="B1873" i="2"/>
  <c r="B1894" i="2"/>
  <c r="B1899" i="2"/>
  <c r="B1920" i="2"/>
  <c r="B1930" i="2"/>
  <c r="B1941" i="2"/>
  <c r="B1951" i="2"/>
  <c r="B1961" i="2"/>
  <c r="B1972" i="2"/>
  <c r="B1992" i="2"/>
  <c r="B1998" i="2"/>
  <c r="B2003" i="2"/>
  <c r="B2029" i="2"/>
  <c r="B2034" i="2"/>
  <c r="B2039" i="2"/>
  <c r="B2060" i="2"/>
  <c r="B2065" i="2"/>
  <c r="B2070" i="2"/>
  <c r="B2075" i="2"/>
  <c r="B803" i="2"/>
  <c r="B1351" i="2"/>
  <c r="B1395" i="2"/>
  <c r="B1491" i="2"/>
  <c r="B1511" i="2"/>
  <c r="B1531" i="2"/>
  <c r="B1572" i="2"/>
  <c r="B1612" i="2"/>
  <c r="B1653" i="2"/>
  <c r="B1693" i="2"/>
  <c r="B1713" i="2"/>
  <c r="B1744" i="2"/>
  <c r="B1754" i="2"/>
  <c r="B1765" i="2"/>
  <c r="B1775" i="2"/>
  <c r="B1785" i="2"/>
  <c r="B1796" i="2"/>
  <c r="B1816" i="2"/>
  <c r="B1822" i="2"/>
  <c r="B1827" i="2"/>
  <c r="B1853" i="2"/>
  <c r="B1858" i="2"/>
  <c r="B1863" i="2"/>
  <c r="B1884" i="2"/>
  <c r="B1889" i="2"/>
  <c r="B1910" i="2"/>
  <c r="B1915" i="2"/>
  <c r="B1936" i="2"/>
  <c r="B1946" i="2"/>
  <c r="B1957" i="2"/>
  <c r="B1967" i="2"/>
  <c r="B1977" i="2"/>
  <c r="B1988" i="2"/>
  <c r="B2008" i="2"/>
  <c r="B2014" i="2"/>
  <c r="B2019" i="2"/>
  <c r="B2045" i="2"/>
  <c r="B2050" i="2"/>
  <c r="B2055" i="2"/>
  <c r="B826" i="2"/>
  <c r="B1097" i="2"/>
  <c r="B1192" i="2"/>
  <c r="B1452" i="2"/>
  <c r="B1472" i="2"/>
  <c r="B1552" i="2"/>
  <c r="B1592" i="2"/>
  <c r="B1734" i="2"/>
  <c r="B1739" i="2"/>
  <c r="B1760" i="2"/>
  <c r="B1770" i="2"/>
  <c r="B1781" i="2"/>
  <c r="B1791" i="2"/>
  <c r="B1801" i="2"/>
  <c r="B1812" i="2"/>
  <c r="B1832" i="2"/>
  <c r="B1838" i="2"/>
  <c r="B1843" i="2"/>
  <c r="B1869" i="2"/>
  <c r="B1874" i="2"/>
  <c r="B1879" i="2"/>
  <c r="B1900" i="2"/>
  <c r="B1905" i="2"/>
  <c r="B1926" i="2"/>
  <c r="B1931" i="2"/>
  <c r="B1952" i="2"/>
  <c r="B1962" i="2"/>
  <c r="B1973" i="2"/>
  <c r="B1983" i="2"/>
  <c r="B1993" i="2"/>
  <c r="B2004" i="2"/>
  <c r="B2024" i="2"/>
  <c r="B2030" i="2"/>
  <c r="B2035" i="2"/>
  <c r="B2061" i="2"/>
  <c r="B2066" i="2"/>
  <c r="B2076" i="2"/>
  <c r="B2081" i="2"/>
  <c r="B2086" i="2"/>
  <c r="B1294" i="2"/>
  <c r="B1365" i="2"/>
  <c r="B1403" i="2"/>
  <c r="B1435" i="2"/>
  <c r="B1476" i="2"/>
  <c r="B1536" i="2"/>
  <c r="B1576" i="2"/>
  <c r="B1718" i="2"/>
  <c r="B1750" i="2"/>
  <c r="B1755" i="2"/>
  <c r="B1776" i="2"/>
  <c r="B1786" i="2"/>
  <c r="B1797" i="2"/>
  <c r="B1807" i="2"/>
  <c r="B1817" i="2"/>
  <c r="B1828" i="2"/>
  <c r="B1848" i="2"/>
  <c r="B1854" i="2"/>
  <c r="B1859" i="2"/>
  <c r="B1885" i="2"/>
  <c r="B1890" i="2"/>
  <c r="B1895" i="2"/>
  <c r="B1916" i="2"/>
  <c r="B1921" i="2"/>
  <c r="B1942" i="2"/>
  <c r="B1947" i="2"/>
  <c r="B1968" i="2"/>
  <c r="B1978" i="2"/>
  <c r="B1989" i="2"/>
  <c r="B1999" i="2"/>
  <c r="B2009" i="2"/>
  <c r="B2020" i="2"/>
  <c r="B2040" i="2"/>
  <c r="B2046" i="2"/>
  <c r="B2051" i="2"/>
  <c r="B2071" i="2"/>
  <c r="B933" i="2"/>
  <c r="B1123" i="2"/>
  <c r="B1516" i="2"/>
  <c r="B1557" i="2"/>
  <c r="B1597" i="2"/>
  <c r="B1617" i="2"/>
  <c r="B1657" i="2"/>
  <c r="B1678" i="2"/>
  <c r="B1698" i="2"/>
  <c r="B1740" i="2"/>
  <c r="B1745" i="2"/>
  <c r="B1766" i="2"/>
  <c r="B1771" i="2"/>
  <c r="B1792" i="2"/>
  <c r="B1802" i="2"/>
  <c r="B1813" i="2"/>
  <c r="B1823" i="2"/>
  <c r="B1833" i="2"/>
  <c r="B1844" i="2"/>
  <c r="B1864" i="2"/>
  <c r="B1870" i="2"/>
  <c r="B1875" i="2"/>
  <c r="B1901" i="2"/>
  <c r="B1906" i="2"/>
  <c r="B1911" i="2"/>
  <c r="B1932" i="2"/>
  <c r="B1937" i="2"/>
  <c r="B1958" i="2"/>
  <c r="B1963" i="2"/>
  <c r="B1984" i="2"/>
  <c r="B1994" i="2"/>
  <c r="B2005" i="2"/>
  <c r="B2015" i="2"/>
  <c r="B2025" i="2"/>
  <c r="B2036" i="2"/>
  <c r="B2056" i="2"/>
  <c r="B2062" i="2"/>
  <c r="B2067" i="2"/>
  <c r="B2077" i="2"/>
  <c r="B2082" i="2"/>
  <c r="B1212" i="2"/>
  <c r="B1295" i="2"/>
  <c r="B1405" i="2"/>
  <c r="B1436" i="2"/>
  <c r="B1457" i="2"/>
  <c r="B1477" i="2"/>
  <c r="B1496" i="2"/>
  <c r="B1638" i="2"/>
  <c r="B1735" i="2"/>
  <c r="B1756" i="2"/>
  <c r="B1761" i="2"/>
  <c r="B1782" i="2"/>
  <c r="B1787" i="2"/>
  <c r="B1808" i="2"/>
  <c r="B1818" i="2"/>
  <c r="B1829" i="2"/>
  <c r="B1839" i="2"/>
  <c r="B1849" i="2"/>
  <c r="B1860" i="2"/>
  <c r="B1880" i="2"/>
  <c r="B1886" i="2"/>
  <c r="B1891" i="2"/>
  <c r="B1917" i="2"/>
  <c r="B1922" i="2"/>
  <c r="B1927" i="2"/>
  <c r="B1948" i="2"/>
  <c r="B1953" i="2"/>
  <c r="B1974" i="2"/>
  <c r="B1979" i="2"/>
  <c r="B2000" i="2"/>
  <c r="B2010" i="2"/>
  <c r="B2021" i="2"/>
  <c r="B2031" i="2"/>
  <c r="B2041" i="2"/>
  <c r="B2052" i="2"/>
  <c r="B2087" i="2"/>
  <c r="B1232" i="2"/>
  <c r="B1375" i="2"/>
  <c r="B1411" i="2"/>
  <c r="B1622" i="2"/>
  <c r="B1723" i="2"/>
  <c r="B1741" i="2"/>
  <c r="B1746" i="2"/>
  <c r="B1751" i="2"/>
  <c r="B1772" i="2"/>
  <c r="B1777" i="2"/>
  <c r="B1798" i="2"/>
  <c r="B1803" i="2"/>
  <c r="B1824" i="2"/>
  <c r="B1834" i="2"/>
  <c r="B1845" i="2"/>
  <c r="B1855" i="2"/>
  <c r="B1865" i="2"/>
  <c r="B1876" i="2"/>
  <c r="B1896" i="2"/>
  <c r="B1902" i="2"/>
  <c r="B1907" i="2"/>
  <c r="B1933" i="2"/>
  <c r="B1938" i="2"/>
  <c r="B1943" i="2"/>
  <c r="B1964" i="2"/>
  <c r="B1969" i="2"/>
  <c r="B1990" i="2"/>
  <c r="B1995" i="2"/>
  <c r="B2016" i="2"/>
  <c r="B2026" i="2"/>
  <c r="B2037" i="2"/>
  <c r="B2047" i="2"/>
  <c r="B2057" i="2"/>
  <c r="B2072" i="2"/>
  <c r="B2078" i="2"/>
  <c r="B2083" i="2"/>
  <c r="B1012" i="2"/>
  <c r="B1315" i="2"/>
  <c r="B1501" i="2"/>
  <c r="B1521" i="2"/>
  <c r="B1561" i="2"/>
  <c r="B1582" i="2"/>
  <c r="B1602" i="2"/>
  <c r="B1642" i="2"/>
  <c r="B1683" i="2"/>
  <c r="B1703" i="2"/>
  <c r="B1757" i="2"/>
  <c r="B1762" i="2"/>
  <c r="B1767" i="2"/>
  <c r="B1788" i="2"/>
  <c r="B1793" i="2"/>
  <c r="B1814" i="2"/>
  <c r="B1819" i="2"/>
  <c r="B1840" i="2"/>
  <c r="B1850" i="2"/>
  <c r="B1861" i="2"/>
  <c r="B1871" i="2"/>
  <c r="B1881" i="2"/>
  <c r="B1892" i="2"/>
  <c r="B1912" i="2"/>
  <c r="B1918" i="2"/>
  <c r="B1923" i="2"/>
  <c r="B1949" i="2"/>
  <c r="B1954" i="2"/>
  <c r="B1959" i="2"/>
  <c r="B1980" i="2"/>
  <c r="B1985" i="2"/>
  <c r="B2006" i="2"/>
  <c r="B2011" i="2"/>
  <c r="B2032" i="2"/>
  <c r="B2042" i="2"/>
  <c r="B2053" i="2"/>
  <c r="B2063" i="2"/>
  <c r="B1466" i="2"/>
  <c r="B1546" i="2"/>
  <c r="B1627" i="2"/>
  <c r="B1708" i="2"/>
  <c r="B1748" i="2"/>
  <c r="B1768" i="2"/>
  <c r="B1810" i="2"/>
  <c r="B1997" i="2"/>
  <c r="B2059" i="2"/>
  <c r="B2124" i="2"/>
  <c r="B2129" i="2"/>
  <c r="B2144" i="2"/>
  <c r="B2149" i="2"/>
  <c r="B2159" i="2"/>
  <c r="B2164" i="2"/>
  <c r="B2179" i="2"/>
  <c r="B2199" i="2"/>
  <c r="B2240" i="2"/>
  <c r="B2245" i="2"/>
  <c r="B2255" i="2"/>
  <c r="B2260" i="2"/>
  <c r="B2275" i="2"/>
  <c r="B2295" i="2"/>
  <c r="B2336" i="2"/>
  <c r="B2341" i="2"/>
  <c r="B2351" i="2"/>
  <c r="B2356" i="2"/>
  <c r="B2371" i="2"/>
  <c r="B2391" i="2"/>
  <c r="B2073" i="2"/>
  <c r="B2152" i="2"/>
  <c r="B2193" i="2"/>
  <c r="B2299" i="2"/>
  <c r="B1462" i="2"/>
  <c r="B2058" i="2"/>
  <c r="B2123" i="2"/>
  <c r="B2229" i="2"/>
  <c r="B2279" i="2"/>
  <c r="B2320" i="2"/>
  <c r="B1893" i="2"/>
  <c r="B2017" i="2"/>
  <c r="B2153" i="2"/>
  <c r="B2209" i="2"/>
  <c r="B2310" i="2"/>
  <c r="B2345" i="2"/>
  <c r="B2396" i="2"/>
  <c r="B1376" i="2"/>
  <c r="B1481" i="2"/>
  <c r="B1724" i="2"/>
  <c r="B1773" i="2"/>
  <c r="B1835" i="2"/>
  <c r="B1856" i="2"/>
  <c r="B1877" i="2"/>
  <c r="B1897" i="2"/>
  <c r="B1939" i="2"/>
  <c r="B2001" i="2"/>
  <c r="B2022" i="2"/>
  <c r="B2089" i="2"/>
  <c r="B2095" i="2"/>
  <c r="B2104" i="2"/>
  <c r="B2110" i="2"/>
  <c r="B2119" i="2"/>
  <c r="B2134" i="2"/>
  <c r="B2139" i="2"/>
  <c r="B2154" i="2"/>
  <c r="B2169" i="2"/>
  <c r="B2184" i="2"/>
  <c r="B2190" i="2"/>
  <c r="B2205" i="2"/>
  <c r="B2210" i="2"/>
  <c r="B2220" i="2"/>
  <c r="B2225" i="2"/>
  <c r="B2230" i="2"/>
  <c r="B2235" i="2"/>
  <c r="B2250" i="2"/>
  <c r="B2265" i="2"/>
  <c r="B2280" i="2"/>
  <c r="B2286" i="2"/>
  <c r="B2301" i="2"/>
  <c r="B2306" i="2"/>
  <c r="B2316" i="2"/>
  <c r="B2321" i="2"/>
  <c r="B2326" i="2"/>
  <c r="B2331" i="2"/>
  <c r="B2346" i="2"/>
  <c r="B2361" i="2"/>
  <c r="B2376" i="2"/>
  <c r="B2382" i="2"/>
  <c r="B2397" i="2"/>
  <c r="B2137" i="2"/>
  <c r="B2385" i="2"/>
  <c r="B1809" i="2"/>
  <c r="B2340" i="2"/>
  <c r="B2219" i="2"/>
  <c r="B1063" i="2"/>
  <c r="B1486" i="2"/>
  <c r="B1647" i="2"/>
  <c r="B1752" i="2"/>
  <c r="B1794" i="2"/>
  <c r="B1981" i="2"/>
  <c r="B2043" i="2"/>
  <c r="B2064" i="2"/>
  <c r="B2079" i="2"/>
  <c r="B2100" i="2"/>
  <c r="B2115" i="2"/>
  <c r="B2125" i="2"/>
  <c r="B2130" i="2"/>
  <c r="B2160" i="2"/>
  <c r="B2165" i="2"/>
  <c r="B2175" i="2"/>
  <c r="B2180" i="2"/>
  <c r="B2195" i="2"/>
  <c r="B2215" i="2"/>
  <c r="B2256" i="2"/>
  <c r="B2261" i="2"/>
  <c r="B2271" i="2"/>
  <c r="B2276" i="2"/>
  <c r="B2291" i="2"/>
  <c r="B2311" i="2"/>
  <c r="B2352" i="2"/>
  <c r="B2357" i="2"/>
  <c r="B2367" i="2"/>
  <c r="B2372" i="2"/>
  <c r="B2387" i="2"/>
  <c r="B1929" i="2"/>
  <c r="B2033" i="2"/>
  <c r="B2198" i="2"/>
  <c r="B2254" i="2"/>
  <c r="B2274" i="2"/>
  <c r="B2390" i="2"/>
  <c r="B1542" i="2"/>
  <c r="B2094" i="2"/>
  <c r="B2148" i="2"/>
  <c r="B2224" i="2"/>
  <c r="B1335" i="2"/>
  <c r="B2138" i="2"/>
  <c r="B2204" i="2"/>
  <c r="B2270" i="2"/>
  <c r="B2386" i="2"/>
  <c r="B1064" i="2"/>
  <c r="B1385" i="2"/>
  <c r="B1774" i="2"/>
  <c r="B1815" i="2"/>
  <c r="B1836" i="2"/>
  <c r="B1898" i="2"/>
  <c r="B1919" i="2"/>
  <c r="B1940" i="2"/>
  <c r="B1960" i="2"/>
  <c r="B2002" i="2"/>
  <c r="B2090" i="2"/>
  <c r="B2096" i="2"/>
  <c r="B2105" i="2"/>
  <c r="B2140" i="2"/>
  <c r="B2145" i="2"/>
  <c r="B2150" i="2"/>
  <c r="B2155" i="2"/>
  <c r="B2170" i="2"/>
  <c r="B2185" i="2"/>
  <c r="B2200" i="2"/>
  <c r="B2206" i="2"/>
  <c r="B2221" i="2"/>
  <c r="B2226" i="2"/>
  <c r="B2236" i="2"/>
  <c r="B2241" i="2"/>
  <c r="B2246" i="2"/>
  <c r="B2251" i="2"/>
  <c r="B2266" i="2"/>
  <c r="B2281" i="2"/>
  <c r="B2296" i="2"/>
  <c r="B2302" i="2"/>
  <c r="B2317" i="2"/>
  <c r="B2322" i="2"/>
  <c r="B2332" i="2"/>
  <c r="B2337" i="2"/>
  <c r="B2342" i="2"/>
  <c r="B2347" i="2"/>
  <c r="B2362" i="2"/>
  <c r="B2377" i="2"/>
  <c r="B2392" i="2"/>
  <c r="B1805" i="2"/>
  <c r="B1888" i="2"/>
  <c r="B1971" i="2"/>
  <c r="B2113" i="2"/>
  <c r="B2188" i="2"/>
  <c r="B2218" i="2"/>
  <c r="B2314" i="2"/>
  <c r="B2350" i="2"/>
  <c r="B1975" i="2"/>
  <c r="B2143" i="2"/>
  <c r="B2325" i="2"/>
  <c r="B2355" i="2"/>
  <c r="B1872" i="2"/>
  <c r="B2074" i="2"/>
  <c r="B2109" i="2"/>
  <c r="B2264" i="2"/>
  <c r="B2366" i="2"/>
  <c r="B1149" i="2"/>
  <c r="B1663" i="2"/>
  <c r="B1736" i="2"/>
  <c r="B1778" i="2"/>
  <c r="B1965" i="2"/>
  <c r="B2027" i="2"/>
  <c r="B2048" i="2"/>
  <c r="B2068" i="2"/>
  <c r="B2091" i="2"/>
  <c r="B2101" i="2"/>
  <c r="B2111" i="2"/>
  <c r="B2120" i="2"/>
  <c r="B2126" i="2"/>
  <c r="B2135" i="2"/>
  <c r="B2176" i="2"/>
  <c r="B2181" i="2"/>
  <c r="B2191" i="2"/>
  <c r="B2196" i="2"/>
  <c r="B2211" i="2"/>
  <c r="B2231" i="2"/>
  <c r="B2272" i="2"/>
  <c r="B2277" i="2"/>
  <c r="B2287" i="2"/>
  <c r="B2292" i="2"/>
  <c r="B2307" i="2"/>
  <c r="B2327" i="2"/>
  <c r="B2368" i="2"/>
  <c r="B2373" i="2"/>
  <c r="B2383" i="2"/>
  <c r="B2388" i="2"/>
  <c r="B2" i="2"/>
  <c r="B1909" i="2"/>
  <c r="B2108" i="2"/>
  <c r="B2178" i="2"/>
  <c r="B2269" i="2"/>
  <c r="B2344" i="2"/>
  <c r="B2395" i="2"/>
  <c r="B1747" i="2"/>
  <c r="B1934" i="2"/>
  <c r="B1996" i="2"/>
  <c r="B2103" i="2"/>
  <c r="B1851" i="2"/>
  <c r="B1955" i="2"/>
  <c r="B2099" i="2"/>
  <c r="B2214" i="2"/>
  <c r="B2305" i="2"/>
  <c r="B1170" i="2"/>
  <c r="B1420" i="2"/>
  <c r="B1758" i="2"/>
  <c r="B1799" i="2"/>
  <c r="B1820" i="2"/>
  <c r="B1882" i="2"/>
  <c r="B1903" i="2"/>
  <c r="B1924" i="2"/>
  <c r="B1944" i="2"/>
  <c r="B1986" i="2"/>
  <c r="B2106" i="2"/>
  <c r="B2116" i="2"/>
  <c r="B2131" i="2"/>
  <c r="B2141" i="2"/>
  <c r="B2146" i="2"/>
  <c r="B2156" i="2"/>
  <c r="B2161" i="2"/>
  <c r="B2166" i="2"/>
  <c r="B2171" i="2"/>
  <c r="B2186" i="2"/>
  <c r="B2201" i="2"/>
  <c r="B2216" i="2"/>
  <c r="B2222" i="2"/>
  <c r="B2237" i="2"/>
  <c r="B2242" i="2"/>
  <c r="B2252" i="2"/>
  <c r="B2257" i="2"/>
  <c r="B2262" i="2"/>
  <c r="B2267" i="2"/>
  <c r="B2282" i="2"/>
  <c r="B2297" i="2"/>
  <c r="B2312" i="2"/>
  <c r="B2318" i="2"/>
  <c r="B2333" i="2"/>
  <c r="B2338" i="2"/>
  <c r="B2348" i="2"/>
  <c r="B2353" i="2"/>
  <c r="B2358" i="2"/>
  <c r="B2363" i="2"/>
  <c r="B2378" i="2"/>
  <c r="B2393" i="2"/>
  <c r="B2128" i="2"/>
  <c r="B2173" i="2"/>
  <c r="B2365" i="2"/>
  <c r="B2239" i="2"/>
  <c r="B2189" i="2"/>
  <c r="B2249" i="2"/>
  <c r="B2315" i="2"/>
  <c r="B2381" i="2"/>
  <c r="B1506" i="2"/>
  <c r="B1587" i="2"/>
  <c r="B1668" i="2"/>
  <c r="B1737" i="2"/>
  <c r="B1779" i="2"/>
  <c r="B1841" i="2"/>
  <c r="B1862" i="2"/>
  <c r="B1966" i="2"/>
  <c r="B2007" i="2"/>
  <c r="B2028" i="2"/>
  <c r="B2069" i="2"/>
  <c r="B2084" i="2"/>
  <c r="B2092" i="2"/>
  <c r="B2097" i="2"/>
  <c r="B2112" i="2"/>
  <c r="B2121" i="2"/>
  <c r="B2151" i="2"/>
  <c r="B2192" i="2"/>
  <c r="B2197" i="2"/>
  <c r="B2207" i="2"/>
  <c r="B2212" i="2"/>
  <c r="B2227" i="2"/>
  <c r="B2247" i="2"/>
  <c r="B2288" i="2"/>
  <c r="B2293" i="2"/>
  <c r="B2303" i="2"/>
  <c r="B2308" i="2"/>
  <c r="B2323" i="2"/>
  <c r="B2343" i="2"/>
  <c r="B2384" i="2"/>
  <c r="B2389" i="2"/>
  <c r="B2054" i="2"/>
  <c r="B2158" i="2"/>
  <c r="B2203" i="2"/>
  <c r="B2289" i="2"/>
  <c r="B2380" i="2"/>
  <c r="B1789" i="2"/>
  <c r="B2194" i="2"/>
  <c r="B2234" i="2"/>
  <c r="B2300" i="2"/>
  <c r="B2360" i="2"/>
  <c r="B1233" i="2"/>
  <c r="B1442" i="2"/>
  <c r="B1742" i="2"/>
  <c r="B1783" i="2"/>
  <c r="B1804" i="2"/>
  <c r="B1866" i="2"/>
  <c r="B1887" i="2"/>
  <c r="B1908" i="2"/>
  <c r="B1928" i="2"/>
  <c r="B1970" i="2"/>
  <c r="B2102" i="2"/>
  <c r="B2107" i="2"/>
  <c r="B2117" i="2"/>
  <c r="B2127" i="2"/>
  <c r="B2136" i="2"/>
  <c r="B2142" i="2"/>
  <c r="B2157" i="2"/>
  <c r="B2162" i="2"/>
  <c r="B2172" i="2"/>
  <c r="B2177" i="2"/>
  <c r="B2182" i="2"/>
  <c r="B2187" i="2"/>
  <c r="B2202" i="2"/>
  <c r="B2217" i="2"/>
  <c r="B2232" i="2"/>
  <c r="B2238" i="2"/>
  <c r="B2253" i="2"/>
  <c r="B2258" i="2"/>
  <c r="B2268" i="2"/>
  <c r="B2273" i="2"/>
  <c r="B2278" i="2"/>
  <c r="B2283" i="2"/>
  <c r="B2298" i="2"/>
  <c r="B2313" i="2"/>
  <c r="B2328" i="2"/>
  <c r="B2334" i="2"/>
  <c r="B2349" i="2"/>
  <c r="B2354" i="2"/>
  <c r="B2364" i="2"/>
  <c r="B2369" i="2"/>
  <c r="B2374" i="2"/>
  <c r="B2379" i="2"/>
  <c r="B2394" i="2"/>
  <c r="B2233" i="2"/>
  <c r="B2294" i="2"/>
  <c r="B2118" i="2"/>
  <c r="B2183" i="2"/>
  <c r="B2244" i="2"/>
  <c r="B2375" i="2"/>
  <c r="B2038" i="2"/>
  <c r="B2114" i="2"/>
  <c r="B2168" i="2"/>
  <c r="B2290" i="2"/>
  <c r="B1253" i="2"/>
  <c r="B1526" i="2"/>
  <c r="B1763" i="2"/>
  <c r="B1825" i="2"/>
  <c r="B1846" i="2"/>
  <c r="B1950" i="2"/>
  <c r="B1991" i="2"/>
  <c r="B2012" i="2"/>
  <c r="B2093" i="2"/>
  <c r="B2098" i="2"/>
  <c r="B2122" i="2"/>
  <c r="B2132" i="2"/>
  <c r="B2147" i="2"/>
  <c r="B2167" i="2"/>
  <c r="B2208" i="2"/>
  <c r="B2213" i="2"/>
  <c r="B2223" i="2"/>
  <c r="B2228" i="2"/>
  <c r="B2243" i="2"/>
  <c r="B2263" i="2"/>
  <c r="B2304" i="2"/>
  <c r="B2309" i="2"/>
  <c r="B2319" i="2"/>
  <c r="B2324" i="2"/>
  <c r="B2339" i="2"/>
  <c r="B2359" i="2"/>
  <c r="B1607" i="2"/>
  <c r="B1867" i="2"/>
  <c r="B2248" i="2"/>
  <c r="B2284" i="2"/>
  <c r="B2329" i="2"/>
  <c r="B2370" i="2"/>
  <c r="B1830" i="2"/>
  <c r="B2133" i="2"/>
  <c r="B2163" i="2"/>
  <c r="B2259" i="2"/>
  <c r="B2335" i="2"/>
  <c r="B1913" i="2"/>
  <c r="B2088" i="2"/>
  <c r="B2174" i="2"/>
  <c r="B2285" i="2"/>
  <c r="B2330" i="2"/>
  <c r="Q83" i="1"/>
  <c r="Q84" i="1" s="1"/>
  <c r="R58" i="1"/>
  <c r="Q58" i="1"/>
  <c r="P12" i="1"/>
  <c r="O12" i="1" s="1"/>
  <c r="N51" i="2"/>
  <c r="N55" i="2"/>
  <c r="N59" i="2"/>
  <c r="N52" i="2"/>
  <c r="N60" i="2"/>
  <c r="N61" i="2"/>
  <c r="N54" i="2"/>
  <c r="N57" i="2"/>
  <c r="N62" i="2"/>
  <c r="N63" i="2"/>
  <c r="N53" i="2"/>
  <c r="N56" i="2"/>
  <c r="N58" i="2"/>
  <c r="N64" i="2"/>
  <c r="S57" i="1"/>
  <c r="P83" i="1" s="1"/>
  <c r="S76" i="2"/>
  <c r="L46" i="6"/>
  <c r="K46" i="6"/>
  <c r="J46" i="6"/>
  <c r="I46" i="6"/>
  <c r="H46" i="6"/>
  <c r="G46" i="6"/>
  <c r="F46" i="6"/>
  <c r="E46" i="6"/>
  <c r="D46" i="6"/>
  <c r="C46" i="6"/>
  <c r="AA45" i="6"/>
  <c r="Z45" i="6"/>
  <c r="Y45" i="6"/>
  <c r="X45" i="6"/>
  <c r="V45" i="6"/>
  <c r="U45" i="6"/>
  <c r="T45" i="6"/>
  <c r="S45" i="6"/>
  <c r="R45" i="6"/>
  <c r="Q45" i="6"/>
  <c r="P45" i="6"/>
  <c r="O45" i="6"/>
  <c r="N45" i="6"/>
  <c r="M45" i="6"/>
  <c r="L45" i="6"/>
  <c r="K45" i="6"/>
  <c r="J45" i="6"/>
  <c r="I45" i="6"/>
  <c r="H45" i="6"/>
  <c r="G45" i="6"/>
  <c r="F45" i="6"/>
  <c r="E45" i="6"/>
  <c r="D45" i="6"/>
  <c r="C45" i="6"/>
  <c r="AA44" i="6"/>
  <c r="Z44" i="6"/>
  <c r="Y44" i="6"/>
  <c r="X44" i="6"/>
  <c r="V44" i="6"/>
  <c r="U44" i="6"/>
  <c r="T44" i="6"/>
  <c r="S44" i="6"/>
  <c r="R44" i="6"/>
  <c r="Q44" i="6"/>
  <c r="P44" i="6"/>
  <c r="O44" i="6"/>
  <c r="N44" i="6"/>
  <c r="M44" i="6"/>
  <c r="L44" i="6"/>
  <c r="K44" i="6"/>
  <c r="J44" i="6"/>
  <c r="I44" i="6"/>
  <c r="H44" i="6"/>
  <c r="G44" i="6"/>
  <c r="F44" i="6"/>
  <c r="E44" i="6"/>
  <c r="D44" i="6"/>
  <c r="C44" i="6"/>
  <c r="AE43" i="6"/>
  <c r="AD43" i="6"/>
  <c r="AC43" i="6"/>
  <c r="Y43" i="6"/>
  <c r="X43" i="6"/>
  <c r="V43" i="6"/>
  <c r="U43" i="6"/>
  <c r="T43" i="6"/>
  <c r="S43" i="6"/>
  <c r="R43" i="6"/>
  <c r="P43" i="6"/>
  <c r="O43" i="6"/>
  <c r="N43" i="6"/>
  <c r="M43" i="6"/>
  <c r="L43" i="6"/>
  <c r="K43" i="6"/>
  <c r="J43" i="6"/>
  <c r="I43" i="6"/>
  <c r="H43" i="6"/>
  <c r="G43" i="6"/>
  <c r="F43" i="6"/>
  <c r="E43" i="6"/>
  <c r="D43" i="6"/>
  <c r="C43" i="6"/>
  <c r="AE42" i="6"/>
  <c r="AD42" i="6"/>
  <c r="AC42" i="6"/>
  <c r="Y42" i="6"/>
  <c r="X42" i="6"/>
  <c r="V42" i="6"/>
  <c r="U42" i="6"/>
  <c r="T42" i="6"/>
  <c r="S42" i="6"/>
  <c r="R42" i="6"/>
  <c r="P42" i="6"/>
  <c r="O42" i="6"/>
  <c r="N42" i="6"/>
  <c r="M42" i="6"/>
  <c r="L42" i="6"/>
  <c r="K42" i="6"/>
  <c r="J42" i="6"/>
  <c r="I42" i="6"/>
  <c r="H42" i="6"/>
  <c r="G42" i="6"/>
  <c r="F42" i="6"/>
  <c r="E42" i="6"/>
  <c r="D42" i="6"/>
  <c r="C42" i="6"/>
  <c r="AE41" i="6"/>
  <c r="AD41" i="6"/>
  <c r="X41" i="6"/>
  <c r="V41" i="6"/>
  <c r="U41" i="6"/>
  <c r="T41" i="6"/>
  <c r="S41" i="6"/>
  <c r="P41" i="6"/>
  <c r="O41" i="6"/>
  <c r="N41" i="6"/>
  <c r="M41" i="6"/>
  <c r="L41" i="6"/>
  <c r="K41" i="6"/>
  <c r="J41" i="6"/>
  <c r="I41" i="6"/>
  <c r="H41" i="6"/>
  <c r="G41" i="6"/>
  <c r="F41" i="6"/>
  <c r="E41" i="6"/>
  <c r="D41" i="6"/>
  <c r="C41" i="6"/>
  <c r="V40" i="6"/>
  <c r="U40" i="6"/>
  <c r="T40" i="6"/>
  <c r="S40" i="6"/>
  <c r="P40" i="6"/>
  <c r="O40" i="6"/>
  <c r="N40" i="6"/>
  <c r="M40" i="6"/>
  <c r="L40" i="6"/>
  <c r="K40" i="6"/>
  <c r="J40" i="6"/>
  <c r="I40" i="6"/>
  <c r="H40" i="6"/>
  <c r="G40" i="6"/>
  <c r="V39" i="6"/>
  <c r="U39" i="6"/>
  <c r="T39" i="6"/>
  <c r="S39" i="6"/>
  <c r="P39" i="6"/>
  <c r="O39" i="6"/>
  <c r="N39" i="6"/>
  <c r="M39" i="6"/>
  <c r="L39" i="6"/>
  <c r="K39" i="6"/>
  <c r="J39" i="6"/>
  <c r="I39" i="6"/>
  <c r="H39" i="6"/>
  <c r="G39" i="6"/>
  <c r="V38" i="6"/>
  <c r="U38" i="6"/>
  <c r="T38" i="6"/>
  <c r="O38" i="6"/>
  <c r="M38" i="6"/>
  <c r="L38" i="6"/>
  <c r="K38" i="6"/>
  <c r="J38" i="6"/>
  <c r="I38" i="6"/>
  <c r="H38" i="6"/>
  <c r="G38" i="6"/>
  <c r="T37" i="6"/>
  <c r="O37" i="6"/>
  <c r="L37" i="6"/>
  <c r="J37" i="6"/>
  <c r="I37" i="6"/>
  <c r="H37" i="6"/>
  <c r="G37" i="6"/>
  <c r="O36" i="6"/>
  <c r="I36" i="6"/>
  <c r="H36" i="6"/>
  <c r="G36" i="6"/>
  <c r="I35" i="6"/>
  <c r="H35" i="6"/>
  <c r="G35" i="6"/>
  <c r="H34" i="6"/>
  <c r="G34" i="6"/>
  <c r="G33" i="6"/>
  <c r="AE27" i="6"/>
  <c r="AE28" i="6" s="1"/>
  <c r="AE29" i="6" s="1"/>
  <c r="AE30" i="6" s="1"/>
  <c r="AE31" i="6" s="1"/>
  <c r="AE32" i="6" s="1"/>
  <c r="AE33" i="6" s="1"/>
  <c r="AE34" i="6" s="1"/>
  <c r="AE35" i="6" s="1"/>
  <c r="AE36" i="6" s="1"/>
  <c r="AE37" i="6" s="1"/>
  <c r="AD27" i="6"/>
  <c r="AC27" i="6"/>
  <c r="AC28" i="6" s="1"/>
  <c r="AC29" i="6" s="1"/>
  <c r="AC30" i="6" s="1"/>
  <c r="AC31" i="6" s="1"/>
  <c r="AC32" i="6" s="1"/>
  <c r="AC33" i="6" s="1"/>
  <c r="AC34" i="6" s="1"/>
  <c r="AC35" i="6" s="1"/>
  <c r="AC36" i="6" s="1"/>
  <c r="AC37" i="6" s="1"/>
  <c r="AC38" i="6" s="1"/>
  <c r="AC39" i="6" s="1"/>
  <c r="AC40" i="6" s="1"/>
  <c r="AC41" i="6" s="1"/>
  <c r="AA27" i="6"/>
  <c r="Z27" i="6"/>
  <c r="Y27" i="6"/>
  <c r="Y28" i="6" s="1"/>
  <c r="Y29" i="6" s="1"/>
  <c r="Y30" i="6" s="1"/>
  <c r="Y31" i="6" s="1"/>
  <c r="Y32" i="6" s="1"/>
  <c r="Y33" i="6" s="1"/>
  <c r="Y34" i="6" s="1"/>
  <c r="Y35" i="6" s="1"/>
  <c r="Y36" i="6" s="1"/>
  <c r="Y37" i="6" s="1"/>
  <c r="Y38" i="6" s="1"/>
  <c r="Y39" i="6" s="1"/>
  <c r="Y40" i="6" s="1"/>
  <c r="Y41" i="6" s="1"/>
  <c r="X27" i="6"/>
  <c r="X28" i="6" s="1"/>
  <c r="X29" i="6" s="1"/>
  <c r="X30" i="6" s="1"/>
  <c r="X31" i="6" s="1"/>
  <c r="X32" i="6" s="1"/>
  <c r="X33" i="6" s="1"/>
  <c r="X34" i="6" s="1"/>
  <c r="X35" i="6" s="1"/>
  <c r="X36" i="6" s="1"/>
  <c r="X37" i="6" s="1"/>
  <c r="X38" i="6" s="1"/>
  <c r="X39" i="6" s="1"/>
  <c r="X40" i="6" s="1"/>
  <c r="V27" i="6"/>
  <c r="U27" i="6"/>
  <c r="U28" i="6" s="1"/>
  <c r="U29" i="6" s="1"/>
  <c r="U30" i="6" s="1"/>
  <c r="U31" i="6" s="1"/>
  <c r="U32" i="6" s="1"/>
  <c r="U33" i="6" s="1"/>
  <c r="U34" i="6" s="1"/>
  <c r="U35" i="6" s="1"/>
  <c r="U36" i="6" s="1"/>
  <c r="U37" i="6" s="1"/>
  <c r="T27" i="6"/>
  <c r="T28" i="6" s="1"/>
  <c r="S27" i="6"/>
  <c r="S28" i="6" s="1"/>
  <c r="S29" i="6" s="1"/>
  <c r="R27" i="6"/>
  <c r="R28" i="6" s="1"/>
  <c r="R29" i="6" s="1"/>
  <c r="R30" i="6" s="1"/>
  <c r="R31" i="6" s="1"/>
  <c r="Q27" i="6"/>
  <c r="Q28" i="6" s="1"/>
  <c r="Q29" i="6" s="1"/>
  <c r="Q30" i="6" s="1"/>
  <c r="Q31" i="6" s="1"/>
  <c r="Q32" i="6" s="1"/>
  <c r="Q33" i="6" s="1"/>
  <c r="Q34" i="6" s="1"/>
  <c r="Q35" i="6" s="1"/>
  <c r="Q36" i="6" s="1"/>
  <c r="Q37" i="6" s="1"/>
  <c r="Q38" i="6" s="1"/>
  <c r="Q39" i="6" s="1"/>
  <c r="Q40" i="6" s="1"/>
  <c r="Q41" i="6" s="1"/>
  <c r="Q42" i="6" s="1"/>
  <c r="Q43" i="6" s="1"/>
  <c r="P27" i="6"/>
  <c r="P28" i="6" s="1"/>
  <c r="P29" i="6" s="1"/>
  <c r="O27" i="6"/>
  <c r="O28" i="6" s="1"/>
  <c r="O29" i="6" s="1"/>
  <c r="O30" i="6" s="1"/>
  <c r="O31" i="6" s="1"/>
  <c r="O32" i="6" s="1"/>
  <c r="O33" i="6" s="1"/>
  <c r="O34" i="6" s="1"/>
  <c r="O35" i="6" s="1"/>
  <c r="N27" i="6"/>
  <c r="N28" i="6" s="1"/>
  <c r="N29" i="6" s="1"/>
  <c r="N30" i="6" s="1"/>
  <c r="N31" i="6" s="1"/>
  <c r="N32" i="6" s="1"/>
  <c r="N33" i="6" s="1"/>
  <c r="N34" i="6" s="1"/>
  <c r="N35" i="6" s="1"/>
  <c r="N36" i="6" s="1"/>
  <c r="N37" i="6" s="1"/>
  <c r="N38" i="6" s="1"/>
  <c r="M27" i="6"/>
  <c r="M28" i="6" s="1"/>
  <c r="M29" i="6" s="1"/>
  <c r="M30" i="6" s="1"/>
  <c r="M31" i="6" s="1"/>
  <c r="M32" i="6" s="1"/>
  <c r="M33" i="6" s="1"/>
  <c r="M34" i="6" s="1"/>
  <c r="M35" i="6" s="1"/>
  <c r="M36" i="6" s="1"/>
  <c r="M37" i="6" s="1"/>
  <c r="L27" i="6"/>
  <c r="K27" i="6"/>
  <c r="J27" i="6"/>
  <c r="I27" i="6"/>
  <c r="I28" i="6" s="1"/>
  <c r="I29" i="6" s="1"/>
  <c r="I30" i="6" s="1"/>
  <c r="I31" i="6" s="1"/>
  <c r="I32" i="6" s="1"/>
  <c r="I33" i="6" s="1"/>
  <c r="I34" i="6" s="1"/>
  <c r="H27" i="6"/>
  <c r="H28" i="6" s="1"/>
  <c r="H29" i="6" s="1"/>
  <c r="H30" i="6" s="1"/>
  <c r="H31" i="6" s="1"/>
  <c r="H32" i="6" s="1"/>
  <c r="H33" i="6" s="1"/>
  <c r="G27" i="6"/>
  <c r="G28" i="6" s="1"/>
  <c r="G29" i="6" s="1"/>
  <c r="G30" i="6" s="1"/>
  <c r="G31" i="6" s="1"/>
  <c r="G32" i="6" s="1"/>
  <c r="F27" i="6"/>
  <c r="F28" i="6" s="1"/>
  <c r="F29" i="6" s="1"/>
  <c r="F30" i="6" s="1"/>
  <c r="F31" i="6" s="1"/>
  <c r="F32" i="6" s="1"/>
  <c r="F33" i="6" s="1"/>
  <c r="F34" i="6" s="1"/>
  <c r="F35" i="6" s="1"/>
  <c r="F36" i="6" s="1"/>
  <c r="F37" i="6" s="1"/>
  <c r="F38" i="6" s="1"/>
  <c r="F39" i="6" s="1"/>
  <c r="F40" i="6" s="1"/>
  <c r="E27" i="6"/>
  <c r="E28" i="6" s="1"/>
  <c r="E29" i="6" s="1"/>
  <c r="E30" i="6" s="1"/>
  <c r="E31" i="6" s="1"/>
  <c r="E32" i="6" s="1"/>
  <c r="E33" i="6" s="1"/>
  <c r="E34" i="6" s="1"/>
  <c r="E35" i="6" s="1"/>
  <c r="E36" i="6" s="1"/>
  <c r="E37" i="6" s="1"/>
  <c r="E38" i="6" s="1"/>
  <c r="E39" i="6" s="1"/>
  <c r="E40" i="6" s="1"/>
  <c r="D27" i="6"/>
  <c r="D28" i="6" s="1"/>
  <c r="C27" i="6"/>
  <c r="C28" i="6" s="1"/>
  <c r="C29" i="6" s="1"/>
  <c r="AE24" i="6"/>
  <c r="AE25" i="6" s="1"/>
  <c r="AD24" i="6"/>
  <c r="AD25" i="6" s="1"/>
  <c r="AC24" i="6"/>
  <c r="AC25" i="6" s="1"/>
  <c r="AA24" i="6"/>
  <c r="AA25" i="6" s="1"/>
  <c r="Z24" i="6"/>
  <c r="Z25" i="6" s="1"/>
  <c r="Y24" i="6"/>
  <c r="Y25" i="6" s="1"/>
  <c r="X24" i="6"/>
  <c r="X25" i="6" s="1"/>
  <c r="V24" i="6"/>
  <c r="V25" i="6" s="1"/>
  <c r="F60" i="2" s="1"/>
  <c r="U24" i="6"/>
  <c r="U25" i="6" s="1"/>
  <c r="F59" i="2" s="1"/>
  <c r="T24" i="6"/>
  <c r="T25" i="6" s="1"/>
  <c r="F58" i="2" s="1"/>
  <c r="S24" i="6"/>
  <c r="S25" i="6" s="1"/>
  <c r="F57" i="2" s="1"/>
  <c r="R24" i="6"/>
  <c r="R25" i="6" s="1"/>
  <c r="F56" i="2" s="1"/>
  <c r="Q24" i="6"/>
  <c r="Q25" i="6" s="1"/>
  <c r="F55" i="2" s="1"/>
  <c r="P24" i="6"/>
  <c r="P25" i="6" s="1"/>
  <c r="F54" i="2" s="1"/>
  <c r="O24" i="6"/>
  <c r="O25" i="6" s="1"/>
  <c r="F53" i="2" s="1"/>
  <c r="N24" i="6"/>
  <c r="N25" i="6" s="1"/>
  <c r="F52" i="2" s="1"/>
  <c r="M24" i="6"/>
  <c r="M25" i="6" s="1"/>
  <c r="F51" i="2" s="1"/>
  <c r="L24" i="6"/>
  <c r="L25" i="6" s="1"/>
  <c r="F50" i="2" s="1"/>
  <c r="K24" i="6"/>
  <c r="K25" i="6" s="1"/>
  <c r="F49" i="2" s="1"/>
  <c r="J24" i="6"/>
  <c r="J25" i="6" s="1"/>
  <c r="F48" i="2" s="1"/>
  <c r="I24" i="6"/>
  <c r="I25" i="6" s="1"/>
  <c r="F47" i="2" s="1"/>
  <c r="H24" i="6"/>
  <c r="H25" i="6" s="1"/>
  <c r="F46" i="2" s="1"/>
  <c r="G24" i="6"/>
  <c r="G25" i="6" s="1"/>
  <c r="F45" i="2" s="1"/>
  <c r="F24" i="6"/>
  <c r="F25" i="6" s="1"/>
  <c r="F44" i="2" s="1"/>
  <c r="G44" i="2" s="1"/>
  <c r="E24" i="6"/>
  <c r="E25" i="6" s="1"/>
  <c r="F43" i="2" s="1"/>
  <c r="G43" i="2" s="1"/>
  <c r="D24" i="6"/>
  <c r="D25" i="6" s="1"/>
  <c r="F42" i="2" s="1"/>
  <c r="G42" i="2" s="1"/>
  <c r="C24" i="6"/>
  <c r="C25" i="6" s="1"/>
  <c r="F41" i="2" s="1"/>
  <c r="G41" i="2" s="1"/>
  <c r="C2424" i="2" l="1"/>
  <c r="D2424" i="2" s="1"/>
  <c r="C2429" i="2"/>
  <c r="D2429" i="2" s="1"/>
  <c r="C2453" i="2"/>
  <c r="D2453" i="2" s="1"/>
  <c r="C4" i="2"/>
  <c r="D4" i="2" s="1"/>
  <c r="C17" i="2"/>
  <c r="D17" i="2" s="1"/>
  <c r="C30" i="2"/>
  <c r="D30" i="2" s="1"/>
  <c r="C34" i="2"/>
  <c r="D34" i="2" s="1"/>
  <c r="C2398" i="2"/>
  <c r="D2398" i="2" s="1"/>
  <c r="C2404" i="2"/>
  <c r="D2404" i="2" s="1"/>
  <c r="C2414" i="2"/>
  <c r="D2414" i="2" s="1"/>
  <c r="C2419" i="2"/>
  <c r="D2419" i="2" s="1"/>
  <c r="C2439" i="2"/>
  <c r="D2439" i="2" s="1"/>
  <c r="C2444" i="2"/>
  <c r="D2444" i="2" s="1"/>
  <c r="C9" i="2"/>
  <c r="D9" i="2" s="1"/>
  <c r="C13" i="2"/>
  <c r="D13" i="2" s="1"/>
  <c r="C26" i="2"/>
  <c r="D26" i="2" s="1"/>
  <c r="C43" i="2"/>
  <c r="D43" i="2" s="1"/>
  <c r="C52" i="2"/>
  <c r="D52" i="2" s="1"/>
  <c r="C65" i="2"/>
  <c r="D65" i="2" s="1"/>
  <c r="C70" i="2"/>
  <c r="D70" i="2" s="1"/>
  <c r="C83" i="2"/>
  <c r="D83" i="2" s="1"/>
  <c r="C88" i="2"/>
  <c r="D88" i="2" s="1"/>
  <c r="C2410" i="2"/>
  <c r="D2410" i="2" s="1"/>
  <c r="C2425" i="2"/>
  <c r="D2425" i="2" s="1"/>
  <c r="C2434" i="2"/>
  <c r="D2434" i="2" s="1"/>
  <c r="C2449" i="2"/>
  <c r="D2449" i="2" s="1"/>
  <c r="C2454" i="2"/>
  <c r="D2454" i="2" s="1"/>
  <c r="C2459" i="2"/>
  <c r="D2459" i="2" s="1"/>
  <c r="C2464" i="2"/>
  <c r="D2464" i="2" s="1"/>
  <c r="C22" i="2"/>
  <c r="D22" i="2" s="1"/>
  <c r="C39" i="2"/>
  <c r="D39" i="2" s="1"/>
  <c r="C57" i="2"/>
  <c r="D57" i="2" s="1"/>
  <c r="C61" i="2"/>
  <c r="D61" i="2" s="1"/>
  <c r="C79" i="2"/>
  <c r="D79" i="2" s="1"/>
  <c r="C97" i="2"/>
  <c r="D97" i="2" s="1"/>
  <c r="C102" i="2"/>
  <c r="D102" i="2" s="1"/>
  <c r="C111" i="2"/>
  <c r="D111" i="2" s="1"/>
  <c r="C121" i="2"/>
  <c r="D121" i="2" s="1"/>
  <c r="C125" i="2"/>
  <c r="D125" i="2" s="1"/>
  <c r="C135" i="2"/>
  <c r="D135" i="2" s="1"/>
  <c r="C154" i="2"/>
  <c r="D154" i="2" s="1"/>
  <c r="C164" i="2"/>
  <c r="D164" i="2" s="1"/>
  <c r="C183" i="2"/>
  <c r="D183" i="2" s="1"/>
  <c r="C202" i="2"/>
  <c r="D202" i="2" s="1"/>
  <c r="C212" i="2"/>
  <c r="D212" i="2" s="1"/>
  <c r="C231" i="2"/>
  <c r="D231" i="2" s="1"/>
  <c r="C255" i="2"/>
  <c r="D255" i="2" s="1"/>
  <c r="C275" i="2"/>
  <c r="D275" i="2" s="1"/>
  <c r="C280" i="2"/>
  <c r="D280" i="2" s="1"/>
  <c r="C290" i="2"/>
  <c r="D290" i="2" s="1"/>
  <c r="C319" i="2"/>
  <c r="D319" i="2" s="1"/>
  <c r="C2399" i="2"/>
  <c r="D2399" i="2" s="1"/>
  <c r="C2405" i="2"/>
  <c r="D2405" i="2" s="1"/>
  <c r="C2415" i="2"/>
  <c r="D2415" i="2" s="1"/>
  <c r="C2430" i="2"/>
  <c r="D2430" i="2" s="1"/>
  <c r="C2440" i="2"/>
  <c r="D2440" i="2" s="1"/>
  <c r="C2445" i="2"/>
  <c r="D2445" i="2" s="1"/>
  <c r="C5" i="2"/>
  <c r="D5" i="2" s="1"/>
  <c r="C14" i="2"/>
  <c r="D14" i="2" s="1"/>
  <c r="C18" i="2"/>
  <c r="D18" i="2" s="1"/>
  <c r="C31" i="2"/>
  <c r="D31" i="2" s="1"/>
  <c r="C2420" i="2"/>
  <c r="D2420" i="2" s="1"/>
  <c r="C2435" i="2"/>
  <c r="D2435" i="2" s="1"/>
  <c r="C2455" i="2"/>
  <c r="D2455" i="2" s="1"/>
  <c r="C2460" i="2"/>
  <c r="D2460" i="2" s="1"/>
  <c r="C10" i="2"/>
  <c r="D10" i="2" s="1"/>
  <c r="C27" i="2"/>
  <c r="D27" i="2" s="1"/>
  <c r="C2400" i="2"/>
  <c r="D2400" i="2" s="1"/>
  <c r="C2406" i="2"/>
  <c r="D2406" i="2" s="1"/>
  <c r="C2411" i="2"/>
  <c r="D2411" i="2" s="1"/>
  <c r="C2426" i="2"/>
  <c r="D2426" i="2" s="1"/>
  <c r="C2431" i="2"/>
  <c r="D2431" i="2" s="1"/>
  <c r="C2441" i="2"/>
  <c r="D2441" i="2" s="1"/>
  <c r="C2450" i="2"/>
  <c r="D2450" i="2" s="1"/>
  <c r="C2465" i="2"/>
  <c r="D2465" i="2" s="1"/>
  <c r="C6" i="2"/>
  <c r="D6" i="2" s="1"/>
  <c r="C2416" i="2"/>
  <c r="D2416" i="2" s="1"/>
  <c r="C2421" i="2"/>
  <c r="D2421" i="2" s="1"/>
  <c r="C2446" i="2"/>
  <c r="D2446" i="2" s="1"/>
  <c r="C2456" i="2"/>
  <c r="D2456" i="2" s="1"/>
  <c r="C2461" i="2"/>
  <c r="D2461" i="2" s="1"/>
  <c r="C15" i="2"/>
  <c r="D15" i="2" s="1"/>
  <c r="C19" i="2"/>
  <c r="D19" i="2" s="1"/>
  <c r="C32" i="2"/>
  <c r="D32" i="2" s="1"/>
  <c r="C2401" i="2"/>
  <c r="D2401" i="2" s="1"/>
  <c r="C2407" i="2"/>
  <c r="D2407" i="2" s="1"/>
  <c r="C2412" i="2"/>
  <c r="D2412" i="2" s="1"/>
  <c r="C2436" i="2"/>
  <c r="D2436" i="2" s="1"/>
  <c r="C2451" i="2"/>
  <c r="D2451" i="2" s="1"/>
  <c r="C11" i="2"/>
  <c r="D11" i="2" s="1"/>
  <c r="C2417" i="2"/>
  <c r="D2417" i="2" s="1"/>
  <c r="C2422" i="2"/>
  <c r="D2422" i="2" s="1"/>
  <c r="C2427" i="2"/>
  <c r="D2427" i="2" s="1"/>
  <c r="C2432" i="2"/>
  <c r="D2432" i="2" s="1"/>
  <c r="C2442" i="2"/>
  <c r="D2442" i="2" s="1"/>
  <c r="C2447" i="2"/>
  <c r="D2447" i="2" s="1"/>
  <c r="C2457" i="2"/>
  <c r="D2457" i="2" s="1"/>
  <c r="C2466" i="2"/>
  <c r="D2466" i="2" s="1"/>
  <c r="C7" i="2"/>
  <c r="D7" i="2" s="1"/>
  <c r="C20" i="2"/>
  <c r="D20" i="2" s="1"/>
  <c r="C2402" i="2"/>
  <c r="D2402" i="2" s="1"/>
  <c r="C2408" i="2"/>
  <c r="D2408" i="2" s="1"/>
  <c r="C2437" i="2"/>
  <c r="D2437" i="2" s="1"/>
  <c r="C2462" i="2"/>
  <c r="D2462" i="2" s="1"/>
  <c r="C16" i="2"/>
  <c r="D16" i="2" s="1"/>
  <c r="C33" i="2"/>
  <c r="D33" i="2" s="1"/>
  <c r="C2413" i="2"/>
  <c r="D2413" i="2" s="1"/>
  <c r="C2423" i="2"/>
  <c r="D2423" i="2" s="1"/>
  <c r="C2428" i="2"/>
  <c r="D2428" i="2" s="1"/>
  <c r="C2452" i="2"/>
  <c r="D2452" i="2" s="1"/>
  <c r="C3" i="2"/>
  <c r="D3" i="2" s="1"/>
  <c r="C8" i="2"/>
  <c r="D8" i="2" s="1"/>
  <c r="C12" i="2"/>
  <c r="D12" i="2" s="1"/>
  <c r="C2458" i="2"/>
  <c r="D2458" i="2" s="1"/>
  <c r="C36" i="2"/>
  <c r="D36" i="2" s="1"/>
  <c r="C58" i="2"/>
  <c r="D58" i="2" s="1"/>
  <c r="C63" i="2"/>
  <c r="D63" i="2" s="1"/>
  <c r="C90" i="2"/>
  <c r="D90" i="2" s="1"/>
  <c r="C100" i="2"/>
  <c r="D100" i="2" s="1"/>
  <c r="C105" i="2"/>
  <c r="D105" i="2" s="1"/>
  <c r="C2403" i="2"/>
  <c r="D2403" i="2" s="1"/>
  <c r="C2463" i="2"/>
  <c r="D2463" i="2" s="1"/>
  <c r="C42" i="2"/>
  <c r="D42" i="2" s="1"/>
  <c r="C47" i="2"/>
  <c r="D47" i="2" s="1"/>
  <c r="C53" i="2"/>
  <c r="D53" i="2" s="1"/>
  <c r="C74" i="2"/>
  <c r="D74" i="2" s="1"/>
  <c r="C85" i="2"/>
  <c r="D85" i="2" s="1"/>
  <c r="C95" i="2"/>
  <c r="D95" i="2" s="1"/>
  <c r="C110" i="2"/>
  <c r="D110" i="2" s="1"/>
  <c r="C116" i="2"/>
  <c r="D116" i="2" s="1"/>
  <c r="C126" i="2"/>
  <c r="D126" i="2" s="1"/>
  <c r="C141" i="2"/>
  <c r="D141" i="2" s="1"/>
  <c r="C147" i="2"/>
  <c r="D147" i="2" s="1"/>
  <c r="C168" i="2"/>
  <c r="D168" i="2" s="1"/>
  <c r="C184" i="2"/>
  <c r="D184" i="2" s="1"/>
  <c r="C204" i="2"/>
  <c r="D204" i="2" s="1"/>
  <c r="C210" i="2"/>
  <c r="D210" i="2" s="1"/>
  <c r="C215" i="2"/>
  <c r="D215" i="2" s="1"/>
  <c r="C295" i="2"/>
  <c r="D295" i="2" s="1"/>
  <c r="C300" i="2"/>
  <c r="D300" i="2" s="1"/>
  <c r="C306" i="2"/>
  <c r="D306" i="2" s="1"/>
  <c r="C311" i="2"/>
  <c r="D311" i="2" s="1"/>
  <c r="C316" i="2"/>
  <c r="D316" i="2" s="1"/>
  <c r="C322" i="2"/>
  <c r="D322" i="2" s="1"/>
  <c r="C327" i="2"/>
  <c r="D327" i="2" s="1"/>
  <c r="C332" i="2"/>
  <c r="D332" i="2" s="1"/>
  <c r="C338" i="2"/>
  <c r="D338" i="2" s="1"/>
  <c r="C367" i="2"/>
  <c r="D367" i="2" s="1"/>
  <c r="C387" i="2"/>
  <c r="D387" i="2" s="1"/>
  <c r="C392" i="2"/>
  <c r="D392" i="2" s="1"/>
  <c r="C402" i="2"/>
  <c r="D402" i="2" s="1"/>
  <c r="C431" i="2"/>
  <c r="D431" i="2" s="1"/>
  <c r="C451" i="2"/>
  <c r="D451" i="2" s="1"/>
  <c r="C456" i="2"/>
  <c r="D456" i="2" s="1"/>
  <c r="C2409" i="2"/>
  <c r="D2409" i="2" s="1"/>
  <c r="C28" i="2"/>
  <c r="D28" i="2" s="1"/>
  <c r="C48" i="2"/>
  <c r="D48" i="2" s="1"/>
  <c r="C69" i="2"/>
  <c r="D69" i="2" s="1"/>
  <c r="C75" i="2"/>
  <c r="D75" i="2" s="1"/>
  <c r="C80" i="2"/>
  <c r="D80" i="2" s="1"/>
  <c r="C132" i="2"/>
  <c r="D132" i="2" s="1"/>
  <c r="C137" i="2"/>
  <c r="D137" i="2" s="1"/>
  <c r="C157" i="2"/>
  <c r="D157" i="2" s="1"/>
  <c r="C163" i="2"/>
  <c r="D163" i="2" s="1"/>
  <c r="C173" i="2"/>
  <c r="D173" i="2" s="1"/>
  <c r="C179" i="2"/>
  <c r="D179" i="2" s="1"/>
  <c r="C200" i="2"/>
  <c r="D200" i="2" s="1"/>
  <c r="C220" i="2"/>
  <c r="D220" i="2" s="1"/>
  <c r="C226" i="2"/>
  <c r="D226" i="2" s="1"/>
  <c r="C236" i="2"/>
  <c r="D236" i="2" s="1"/>
  <c r="C242" i="2"/>
  <c r="D242" i="2" s="1"/>
  <c r="C247" i="2"/>
  <c r="D247" i="2" s="1"/>
  <c r="C252" i="2"/>
  <c r="D252" i="2" s="1"/>
  <c r="C258" i="2"/>
  <c r="D258" i="2" s="1"/>
  <c r="C263" i="2"/>
  <c r="D263" i="2" s="1"/>
  <c r="C268" i="2"/>
  <c r="D268" i="2" s="1"/>
  <c r="C274" i="2"/>
  <c r="D274" i="2" s="1"/>
  <c r="C279" i="2"/>
  <c r="D279" i="2" s="1"/>
  <c r="C284" i="2"/>
  <c r="D284" i="2" s="1"/>
  <c r="C343" i="2"/>
  <c r="D343" i="2" s="1"/>
  <c r="C353" i="2"/>
  <c r="D353" i="2" s="1"/>
  <c r="C358" i="2"/>
  <c r="D358" i="2" s="1"/>
  <c r="C382" i="2"/>
  <c r="D382" i="2" s="1"/>
  <c r="C407" i="2"/>
  <c r="D407" i="2" s="1"/>
  <c r="C38" i="2"/>
  <c r="D38" i="2" s="1"/>
  <c r="C44" i="2"/>
  <c r="D44" i="2" s="1"/>
  <c r="C49" i="2"/>
  <c r="D49" i="2" s="1"/>
  <c r="C71" i="2"/>
  <c r="D71" i="2" s="1"/>
  <c r="C76" i="2"/>
  <c r="D76" i="2" s="1"/>
  <c r="C81" i="2"/>
  <c r="D81" i="2" s="1"/>
  <c r="C107" i="2"/>
  <c r="D107" i="2" s="1"/>
  <c r="C118" i="2"/>
  <c r="D118" i="2" s="1"/>
  <c r="C133" i="2"/>
  <c r="D133" i="2" s="1"/>
  <c r="C138" i="2"/>
  <c r="D138" i="2" s="1"/>
  <c r="C143" i="2"/>
  <c r="D143" i="2" s="1"/>
  <c r="C159" i="2"/>
  <c r="D159" i="2" s="1"/>
  <c r="C190" i="2"/>
  <c r="D190" i="2" s="1"/>
  <c r="C196" i="2"/>
  <c r="D196" i="2" s="1"/>
  <c r="C201" i="2"/>
  <c r="D201" i="2" s="1"/>
  <c r="C217" i="2"/>
  <c r="D217" i="2" s="1"/>
  <c r="C237" i="2"/>
  <c r="D237" i="2" s="1"/>
  <c r="C243" i="2"/>
  <c r="D243" i="2" s="1"/>
  <c r="C253" i="2"/>
  <c r="D253" i="2" s="1"/>
  <c r="C259" i="2"/>
  <c r="D259" i="2" s="1"/>
  <c r="C269" i="2"/>
  <c r="D269" i="2" s="1"/>
  <c r="C281" i="2"/>
  <c r="D281" i="2" s="1"/>
  <c r="C297" i="2"/>
  <c r="D297" i="2" s="1"/>
  <c r="C313" i="2"/>
  <c r="D313" i="2" s="1"/>
  <c r="C329" i="2"/>
  <c r="D329" i="2" s="1"/>
  <c r="C334" i="2"/>
  <c r="D334" i="2" s="1"/>
  <c r="C359" i="2"/>
  <c r="D359" i="2" s="1"/>
  <c r="C369" i="2"/>
  <c r="D369" i="2" s="1"/>
  <c r="C374" i="2"/>
  <c r="D374" i="2" s="1"/>
  <c r="C398" i="2"/>
  <c r="D398" i="2" s="1"/>
  <c r="C423" i="2"/>
  <c r="D423" i="2" s="1"/>
  <c r="C433" i="2"/>
  <c r="D433" i="2" s="1"/>
  <c r="C438" i="2"/>
  <c r="D438" i="2" s="1"/>
  <c r="C55" i="2"/>
  <c r="D55" i="2" s="1"/>
  <c r="C60" i="2"/>
  <c r="D60" i="2" s="1"/>
  <c r="C66" i="2"/>
  <c r="D66" i="2" s="1"/>
  <c r="C87" i="2"/>
  <c r="D87" i="2" s="1"/>
  <c r="C92" i="2"/>
  <c r="D92" i="2" s="1"/>
  <c r="C113" i="2"/>
  <c r="D113" i="2" s="1"/>
  <c r="C123" i="2"/>
  <c r="D123" i="2" s="1"/>
  <c r="C128" i="2"/>
  <c r="D128" i="2" s="1"/>
  <c r="C149" i="2"/>
  <c r="D149" i="2" s="1"/>
  <c r="C165" i="2"/>
  <c r="D165" i="2" s="1"/>
  <c r="C170" i="2"/>
  <c r="D170" i="2" s="1"/>
  <c r="C175" i="2"/>
  <c r="D175" i="2" s="1"/>
  <c r="C206" i="2"/>
  <c r="D206" i="2" s="1"/>
  <c r="C222" i="2"/>
  <c r="D222" i="2" s="1"/>
  <c r="C228" i="2"/>
  <c r="D228" i="2" s="1"/>
  <c r="C233" i="2"/>
  <c r="D233" i="2" s="1"/>
  <c r="C249" i="2"/>
  <c r="D249" i="2" s="1"/>
  <c r="C265" i="2"/>
  <c r="D265" i="2" s="1"/>
  <c r="C270" i="2"/>
  <c r="D270" i="2" s="1"/>
  <c r="C276" i="2"/>
  <c r="D276" i="2" s="1"/>
  <c r="C286" i="2"/>
  <c r="D286" i="2" s="1"/>
  <c r="C292" i="2"/>
  <c r="D292" i="2" s="1"/>
  <c r="C302" i="2"/>
  <c r="D302" i="2" s="1"/>
  <c r="C308" i="2"/>
  <c r="D308" i="2" s="1"/>
  <c r="C318" i="2"/>
  <c r="D318" i="2" s="1"/>
  <c r="C324" i="2"/>
  <c r="D324" i="2" s="1"/>
  <c r="C340" i="2"/>
  <c r="D340" i="2" s="1"/>
  <c r="C345" i="2"/>
  <c r="D345" i="2" s="1"/>
  <c r="C349" i="2"/>
  <c r="D349" i="2" s="1"/>
  <c r="C364" i="2"/>
  <c r="D364" i="2" s="1"/>
  <c r="C379" i="2"/>
  <c r="D379" i="2" s="1"/>
  <c r="C384" i="2"/>
  <c r="D384" i="2" s="1"/>
  <c r="C389" i="2"/>
  <c r="D389" i="2" s="1"/>
  <c r="C394" i="2"/>
  <c r="D394" i="2" s="1"/>
  <c r="C404" i="2"/>
  <c r="D404" i="2" s="1"/>
  <c r="C409" i="2"/>
  <c r="D409" i="2" s="1"/>
  <c r="C413" i="2"/>
  <c r="D413" i="2" s="1"/>
  <c r="C428" i="2"/>
  <c r="D428" i="2" s="1"/>
  <c r="C443" i="2"/>
  <c r="D443" i="2" s="1"/>
  <c r="C448" i="2"/>
  <c r="D448" i="2" s="1"/>
  <c r="C453" i="2"/>
  <c r="D453" i="2" s="1"/>
  <c r="C2433" i="2"/>
  <c r="D2433" i="2" s="1"/>
  <c r="C50" i="2"/>
  <c r="D50" i="2" s="1"/>
  <c r="C72" i="2"/>
  <c r="D72" i="2" s="1"/>
  <c r="C82" i="2"/>
  <c r="D82" i="2" s="1"/>
  <c r="C98" i="2"/>
  <c r="D98" i="2" s="1"/>
  <c r="C103" i="2"/>
  <c r="D103" i="2" s="1"/>
  <c r="C134" i="2"/>
  <c r="D134" i="2" s="1"/>
  <c r="C144" i="2"/>
  <c r="D144" i="2" s="1"/>
  <c r="C150" i="2"/>
  <c r="D150" i="2" s="1"/>
  <c r="C160" i="2"/>
  <c r="D160" i="2" s="1"/>
  <c r="C181" i="2"/>
  <c r="D181" i="2" s="1"/>
  <c r="C186" i="2"/>
  <c r="D186" i="2" s="1"/>
  <c r="C191" i="2"/>
  <c r="D191" i="2" s="1"/>
  <c r="C207" i="2"/>
  <c r="D207" i="2" s="1"/>
  <c r="C238" i="2"/>
  <c r="D238" i="2" s="1"/>
  <c r="C244" i="2"/>
  <c r="D244" i="2" s="1"/>
  <c r="C254" i="2"/>
  <c r="D254" i="2" s="1"/>
  <c r="C260" i="2"/>
  <c r="D260" i="2" s="1"/>
  <c r="C330" i="2"/>
  <c r="D330" i="2" s="1"/>
  <c r="C335" i="2"/>
  <c r="D335" i="2" s="1"/>
  <c r="C355" i="2"/>
  <c r="D355" i="2" s="1"/>
  <c r="C360" i="2"/>
  <c r="D360" i="2" s="1"/>
  <c r="C370" i="2"/>
  <c r="D370" i="2" s="1"/>
  <c r="C399" i="2"/>
  <c r="D399" i="2" s="1"/>
  <c r="C419" i="2"/>
  <c r="D419" i="2" s="1"/>
  <c r="C424" i="2"/>
  <c r="D424" i="2" s="1"/>
  <c r="C434" i="2"/>
  <c r="D434" i="2" s="1"/>
  <c r="C2438" i="2"/>
  <c r="D2438" i="2" s="1"/>
  <c r="C21" i="2"/>
  <c r="D21" i="2" s="1"/>
  <c r="C40" i="2"/>
  <c r="D40" i="2" s="1"/>
  <c r="C45" i="2"/>
  <c r="D45" i="2" s="1"/>
  <c r="C56" i="2"/>
  <c r="D56" i="2" s="1"/>
  <c r="C77" i="2"/>
  <c r="D77" i="2" s="1"/>
  <c r="C93" i="2"/>
  <c r="D93" i="2" s="1"/>
  <c r="C108" i="2"/>
  <c r="D108" i="2" s="1"/>
  <c r="C114" i="2"/>
  <c r="D114" i="2" s="1"/>
  <c r="C119" i="2"/>
  <c r="D119" i="2" s="1"/>
  <c r="C129" i="2"/>
  <c r="D129" i="2" s="1"/>
  <c r="C139" i="2"/>
  <c r="D139" i="2" s="1"/>
  <c r="C145" i="2"/>
  <c r="D145" i="2" s="1"/>
  <c r="C155" i="2"/>
  <c r="D155" i="2" s="1"/>
  <c r="C166" i="2"/>
  <c r="D166" i="2" s="1"/>
  <c r="C176" i="2"/>
  <c r="D176" i="2" s="1"/>
  <c r="C197" i="2"/>
  <c r="D197" i="2" s="1"/>
  <c r="C213" i="2"/>
  <c r="D213" i="2" s="1"/>
  <c r="C218" i="2"/>
  <c r="D218" i="2" s="1"/>
  <c r="C223" i="2"/>
  <c r="D223" i="2" s="1"/>
  <c r="C266" i="2"/>
  <c r="D266" i="2" s="1"/>
  <c r="C271" i="2"/>
  <c r="D271" i="2" s="1"/>
  <c r="C282" i="2"/>
  <c r="D282" i="2" s="1"/>
  <c r="C287" i="2"/>
  <c r="D287" i="2" s="1"/>
  <c r="C298" i="2"/>
  <c r="D298" i="2" s="1"/>
  <c r="C303" i="2"/>
  <c r="D303" i="2" s="1"/>
  <c r="C314" i="2"/>
  <c r="D314" i="2" s="1"/>
  <c r="C325" i="2"/>
  <c r="D325" i="2" s="1"/>
  <c r="C350" i="2"/>
  <c r="D350" i="2" s="1"/>
  <c r="C375" i="2"/>
  <c r="D375" i="2" s="1"/>
  <c r="C385" i="2"/>
  <c r="D385" i="2" s="1"/>
  <c r="C390" i="2"/>
  <c r="D390" i="2" s="1"/>
  <c r="C73" i="2"/>
  <c r="D73" i="2" s="1"/>
  <c r="C86" i="2"/>
  <c r="D86" i="2" s="1"/>
  <c r="C109" i="2"/>
  <c r="D109" i="2" s="1"/>
  <c r="C198" i="2"/>
  <c r="D198" i="2" s="1"/>
  <c r="C208" i="2"/>
  <c r="D208" i="2" s="1"/>
  <c r="C229" i="2"/>
  <c r="D229" i="2" s="1"/>
  <c r="C239" i="2"/>
  <c r="D239" i="2" s="1"/>
  <c r="C250" i="2"/>
  <c r="D250" i="2" s="1"/>
  <c r="C261" i="2"/>
  <c r="D261" i="2" s="1"/>
  <c r="C293" i="2"/>
  <c r="D293" i="2" s="1"/>
  <c r="C336" i="2"/>
  <c r="D336" i="2" s="1"/>
  <c r="C346" i="2"/>
  <c r="D346" i="2" s="1"/>
  <c r="C356" i="2"/>
  <c r="D356" i="2" s="1"/>
  <c r="C365" i="2"/>
  <c r="D365" i="2" s="1"/>
  <c r="C395" i="2"/>
  <c r="D395" i="2" s="1"/>
  <c r="C405" i="2"/>
  <c r="D405" i="2" s="1"/>
  <c r="C414" i="2"/>
  <c r="D414" i="2" s="1"/>
  <c r="C421" i="2"/>
  <c r="D421" i="2" s="1"/>
  <c r="C436" i="2"/>
  <c r="D436" i="2" s="1"/>
  <c r="C457" i="2"/>
  <c r="D457" i="2" s="1"/>
  <c r="C467" i="2"/>
  <c r="D467" i="2" s="1"/>
  <c r="C472" i="2"/>
  <c r="D472" i="2" s="1"/>
  <c r="C482" i="2"/>
  <c r="D482" i="2" s="1"/>
  <c r="C511" i="2"/>
  <c r="D511" i="2" s="1"/>
  <c r="C531" i="2"/>
  <c r="D531" i="2" s="1"/>
  <c r="C536" i="2"/>
  <c r="D536" i="2" s="1"/>
  <c r="C546" i="2"/>
  <c r="D546" i="2" s="1"/>
  <c r="C575" i="2"/>
  <c r="D575" i="2" s="1"/>
  <c r="C595" i="2"/>
  <c r="D595" i="2" s="1"/>
  <c r="C600" i="2"/>
  <c r="D600" i="2" s="1"/>
  <c r="C610" i="2"/>
  <c r="D610" i="2" s="1"/>
  <c r="C639" i="2"/>
  <c r="D639" i="2" s="1"/>
  <c r="C659" i="2"/>
  <c r="D659" i="2" s="1"/>
  <c r="C664" i="2"/>
  <c r="D664" i="2" s="1"/>
  <c r="C2418" i="2"/>
  <c r="D2418" i="2" s="1"/>
  <c r="C35" i="2"/>
  <c r="D35" i="2" s="1"/>
  <c r="C62" i="2"/>
  <c r="D62" i="2" s="1"/>
  <c r="C99" i="2"/>
  <c r="D99" i="2" s="1"/>
  <c r="C124" i="2"/>
  <c r="D124" i="2" s="1"/>
  <c r="C146" i="2"/>
  <c r="D146" i="2" s="1"/>
  <c r="C177" i="2"/>
  <c r="D177" i="2" s="1"/>
  <c r="C187" i="2"/>
  <c r="D187" i="2" s="1"/>
  <c r="C272" i="2"/>
  <c r="D272" i="2" s="1"/>
  <c r="C304" i="2"/>
  <c r="D304" i="2" s="1"/>
  <c r="C315" i="2"/>
  <c r="D315" i="2" s="1"/>
  <c r="C326" i="2"/>
  <c r="D326" i="2" s="1"/>
  <c r="C376" i="2"/>
  <c r="D376" i="2" s="1"/>
  <c r="C386" i="2"/>
  <c r="D386" i="2" s="1"/>
  <c r="C422" i="2"/>
  <c r="D422" i="2" s="1"/>
  <c r="C429" i="2"/>
  <c r="D429" i="2" s="1"/>
  <c r="C444" i="2"/>
  <c r="D444" i="2" s="1"/>
  <c r="C462" i="2"/>
  <c r="D462" i="2" s="1"/>
  <c r="C487" i="2"/>
  <c r="D487" i="2" s="1"/>
  <c r="C497" i="2"/>
  <c r="D497" i="2" s="1"/>
  <c r="C502" i="2"/>
  <c r="D502" i="2" s="1"/>
  <c r="C526" i="2"/>
  <c r="D526" i="2" s="1"/>
  <c r="C551" i="2"/>
  <c r="D551" i="2" s="1"/>
  <c r="C561" i="2"/>
  <c r="D561" i="2" s="1"/>
  <c r="C2443" i="2"/>
  <c r="D2443" i="2" s="1"/>
  <c r="C89" i="2"/>
  <c r="D89" i="2" s="1"/>
  <c r="C112" i="2"/>
  <c r="D112" i="2" s="1"/>
  <c r="C136" i="2"/>
  <c r="D136" i="2" s="1"/>
  <c r="C156" i="2"/>
  <c r="D156" i="2" s="1"/>
  <c r="C167" i="2"/>
  <c r="D167" i="2" s="1"/>
  <c r="C209" i="2"/>
  <c r="D209" i="2" s="1"/>
  <c r="C219" i="2"/>
  <c r="D219" i="2" s="1"/>
  <c r="C230" i="2"/>
  <c r="D230" i="2" s="1"/>
  <c r="C240" i="2"/>
  <c r="D240" i="2" s="1"/>
  <c r="C251" i="2"/>
  <c r="D251" i="2" s="1"/>
  <c r="C262" i="2"/>
  <c r="D262" i="2" s="1"/>
  <c r="C283" i="2"/>
  <c r="D283" i="2" s="1"/>
  <c r="C294" i="2"/>
  <c r="D294" i="2" s="1"/>
  <c r="C305" i="2"/>
  <c r="D305" i="2" s="1"/>
  <c r="C337" i="2"/>
  <c r="D337" i="2" s="1"/>
  <c r="C366" i="2"/>
  <c r="D366" i="2" s="1"/>
  <c r="C406" i="2"/>
  <c r="D406" i="2" s="1"/>
  <c r="C415" i="2"/>
  <c r="D415" i="2" s="1"/>
  <c r="C437" i="2"/>
  <c r="D437" i="2" s="1"/>
  <c r="C468" i="2"/>
  <c r="D468" i="2" s="1"/>
  <c r="C473" i="2"/>
  <c r="D473" i="2" s="1"/>
  <c r="C477" i="2"/>
  <c r="D477" i="2" s="1"/>
  <c r="C492" i="2"/>
  <c r="D492" i="2" s="1"/>
  <c r="C507" i="2"/>
  <c r="D507" i="2" s="1"/>
  <c r="C512" i="2"/>
  <c r="D512" i="2" s="1"/>
  <c r="C517" i="2"/>
  <c r="D517" i="2" s="1"/>
  <c r="C522" i="2"/>
  <c r="D522" i="2" s="1"/>
  <c r="C532" i="2"/>
  <c r="D532" i="2" s="1"/>
  <c r="C537" i="2"/>
  <c r="D537" i="2" s="1"/>
  <c r="C541" i="2"/>
  <c r="D541" i="2" s="1"/>
  <c r="C2448" i="2"/>
  <c r="D2448" i="2" s="1"/>
  <c r="C37" i="2"/>
  <c r="D37" i="2" s="1"/>
  <c r="C101" i="2"/>
  <c r="D101" i="2" s="1"/>
  <c r="C178" i="2"/>
  <c r="D178" i="2" s="1"/>
  <c r="C188" i="2"/>
  <c r="D188" i="2" s="1"/>
  <c r="C199" i="2"/>
  <c r="D199" i="2" s="1"/>
  <c r="C241" i="2"/>
  <c r="D241" i="2" s="1"/>
  <c r="C273" i="2"/>
  <c r="D273" i="2" s="1"/>
  <c r="C347" i="2"/>
  <c r="D347" i="2" s="1"/>
  <c r="C357" i="2"/>
  <c r="D357" i="2" s="1"/>
  <c r="C377" i="2"/>
  <c r="D377" i="2" s="1"/>
  <c r="C78" i="2"/>
  <c r="D78" i="2" s="1"/>
  <c r="C91" i="2"/>
  <c r="D91" i="2" s="1"/>
  <c r="C104" i="2"/>
  <c r="D104" i="2" s="1"/>
  <c r="C115" i="2"/>
  <c r="D115" i="2" s="1"/>
  <c r="C127" i="2"/>
  <c r="D127" i="2" s="1"/>
  <c r="C158" i="2"/>
  <c r="D158" i="2" s="1"/>
  <c r="C180" i="2"/>
  <c r="D180" i="2" s="1"/>
  <c r="C211" i="2"/>
  <c r="D211" i="2" s="1"/>
  <c r="C221" i="2"/>
  <c r="D221" i="2" s="1"/>
  <c r="C264" i="2"/>
  <c r="D264" i="2" s="1"/>
  <c r="C285" i="2"/>
  <c r="D285" i="2" s="1"/>
  <c r="C307" i="2"/>
  <c r="D307" i="2" s="1"/>
  <c r="C317" i="2"/>
  <c r="D317" i="2" s="1"/>
  <c r="C339" i="2"/>
  <c r="D339" i="2" s="1"/>
  <c r="C408" i="2"/>
  <c r="D408" i="2" s="1"/>
  <c r="C417" i="2"/>
  <c r="D417" i="2" s="1"/>
  <c r="C425" i="2"/>
  <c r="D425" i="2" s="1"/>
  <c r="C446" i="2"/>
  <c r="D446" i="2" s="1"/>
  <c r="C459" i="2"/>
  <c r="D459" i="2" s="1"/>
  <c r="C464" i="2"/>
  <c r="D464" i="2" s="1"/>
  <c r="C469" i="2"/>
  <c r="D469" i="2" s="1"/>
  <c r="C474" i="2"/>
  <c r="D474" i="2" s="1"/>
  <c r="C484" i="2"/>
  <c r="D484" i="2" s="1"/>
  <c r="C489" i="2"/>
  <c r="D489" i="2" s="1"/>
  <c r="C493" i="2"/>
  <c r="D493" i="2" s="1"/>
  <c r="C54" i="2"/>
  <c r="D54" i="2" s="1"/>
  <c r="C67" i="2"/>
  <c r="D67" i="2" s="1"/>
  <c r="C117" i="2"/>
  <c r="D117" i="2" s="1"/>
  <c r="C161" i="2"/>
  <c r="D161" i="2" s="1"/>
  <c r="C171" i="2"/>
  <c r="D171" i="2" s="1"/>
  <c r="C182" i="2"/>
  <c r="D182" i="2" s="1"/>
  <c r="C192" i="2"/>
  <c r="D192" i="2" s="1"/>
  <c r="C234" i="2"/>
  <c r="D234" i="2" s="1"/>
  <c r="C277" i="2"/>
  <c r="D277" i="2" s="1"/>
  <c r="C309" i="2"/>
  <c r="D309" i="2" s="1"/>
  <c r="C320" i="2"/>
  <c r="D320" i="2" s="1"/>
  <c r="C341" i="2"/>
  <c r="D341" i="2" s="1"/>
  <c r="C361" i="2"/>
  <c r="D361" i="2" s="1"/>
  <c r="C380" i="2"/>
  <c r="D380" i="2" s="1"/>
  <c r="C400" i="2"/>
  <c r="D400" i="2" s="1"/>
  <c r="C410" i="2"/>
  <c r="D410" i="2" s="1"/>
  <c r="C432" i="2"/>
  <c r="D432" i="2" s="1"/>
  <c r="C440" i="2"/>
  <c r="D440" i="2" s="1"/>
  <c r="C454" i="2"/>
  <c r="D454" i="2" s="1"/>
  <c r="C479" i="2"/>
  <c r="D479" i="2" s="1"/>
  <c r="C499" i="2"/>
  <c r="D499" i="2" s="1"/>
  <c r="C504" i="2"/>
  <c r="D504" i="2" s="1"/>
  <c r="C514" i="2"/>
  <c r="D514" i="2" s="1"/>
  <c r="C543" i="2"/>
  <c r="D543" i="2" s="1"/>
  <c r="C23" i="2"/>
  <c r="D23" i="2" s="1"/>
  <c r="C41" i="2"/>
  <c r="D41" i="2" s="1"/>
  <c r="C130" i="2"/>
  <c r="D130" i="2" s="1"/>
  <c r="C140" i="2"/>
  <c r="D140" i="2" s="1"/>
  <c r="C151" i="2"/>
  <c r="D151" i="2" s="1"/>
  <c r="C193" i="2"/>
  <c r="D193" i="2" s="1"/>
  <c r="C203" i="2"/>
  <c r="D203" i="2" s="1"/>
  <c r="C214" i="2"/>
  <c r="D214" i="2" s="1"/>
  <c r="C224" i="2"/>
  <c r="D224" i="2" s="1"/>
  <c r="C245" i="2"/>
  <c r="D245" i="2" s="1"/>
  <c r="C256" i="2"/>
  <c r="D256" i="2" s="1"/>
  <c r="C288" i="2"/>
  <c r="D288" i="2" s="1"/>
  <c r="C310" i="2"/>
  <c r="D310" i="2" s="1"/>
  <c r="C331" i="2"/>
  <c r="D331" i="2" s="1"/>
  <c r="C351" i="2"/>
  <c r="D351" i="2" s="1"/>
  <c r="C371" i="2"/>
  <c r="D371" i="2" s="1"/>
  <c r="C418" i="2"/>
  <c r="D418" i="2" s="1"/>
  <c r="C447" i="2"/>
  <c r="D447" i="2" s="1"/>
  <c r="C465" i="2"/>
  <c r="D465" i="2" s="1"/>
  <c r="C470" i="2"/>
  <c r="D470" i="2" s="1"/>
  <c r="C494" i="2"/>
  <c r="D494" i="2" s="1"/>
  <c r="C24" i="2"/>
  <c r="D24" i="2" s="1"/>
  <c r="C68" i="2"/>
  <c r="D68" i="2" s="1"/>
  <c r="C94" i="2"/>
  <c r="D94" i="2" s="1"/>
  <c r="C106" i="2"/>
  <c r="D106" i="2" s="1"/>
  <c r="C162" i="2"/>
  <c r="D162" i="2" s="1"/>
  <c r="C246" i="2"/>
  <c r="D246" i="2" s="1"/>
  <c r="C267" i="2"/>
  <c r="D267" i="2" s="1"/>
  <c r="C278" i="2"/>
  <c r="D278" i="2" s="1"/>
  <c r="C299" i="2"/>
  <c r="D299" i="2" s="1"/>
  <c r="C321" i="2"/>
  <c r="D321" i="2" s="1"/>
  <c r="C342" i="2"/>
  <c r="D342" i="2" s="1"/>
  <c r="C391" i="2"/>
  <c r="D391" i="2" s="1"/>
  <c r="C401" i="2"/>
  <c r="D401" i="2" s="1"/>
  <c r="C426" i="2"/>
  <c r="D426" i="2" s="1"/>
  <c r="C441" i="2"/>
  <c r="D441" i="2" s="1"/>
  <c r="C460" i="2"/>
  <c r="D460" i="2" s="1"/>
  <c r="C475" i="2"/>
  <c r="D475" i="2" s="1"/>
  <c r="C480" i="2"/>
  <c r="D480" i="2" s="1"/>
  <c r="C485" i="2"/>
  <c r="D485" i="2" s="1"/>
  <c r="C490" i="2"/>
  <c r="D490" i="2" s="1"/>
  <c r="C500" i="2"/>
  <c r="D500" i="2" s="1"/>
  <c r="C25" i="2"/>
  <c r="D25" i="2" s="1"/>
  <c r="C120" i="2"/>
  <c r="D120" i="2" s="1"/>
  <c r="C131" i="2"/>
  <c r="D131" i="2" s="1"/>
  <c r="C152" i="2"/>
  <c r="D152" i="2" s="1"/>
  <c r="C172" i="2"/>
  <c r="D172" i="2" s="1"/>
  <c r="C194" i="2"/>
  <c r="D194" i="2" s="1"/>
  <c r="C225" i="2"/>
  <c r="D225" i="2" s="1"/>
  <c r="C235" i="2"/>
  <c r="D235" i="2" s="1"/>
  <c r="C257" i="2"/>
  <c r="D257" i="2" s="1"/>
  <c r="C289" i="2"/>
  <c r="D289" i="2" s="1"/>
  <c r="C352" i="2"/>
  <c r="D352" i="2" s="1"/>
  <c r="C362" i="2"/>
  <c r="D362" i="2" s="1"/>
  <c r="C372" i="2"/>
  <c r="D372" i="2" s="1"/>
  <c r="C381" i="2"/>
  <c r="D381" i="2" s="1"/>
  <c r="C411" i="2"/>
  <c r="D411" i="2" s="1"/>
  <c r="C420" i="2"/>
  <c r="D420" i="2" s="1"/>
  <c r="C449" i="2"/>
  <c r="D449" i="2" s="1"/>
  <c r="C455" i="2"/>
  <c r="D455" i="2" s="1"/>
  <c r="C466" i="2"/>
  <c r="D466" i="2" s="1"/>
  <c r="C495" i="2"/>
  <c r="D495" i="2" s="1"/>
  <c r="C515" i="2"/>
  <c r="D515" i="2" s="1"/>
  <c r="C520" i="2"/>
  <c r="D520" i="2" s="1"/>
  <c r="C530" i="2"/>
  <c r="D530" i="2" s="1"/>
  <c r="C122" i="2"/>
  <c r="D122" i="2" s="1"/>
  <c r="C205" i="2"/>
  <c r="D205" i="2" s="1"/>
  <c r="C248" i="2"/>
  <c r="D248" i="2" s="1"/>
  <c r="C291" i="2"/>
  <c r="D291" i="2" s="1"/>
  <c r="C333" i="2"/>
  <c r="D333" i="2" s="1"/>
  <c r="C508" i="2"/>
  <c r="D508" i="2" s="1"/>
  <c r="C534" i="2"/>
  <c r="D534" i="2" s="1"/>
  <c r="C542" i="2"/>
  <c r="D542" i="2" s="1"/>
  <c r="C550" i="2"/>
  <c r="D550" i="2" s="1"/>
  <c r="C563" i="2"/>
  <c r="D563" i="2" s="1"/>
  <c r="C573" i="2"/>
  <c r="D573" i="2" s="1"/>
  <c r="C579" i="2"/>
  <c r="D579" i="2" s="1"/>
  <c r="C589" i="2"/>
  <c r="D589" i="2" s="1"/>
  <c r="C601" i="2"/>
  <c r="D601" i="2" s="1"/>
  <c r="C617" i="2"/>
  <c r="D617" i="2" s="1"/>
  <c r="C633" i="2"/>
  <c r="D633" i="2" s="1"/>
  <c r="C649" i="2"/>
  <c r="D649" i="2" s="1"/>
  <c r="C654" i="2"/>
  <c r="D654" i="2" s="1"/>
  <c r="C660" i="2"/>
  <c r="D660" i="2" s="1"/>
  <c r="C670" i="2"/>
  <c r="D670" i="2" s="1"/>
  <c r="C695" i="2"/>
  <c r="D695" i="2" s="1"/>
  <c r="C705" i="2"/>
  <c r="D705" i="2" s="1"/>
  <c r="C710" i="2"/>
  <c r="D710" i="2" s="1"/>
  <c r="C734" i="2"/>
  <c r="D734" i="2" s="1"/>
  <c r="C759" i="2"/>
  <c r="D759" i="2" s="1"/>
  <c r="C769" i="2"/>
  <c r="D769" i="2" s="1"/>
  <c r="C774" i="2"/>
  <c r="D774" i="2" s="1"/>
  <c r="C798" i="2"/>
  <c r="D798" i="2" s="1"/>
  <c r="C169" i="2"/>
  <c r="D169" i="2" s="1"/>
  <c r="C296" i="2"/>
  <c r="D296" i="2" s="1"/>
  <c r="C378" i="2"/>
  <c r="D378" i="2" s="1"/>
  <c r="C412" i="2"/>
  <c r="D412" i="2" s="1"/>
  <c r="C435" i="2"/>
  <c r="D435" i="2" s="1"/>
  <c r="C471" i="2"/>
  <c r="D471" i="2" s="1"/>
  <c r="C486" i="2"/>
  <c r="D486" i="2" s="1"/>
  <c r="C518" i="2"/>
  <c r="D518" i="2" s="1"/>
  <c r="C525" i="2"/>
  <c r="D525" i="2" s="1"/>
  <c r="C569" i="2"/>
  <c r="D569" i="2" s="1"/>
  <c r="C585" i="2"/>
  <c r="D585" i="2" s="1"/>
  <c r="C590" i="2"/>
  <c r="D590" i="2" s="1"/>
  <c r="C596" i="2"/>
  <c r="D596" i="2" s="1"/>
  <c r="C606" i="2"/>
  <c r="D606" i="2" s="1"/>
  <c r="C612" i="2"/>
  <c r="D612" i="2" s="1"/>
  <c r="C622" i="2"/>
  <c r="D622" i="2" s="1"/>
  <c r="C628" i="2"/>
  <c r="D628" i="2" s="1"/>
  <c r="C638" i="2"/>
  <c r="D638" i="2" s="1"/>
  <c r="C644" i="2"/>
  <c r="D644" i="2" s="1"/>
  <c r="C676" i="2"/>
  <c r="D676" i="2" s="1"/>
  <c r="C681" i="2"/>
  <c r="D681" i="2" s="1"/>
  <c r="C685" i="2"/>
  <c r="D685" i="2" s="1"/>
  <c r="C700" i="2"/>
  <c r="D700" i="2" s="1"/>
  <c r="C715" i="2"/>
  <c r="D715" i="2" s="1"/>
  <c r="C720" i="2"/>
  <c r="D720" i="2" s="1"/>
  <c r="C725" i="2"/>
  <c r="D725" i="2" s="1"/>
  <c r="C730" i="2"/>
  <c r="D730" i="2" s="1"/>
  <c r="C740" i="2"/>
  <c r="D740" i="2" s="1"/>
  <c r="C745" i="2"/>
  <c r="D745" i="2" s="1"/>
  <c r="C749" i="2"/>
  <c r="D749" i="2" s="1"/>
  <c r="C764" i="2"/>
  <c r="D764" i="2" s="1"/>
  <c r="C779" i="2"/>
  <c r="D779" i="2" s="1"/>
  <c r="C784" i="2"/>
  <c r="D784" i="2" s="1"/>
  <c r="C789" i="2"/>
  <c r="D789" i="2" s="1"/>
  <c r="C794" i="2"/>
  <c r="D794" i="2" s="1"/>
  <c r="C804" i="2"/>
  <c r="D804" i="2" s="1"/>
  <c r="C809" i="2"/>
  <c r="D809" i="2" s="1"/>
  <c r="C813" i="2"/>
  <c r="D813" i="2" s="1"/>
  <c r="C823" i="2"/>
  <c r="D823" i="2" s="1"/>
  <c r="C847" i="2"/>
  <c r="D847" i="2" s="1"/>
  <c r="C29" i="2"/>
  <c r="D29" i="2" s="1"/>
  <c r="C84" i="2"/>
  <c r="D84" i="2" s="1"/>
  <c r="C216" i="2"/>
  <c r="D216" i="2" s="1"/>
  <c r="C509" i="2"/>
  <c r="D509" i="2" s="1"/>
  <c r="C527" i="2"/>
  <c r="D527" i="2" s="1"/>
  <c r="C535" i="2"/>
  <c r="D535" i="2" s="1"/>
  <c r="C557" i="2"/>
  <c r="D557" i="2" s="1"/>
  <c r="C564" i="2"/>
  <c r="D564" i="2" s="1"/>
  <c r="C574" i="2"/>
  <c r="D574" i="2" s="1"/>
  <c r="C580" i="2"/>
  <c r="D580" i="2" s="1"/>
  <c r="C650" i="2"/>
  <c r="D650" i="2" s="1"/>
  <c r="C655" i="2"/>
  <c r="D655" i="2" s="1"/>
  <c r="C666" i="2"/>
  <c r="D666" i="2" s="1"/>
  <c r="C671" i="2"/>
  <c r="D671" i="2" s="1"/>
  <c r="C691" i="2"/>
  <c r="D691" i="2" s="1"/>
  <c r="C696" i="2"/>
  <c r="D696" i="2" s="1"/>
  <c r="C706" i="2"/>
  <c r="D706" i="2" s="1"/>
  <c r="C735" i="2"/>
  <c r="D735" i="2" s="1"/>
  <c r="C755" i="2"/>
  <c r="D755" i="2" s="1"/>
  <c r="C760" i="2"/>
  <c r="D760" i="2" s="1"/>
  <c r="C770" i="2"/>
  <c r="D770" i="2" s="1"/>
  <c r="C799" i="2"/>
  <c r="D799" i="2" s="1"/>
  <c r="C828" i="2"/>
  <c r="D828" i="2" s="1"/>
  <c r="C833" i="2"/>
  <c r="D833" i="2" s="1"/>
  <c r="C838" i="2"/>
  <c r="D838" i="2" s="1"/>
  <c r="C862" i="2"/>
  <c r="D862" i="2" s="1"/>
  <c r="C174" i="2"/>
  <c r="D174" i="2" s="1"/>
  <c r="C301" i="2"/>
  <c r="D301" i="2" s="1"/>
  <c r="C344" i="2"/>
  <c r="D344" i="2" s="1"/>
  <c r="C383" i="2"/>
  <c r="D383" i="2" s="1"/>
  <c r="C458" i="2"/>
  <c r="D458" i="2" s="1"/>
  <c r="C488" i="2"/>
  <c r="D488" i="2" s="1"/>
  <c r="C501" i="2"/>
  <c r="D501" i="2" s="1"/>
  <c r="C510" i="2"/>
  <c r="D510" i="2" s="1"/>
  <c r="C519" i="2"/>
  <c r="D519" i="2" s="1"/>
  <c r="C544" i="2"/>
  <c r="D544" i="2" s="1"/>
  <c r="C552" i="2"/>
  <c r="D552" i="2" s="1"/>
  <c r="C558" i="2"/>
  <c r="D558" i="2" s="1"/>
  <c r="C586" i="2"/>
  <c r="D586" i="2" s="1"/>
  <c r="C591" i="2"/>
  <c r="D591" i="2" s="1"/>
  <c r="C602" i="2"/>
  <c r="D602" i="2" s="1"/>
  <c r="C607" i="2"/>
  <c r="D607" i="2" s="1"/>
  <c r="C618" i="2"/>
  <c r="D618" i="2" s="1"/>
  <c r="C623" i="2"/>
  <c r="D623" i="2" s="1"/>
  <c r="C634" i="2"/>
  <c r="D634" i="2" s="1"/>
  <c r="C645" i="2"/>
  <c r="D645" i="2" s="1"/>
  <c r="C661" i="2"/>
  <c r="D661" i="2" s="1"/>
  <c r="C686" i="2"/>
  <c r="D686" i="2" s="1"/>
  <c r="C711" i="2"/>
  <c r="D711" i="2" s="1"/>
  <c r="C721" i="2"/>
  <c r="D721" i="2" s="1"/>
  <c r="C726" i="2"/>
  <c r="D726" i="2" s="1"/>
  <c r="C750" i="2"/>
  <c r="D750" i="2" s="1"/>
  <c r="C775" i="2"/>
  <c r="D775" i="2" s="1"/>
  <c r="C785" i="2"/>
  <c r="D785" i="2" s="1"/>
  <c r="C790" i="2"/>
  <c r="D790" i="2" s="1"/>
  <c r="C348" i="2"/>
  <c r="D348" i="2" s="1"/>
  <c r="C388" i="2"/>
  <c r="D388" i="2" s="1"/>
  <c r="C416" i="2"/>
  <c r="D416" i="2" s="1"/>
  <c r="C439" i="2"/>
  <c r="D439" i="2" s="1"/>
  <c r="C142" i="2"/>
  <c r="D142" i="2" s="1"/>
  <c r="C312" i="2"/>
  <c r="D312" i="2" s="1"/>
  <c r="C393" i="2"/>
  <c r="D393" i="2" s="1"/>
  <c r="C442" i="2"/>
  <c r="D442" i="2" s="1"/>
  <c r="C503" i="2"/>
  <c r="D503" i="2" s="1"/>
  <c r="C529" i="2"/>
  <c r="D529" i="2" s="1"/>
  <c r="C553" i="2"/>
  <c r="D553" i="2" s="1"/>
  <c r="C559" i="2"/>
  <c r="D559" i="2" s="1"/>
  <c r="C565" i="2"/>
  <c r="D565" i="2" s="1"/>
  <c r="C576" i="2"/>
  <c r="D576" i="2" s="1"/>
  <c r="C592" i="2"/>
  <c r="D592" i="2" s="1"/>
  <c r="C608" i="2"/>
  <c r="D608" i="2" s="1"/>
  <c r="C624" i="2"/>
  <c r="D624" i="2" s="1"/>
  <c r="C630" i="2"/>
  <c r="D630" i="2" s="1"/>
  <c r="C635" i="2"/>
  <c r="D635" i="2" s="1"/>
  <c r="C646" i="2"/>
  <c r="D646" i="2" s="1"/>
  <c r="C651" i="2"/>
  <c r="D651" i="2" s="1"/>
  <c r="C662" i="2"/>
  <c r="D662" i="2" s="1"/>
  <c r="C667" i="2"/>
  <c r="D667" i="2" s="1"/>
  <c r="C687" i="2"/>
  <c r="D687" i="2" s="1"/>
  <c r="C707" i="2"/>
  <c r="D707" i="2" s="1"/>
  <c r="C712" i="2"/>
  <c r="D712" i="2" s="1"/>
  <c r="C722" i="2"/>
  <c r="D722" i="2" s="1"/>
  <c r="C751" i="2"/>
  <c r="D751" i="2" s="1"/>
  <c r="C771" i="2"/>
  <c r="D771" i="2" s="1"/>
  <c r="C776" i="2"/>
  <c r="D776" i="2" s="1"/>
  <c r="C786" i="2"/>
  <c r="D786" i="2" s="1"/>
  <c r="C46" i="2"/>
  <c r="D46" i="2" s="1"/>
  <c r="C96" i="2"/>
  <c r="D96" i="2" s="1"/>
  <c r="C185" i="2"/>
  <c r="D185" i="2" s="1"/>
  <c r="C227" i="2"/>
  <c r="D227" i="2" s="1"/>
  <c r="C354" i="2"/>
  <c r="D354" i="2" s="1"/>
  <c r="C461" i="2"/>
  <c r="D461" i="2" s="1"/>
  <c r="C476" i="2"/>
  <c r="D476" i="2" s="1"/>
  <c r="C491" i="2"/>
  <c r="D491" i="2" s="1"/>
  <c r="C513" i="2"/>
  <c r="D513" i="2" s="1"/>
  <c r="C521" i="2"/>
  <c r="D521" i="2" s="1"/>
  <c r="C538" i="2"/>
  <c r="D538" i="2" s="1"/>
  <c r="C566" i="2"/>
  <c r="D566" i="2" s="1"/>
  <c r="C571" i="2"/>
  <c r="D571" i="2" s="1"/>
  <c r="C582" i="2"/>
  <c r="D582" i="2" s="1"/>
  <c r="C587" i="2"/>
  <c r="D587" i="2" s="1"/>
  <c r="C598" i="2"/>
  <c r="D598" i="2" s="1"/>
  <c r="C603" i="2"/>
  <c r="D603" i="2" s="1"/>
  <c r="C614" i="2"/>
  <c r="D614" i="2" s="1"/>
  <c r="C619" i="2"/>
  <c r="D619" i="2" s="1"/>
  <c r="C625" i="2"/>
  <c r="D625" i="2" s="1"/>
  <c r="C641" i="2"/>
  <c r="D641" i="2" s="1"/>
  <c r="C657" i="2"/>
  <c r="D657" i="2" s="1"/>
  <c r="C673" i="2"/>
  <c r="D673" i="2" s="1"/>
  <c r="C678" i="2"/>
  <c r="D678" i="2" s="1"/>
  <c r="C702" i="2"/>
  <c r="D702" i="2" s="1"/>
  <c r="C727" i="2"/>
  <c r="D727" i="2" s="1"/>
  <c r="C737" i="2"/>
  <c r="D737" i="2" s="1"/>
  <c r="C742" i="2"/>
  <c r="D742" i="2" s="1"/>
  <c r="C766" i="2"/>
  <c r="D766" i="2" s="1"/>
  <c r="C791" i="2"/>
  <c r="D791" i="2" s="1"/>
  <c r="C801" i="2"/>
  <c r="D801" i="2" s="1"/>
  <c r="C806" i="2"/>
  <c r="D806" i="2" s="1"/>
  <c r="C51" i="2"/>
  <c r="D51" i="2" s="1"/>
  <c r="C148" i="2"/>
  <c r="D148" i="2" s="1"/>
  <c r="C189" i="2"/>
  <c r="D189" i="2" s="1"/>
  <c r="C232" i="2"/>
  <c r="D232" i="2" s="1"/>
  <c r="C396" i="2"/>
  <c r="D396" i="2" s="1"/>
  <c r="C463" i="2"/>
  <c r="D463" i="2" s="1"/>
  <c r="C505" i="2"/>
  <c r="D505" i="2" s="1"/>
  <c r="C547" i="2"/>
  <c r="D547" i="2" s="1"/>
  <c r="C554" i="2"/>
  <c r="D554" i="2" s="1"/>
  <c r="C560" i="2"/>
  <c r="D560" i="2" s="1"/>
  <c r="C577" i="2"/>
  <c r="D577" i="2" s="1"/>
  <c r="C593" i="2"/>
  <c r="D593" i="2" s="1"/>
  <c r="C609" i="2"/>
  <c r="D609" i="2" s="1"/>
  <c r="C683" i="2"/>
  <c r="D683" i="2" s="1"/>
  <c r="C688" i="2"/>
  <c r="D688" i="2" s="1"/>
  <c r="C693" i="2"/>
  <c r="D693" i="2" s="1"/>
  <c r="C698" i="2"/>
  <c r="D698" i="2" s="1"/>
  <c r="C708" i="2"/>
  <c r="D708" i="2" s="1"/>
  <c r="C713" i="2"/>
  <c r="D713" i="2" s="1"/>
  <c r="C717" i="2"/>
  <c r="D717" i="2" s="1"/>
  <c r="C732" i="2"/>
  <c r="D732" i="2" s="1"/>
  <c r="C747" i="2"/>
  <c r="D747" i="2" s="1"/>
  <c r="C752" i="2"/>
  <c r="D752" i="2" s="1"/>
  <c r="C757" i="2"/>
  <c r="D757" i="2" s="1"/>
  <c r="C762" i="2"/>
  <c r="D762" i="2" s="1"/>
  <c r="C772" i="2"/>
  <c r="D772" i="2" s="1"/>
  <c r="C777" i="2"/>
  <c r="D777" i="2" s="1"/>
  <c r="C781" i="2"/>
  <c r="D781" i="2" s="1"/>
  <c r="C796" i="2"/>
  <c r="D796" i="2" s="1"/>
  <c r="C153" i="2"/>
  <c r="D153" i="2" s="1"/>
  <c r="C195" i="2"/>
  <c r="D195" i="2" s="1"/>
  <c r="C363" i="2"/>
  <c r="D363" i="2" s="1"/>
  <c r="C397" i="2"/>
  <c r="D397" i="2" s="1"/>
  <c r="C445" i="2"/>
  <c r="D445" i="2" s="1"/>
  <c r="C478" i="2"/>
  <c r="D478" i="2" s="1"/>
  <c r="C539" i="2"/>
  <c r="D539" i="2" s="1"/>
  <c r="C615" i="2"/>
  <c r="D615" i="2" s="1"/>
  <c r="C620" i="2"/>
  <c r="D620" i="2" s="1"/>
  <c r="C626" i="2"/>
  <c r="D626" i="2" s="1"/>
  <c r="C631" i="2"/>
  <c r="D631" i="2" s="1"/>
  <c r="C636" i="2"/>
  <c r="D636" i="2" s="1"/>
  <c r="C642" i="2"/>
  <c r="D642" i="2" s="1"/>
  <c r="C647" i="2"/>
  <c r="D647" i="2" s="1"/>
  <c r="C652" i="2"/>
  <c r="D652" i="2" s="1"/>
  <c r="C658" i="2"/>
  <c r="D658" i="2" s="1"/>
  <c r="C663" i="2"/>
  <c r="D663" i="2" s="1"/>
  <c r="C668" i="2"/>
  <c r="D668" i="2" s="1"/>
  <c r="C674" i="2"/>
  <c r="D674" i="2" s="1"/>
  <c r="C703" i="2"/>
  <c r="D703" i="2" s="1"/>
  <c r="C723" i="2"/>
  <c r="D723" i="2" s="1"/>
  <c r="C728" i="2"/>
  <c r="D728" i="2" s="1"/>
  <c r="C738" i="2"/>
  <c r="D738" i="2" s="1"/>
  <c r="C767" i="2"/>
  <c r="D767" i="2" s="1"/>
  <c r="C787" i="2"/>
  <c r="D787" i="2" s="1"/>
  <c r="C792" i="2"/>
  <c r="D792" i="2" s="1"/>
  <c r="C802" i="2"/>
  <c r="D802" i="2" s="1"/>
  <c r="C59" i="2"/>
  <c r="D59" i="2" s="1"/>
  <c r="C323" i="2"/>
  <c r="D323" i="2" s="1"/>
  <c r="C427" i="2"/>
  <c r="D427" i="2" s="1"/>
  <c r="C481" i="2"/>
  <c r="D481" i="2" s="1"/>
  <c r="C506" i="2"/>
  <c r="D506" i="2" s="1"/>
  <c r="C523" i="2"/>
  <c r="D523" i="2" s="1"/>
  <c r="C548" i="2"/>
  <c r="D548" i="2" s="1"/>
  <c r="C562" i="2"/>
  <c r="D562" i="2" s="1"/>
  <c r="C567" i="2"/>
  <c r="D567" i="2" s="1"/>
  <c r="C572" i="2"/>
  <c r="D572" i="2" s="1"/>
  <c r="C578" i="2"/>
  <c r="D578" i="2" s="1"/>
  <c r="C583" i="2"/>
  <c r="D583" i="2" s="1"/>
  <c r="C704" i="2"/>
  <c r="D704" i="2" s="1"/>
  <c r="C733" i="2"/>
  <c r="D733" i="2" s="1"/>
  <c r="C748" i="2"/>
  <c r="D748" i="2" s="1"/>
  <c r="C763" i="2"/>
  <c r="D763" i="2" s="1"/>
  <c r="C778" i="2"/>
  <c r="D778" i="2" s="1"/>
  <c r="C793" i="2"/>
  <c r="D793" i="2" s="1"/>
  <c r="C824" i="2"/>
  <c r="D824" i="2" s="1"/>
  <c r="C829" i="2"/>
  <c r="D829" i="2" s="1"/>
  <c r="C835" i="2"/>
  <c r="D835" i="2" s="1"/>
  <c r="C841" i="2"/>
  <c r="D841" i="2" s="1"/>
  <c r="C846" i="2"/>
  <c r="D846" i="2" s="1"/>
  <c r="C858" i="2"/>
  <c r="D858" i="2" s="1"/>
  <c r="C863" i="2"/>
  <c r="D863" i="2" s="1"/>
  <c r="C874" i="2"/>
  <c r="D874" i="2" s="1"/>
  <c r="C879" i="2"/>
  <c r="D879" i="2" s="1"/>
  <c r="C899" i="2"/>
  <c r="D899" i="2" s="1"/>
  <c r="C904" i="2"/>
  <c r="D904" i="2" s="1"/>
  <c r="C914" i="2"/>
  <c r="D914" i="2" s="1"/>
  <c r="C943" i="2"/>
  <c r="D943" i="2" s="1"/>
  <c r="C963" i="2"/>
  <c r="D963" i="2" s="1"/>
  <c r="C968" i="2"/>
  <c r="D968" i="2" s="1"/>
  <c r="C978" i="2"/>
  <c r="D978" i="2" s="1"/>
  <c r="C1007" i="2"/>
  <c r="D1007" i="2" s="1"/>
  <c r="C1027" i="2"/>
  <c r="D1027" i="2" s="1"/>
  <c r="C1032" i="2"/>
  <c r="D1032" i="2" s="1"/>
  <c r="C1042" i="2"/>
  <c r="D1042" i="2" s="1"/>
  <c r="C1077" i="2"/>
  <c r="D1077" i="2" s="1"/>
  <c r="C1087" i="2"/>
  <c r="D1087" i="2" s="1"/>
  <c r="C1098" i="2"/>
  <c r="D1098" i="2" s="1"/>
  <c r="C1108" i="2"/>
  <c r="D1108" i="2" s="1"/>
  <c r="C1118" i="2"/>
  <c r="D1118" i="2" s="1"/>
  <c r="C1139" i="2"/>
  <c r="D1139" i="2" s="1"/>
  <c r="C1145" i="2"/>
  <c r="D1145" i="2" s="1"/>
  <c r="C1149" i="2"/>
  <c r="D1149" i="2" s="1"/>
  <c r="C64" i="2"/>
  <c r="D64" i="2" s="1"/>
  <c r="C328" i="2"/>
  <c r="D328" i="2" s="1"/>
  <c r="C555" i="2"/>
  <c r="D555" i="2" s="1"/>
  <c r="C611" i="2"/>
  <c r="D611" i="2" s="1"/>
  <c r="C627" i="2"/>
  <c r="D627" i="2" s="1"/>
  <c r="C643" i="2"/>
  <c r="D643" i="2" s="1"/>
  <c r="C675" i="2"/>
  <c r="D675" i="2" s="1"/>
  <c r="C690" i="2"/>
  <c r="D690" i="2" s="1"/>
  <c r="C719" i="2"/>
  <c r="D719" i="2" s="1"/>
  <c r="C818" i="2"/>
  <c r="D818" i="2" s="1"/>
  <c r="C853" i="2"/>
  <c r="D853" i="2" s="1"/>
  <c r="C869" i="2"/>
  <c r="D869" i="2" s="1"/>
  <c r="C894" i="2"/>
  <c r="D894" i="2" s="1"/>
  <c r="C919" i="2"/>
  <c r="D919" i="2" s="1"/>
  <c r="C929" i="2"/>
  <c r="D929" i="2" s="1"/>
  <c r="C934" i="2"/>
  <c r="D934" i="2" s="1"/>
  <c r="C958" i="2"/>
  <c r="D958" i="2" s="1"/>
  <c r="C983" i="2"/>
  <c r="D983" i="2" s="1"/>
  <c r="C993" i="2"/>
  <c r="D993" i="2" s="1"/>
  <c r="C998" i="2"/>
  <c r="D998" i="2" s="1"/>
  <c r="C1022" i="2"/>
  <c r="D1022" i="2" s="1"/>
  <c r="C1047" i="2"/>
  <c r="D1047" i="2" s="1"/>
  <c r="C1057" i="2"/>
  <c r="D1057" i="2" s="1"/>
  <c r="C1062" i="2"/>
  <c r="D1062" i="2" s="1"/>
  <c r="C1067" i="2"/>
  <c r="D1067" i="2" s="1"/>
  <c r="C1072" i="2"/>
  <c r="D1072" i="2" s="1"/>
  <c r="C1093" i="2"/>
  <c r="D1093" i="2" s="1"/>
  <c r="C1103" i="2"/>
  <c r="D1103" i="2" s="1"/>
  <c r="C1114" i="2"/>
  <c r="D1114" i="2" s="1"/>
  <c r="C1124" i="2"/>
  <c r="D1124" i="2" s="1"/>
  <c r="C1134" i="2"/>
  <c r="D1134" i="2" s="1"/>
  <c r="C483" i="2"/>
  <c r="D483" i="2" s="1"/>
  <c r="C524" i="2"/>
  <c r="D524" i="2" s="1"/>
  <c r="C556" i="2"/>
  <c r="D556" i="2" s="1"/>
  <c r="C597" i="2"/>
  <c r="D597" i="2" s="1"/>
  <c r="C613" i="2"/>
  <c r="D613" i="2" s="1"/>
  <c r="C629" i="2"/>
  <c r="D629" i="2" s="1"/>
  <c r="C677" i="2"/>
  <c r="D677" i="2" s="1"/>
  <c r="C692" i="2"/>
  <c r="D692" i="2" s="1"/>
  <c r="C736" i="2"/>
  <c r="D736" i="2" s="1"/>
  <c r="C765" i="2"/>
  <c r="D765" i="2" s="1"/>
  <c r="C780" i="2"/>
  <c r="D780" i="2" s="1"/>
  <c r="C805" i="2"/>
  <c r="D805" i="2" s="1"/>
  <c r="C812" i="2"/>
  <c r="D812" i="2" s="1"/>
  <c r="C819" i="2"/>
  <c r="D819" i="2" s="1"/>
  <c r="C825" i="2"/>
  <c r="D825" i="2" s="1"/>
  <c r="C830" i="2"/>
  <c r="D830" i="2" s="1"/>
  <c r="C836" i="2"/>
  <c r="D836" i="2" s="1"/>
  <c r="C848" i="2"/>
  <c r="D848" i="2" s="1"/>
  <c r="C864" i="2"/>
  <c r="D864" i="2" s="1"/>
  <c r="C880" i="2"/>
  <c r="D880" i="2" s="1"/>
  <c r="C885" i="2"/>
  <c r="D885" i="2" s="1"/>
  <c r="C890" i="2"/>
  <c r="D890" i="2" s="1"/>
  <c r="C900" i="2"/>
  <c r="D900" i="2" s="1"/>
  <c r="C905" i="2"/>
  <c r="D905" i="2" s="1"/>
  <c r="C909" i="2"/>
  <c r="D909" i="2" s="1"/>
  <c r="C924" i="2"/>
  <c r="D924" i="2" s="1"/>
  <c r="C939" i="2"/>
  <c r="D939" i="2" s="1"/>
  <c r="C944" i="2"/>
  <c r="D944" i="2" s="1"/>
  <c r="C949" i="2"/>
  <c r="D949" i="2" s="1"/>
  <c r="C954" i="2"/>
  <c r="D954" i="2" s="1"/>
  <c r="C964" i="2"/>
  <c r="D964" i="2" s="1"/>
  <c r="C969" i="2"/>
  <c r="D969" i="2" s="1"/>
  <c r="C973" i="2"/>
  <c r="D973" i="2" s="1"/>
  <c r="C988" i="2"/>
  <c r="D988" i="2" s="1"/>
  <c r="C1003" i="2"/>
  <c r="D1003" i="2" s="1"/>
  <c r="C1008" i="2"/>
  <c r="D1008" i="2" s="1"/>
  <c r="C368" i="2"/>
  <c r="D368" i="2" s="1"/>
  <c r="C528" i="2"/>
  <c r="D528" i="2" s="1"/>
  <c r="C581" i="2"/>
  <c r="D581" i="2" s="1"/>
  <c r="C599" i="2"/>
  <c r="D599" i="2" s="1"/>
  <c r="C679" i="2"/>
  <c r="D679" i="2" s="1"/>
  <c r="C694" i="2"/>
  <c r="D694" i="2" s="1"/>
  <c r="C753" i="2"/>
  <c r="D753" i="2" s="1"/>
  <c r="C782" i="2"/>
  <c r="D782" i="2" s="1"/>
  <c r="C795" i="2"/>
  <c r="D795" i="2" s="1"/>
  <c r="C842" i="2"/>
  <c r="D842" i="2" s="1"/>
  <c r="C854" i="2"/>
  <c r="D854" i="2" s="1"/>
  <c r="C859" i="2"/>
  <c r="D859" i="2" s="1"/>
  <c r="C870" i="2"/>
  <c r="D870" i="2" s="1"/>
  <c r="C875" i="2"/>
  <c r="D875" i="2" s="1"/>
  <c r="C895" i="2"/>
  <c r="D895" i="2" s="1"/>
  <c r="C915" i="2"/>
  <c r="D915" i="2" s="1"/>
  <c r="C920" i="2"/>
  <c r="D920" i="2" s="1"/>
  <c r="C930" i="2"/>
  <c r="D930" i="2" s="1"/>
  <c r="C959" i="2"/>
  <c r="D959" i="2" s="1"/>
  <c r="C979" i="2"/>
  <c r="D979" i="2" s="1"/>
  <c r="C984" i="2"/>
  <c r="D984" i="2" s="1"/>
  <c r="C994" i="2"/>
  <c r="D994" i="2" s="1"/>
  <c r="C1023" i="2"/>
  <c r="D1023" i="2" s="1"/>
  <c r="C1043" i="2"/>
  <c r="D1043" i="2" s="1"/>
  <c r="C1048" i="2"/>
  <c r="D1048" i="2" s="1"/>
  <c r="C1058" i="2"/>
  <c r="D1058" i="2" s="1"/>
  <c r="C1063" i="2"/>
  <c r="D1063" i="2" s="1"/>
  <c r="C403" i="2"/>
  <c r="D403" i="2" s="1"/>
  <c r="C498" i="2"/>
  <c r="D498" i="2" s="1"/>
  <c r="C533" i="2"/>
  <c r="D533" i="2" s="1"/>
  <c r="C584" i="2"/>
  <c r="D584" i="2" s="1"/>
  <c r="C665" i="2"/>
  <c r="D665" i="2" s="1"/>
  <c r="C680" i="2"/>
  <c r="D680" i="2" s="1"/>
  <c r="C739" i="2"/>
  <c r="D739" i="2" s="1"/>
  <c r="C754" i="2"/>
  <c r="D754" i="2" s="1"/>
  <c r="C783" i="2"/>
  <c r="D783" i="2" s="1"/>
  <c r="C797" i="2"/>
  <c r="D797" i="2" s="1"/>
  <c r="C814" i="2"/>
  <c r="D814" i="2" s="1"/>
  <c r="C826" i="2"/>
  <c r="D826" i="2" s="1"/>
  <c r="C837" i="2"/>
  <c r="D837" i="2" s="1"/>
  <c r="C891" i="2"/>
  <c r="D891" i="2" s="1"/>
  <c r="C896" i="2"/>
  <c r="D896" i="2" s="1"/>
  <c r="C901" i="2"/>
  <c r="D901" i="2" s="1"/>
  <c r="C906" i="2"/>
  <c r="D906" i="2" s="1"/>
  <c r="C916" i="2"/>
  <c r="D916" i="2" s="1"/>
  <c r="C921" i="2"/>
  <c r="D921" i="2" s="1"/>
  <c r="C925" i="2"/>
  <c r="D925" i="2" s="1"/>
  <c r="C940" i="2"/>
  <c r="D940" i="2" s="1"/>
  <c r="C955" i="2"/>
  <c r="D955" i="2" s="1"/>
  <c r="C960" i="2"/>
  <c r="D960" i="2" s="1"/>
  <c r="C965" i="2"/>
  <c r="D965" i="2" s="1"/>
  <c r="C970" i="2"/>
  <c r="D970" i="2" s="1"/>
  <c r="C980" i="2"/>
  <c r="D980" i="2" s="1"/>
  <c r="C985" i="2"/>
  <c r="D985" i="2" s="1"/>
  <c r="C989" i="2"/>
  <c r="D989" i="2" s="1"/>
  <c r="C1004" i="2"/>
  <c r="D1004" i="2" s="1"/>
  <c r="C1019" i="2"/>
  <c r="D1019" i="2" s="1"/>
  <c r="C1024" i="2"/>
  <c r="D1024" i="2" s="1"/>
  <c r="C1029" i="2"/>
  <c r="D1029" i="2" s="1"/>
  <c r="C1034" i="2"/>
  <c r="D1034" i="2" s="1"/>
  <c r="C1044" i="2"/>
  <c r="D1044" i="2" s="1"/>
  <c r="C1049" i="2"/>
  <c r="D1049" i="2" s="1"/>
  <c r="C1053" i="2"/>
  <c r="D1053" i="2" s="1"/>
  <c r="C1064" i="2"/>
  <c r="D1064" i="2" s="1"/>
  <c r="C1074" i="2"/>
  <c r="D1074" i="2" s="1"/>
  <c r="C1084" i="2"/>
  <c r="D1084" i="2" s="1"/>
  <c r="C1095" i="2"/>
  <c r="D1095" i="2" s="1"/>
  <c r="C1105" i="2"/>
  <c r="D1105" i="2" s="1"/>
  <c r="C1126" i="2"/>
  <c r="D1126" i="2" s="1"/>
  <c r="C1131" i="2"/>
  <c r="D1131" i="2" s="1"/>
  <c r="C1136" i="2"/>
  <c r="D1136" i="2" s="1"/>
  <c r="C682" i="2"/>
  <c r="D682" i="2" s="1"/>
  <c r="C697" i="2"/>
  <c r="D697" i="2" s="1"/>
  <c r="C741" i="2"/>
  <c r="D741" i="2" s="1"/>
  <c r="C756" i="2"/>
  <c r="D756" i="2" s="1"/>
  <c r="C808" i="2"/>
  <c r="D808" i="2" s="1"/>
  <c r="C832" i="2"/>
  <c r="D832" i="2" s="1"/>
  <c r="C850" i="2"/>
  <c r="D850" i="2" s="1"/>
  <c r="C855" i="2"/>
  <c r="D855" i="2" s="1"/>
  <c r="C860" i="2"/>
  <c r="D860" i="2" s="1"/>
  <c r="C866" i="2"/>
  <c r="D866" i="2" s="1"/>
  <c r="C871" i="2"/>
  <c r="D871" i="2" s="1"/>
  <c r="C876" i="2"/>
  <c r="D876" i="2" s="1"/>
  <c r="C882" i="2"/>
  <c r="D882" i="2" s="1"/>
  <c r="C911" i="2"/>
  <c r="D911" i="2" s="1"/>
  <c r="C931" i="2"/>
  <c r="D931" i="2" s="1"/>
  <c r="C936" i="2"/>
  <c r="D936" i="2" s="1"/>
  <c r="C946" i="2"/>
  <c r="D946" i="2" s="1"/>
  <c r="C975" i="2"/>
  <c r="D975" i="2" s="1"/>
  <c r="C995" i="2"/>
  <c r="D995" i="2" s="1"/>
  <c r="C1000" i="2"/>
  <c r="D1000" i="2" s="1"/>
  <c r="C1010" i="2"/>
  <c r="D1010" i="2" s="1"/>
  <c r="C1039" i="2"/>
  <c r="D1039" i="2" s="1"/>
  <c r="C1059" i="2"/>
  <c r="D1059" i="2" s="1"/>
  <c r="C540" i="2"/>
  <c r="D540" i="2" s="1"/>
  <c r="C588" i="2"/>
  <c r="D588" i="2" s="1"/>
  <c r="C604" i="2"/>
  <c r="D604" i="2" s="1"/>
  <c r="C743" i="2"/>
  <c r="D743" i="2" s="1"/>
  <c r="C758" i="2"/>
  <c r="D758" i="2" s="1"/>
  <c r="C815" i="2"/>
  <c r="D815" i="2" s="1"/>
  <c r="C821" i="2"/>
  <c r="D821" i="2" s="1"/>
  <c r="C844" i="2"/>
  <c r="D844" i="2" s="1"/>
  <c r="C887" i="2"/>
  <c r="D887" i="2" s="1"/>
  <c r="C897" i="2"/>
  <c r="D897" i="2" s="1"/>
  <c r="C902" i="2"/>
  <c r="D902" i="2" s="1"/>
  <c r="C926" i="2"/>
  <c r="D926" i="2" s="1"/>
  <c r="C951" i="2"/>
  <c r="D951" i="2" s="1"/>
  <c r="C961" i="2"/>
  <c r="D961" i="2" s="1"/>
  <c r="C966" i="2"/>
  <c r="D966" i="2" s="1"/>
  <c r="C990" i="2"/>
  <c r="D990" i="2" s="1"/>
  <c r="C1015" i="2"/>
  <c r="D1015" i="2" s="1"/>
  <c r="C1025" i="2"/>
  <c r="D1025" i="2" s="1"/>
  <c r="C1030" i="2"/>
  <c r="D1030" i="2" s="1"/>
  <c r="C1054" i="2"/>
  <c r="D1054" i="2" s="1"/>
  <c r="C1065" i="2"/>
  <c r="D1065" i="2" s="1"/>
  <c r="C430" i="2"/>
  <c r="D430" i="2" s="1"/>
  <c r="C568" i="2"/>
  <c r="D568" i="2" s="1"/>
  <c r="C669" i="2"/>
  <c r="D669" i="2" s="1"/>
  <c r="C684" i="2"/>
  <c r="D684" i="2" s="1"/>
  <c r="C699" i="2"/>
  <c r="D699" i="2" s="1"/>
  <c r="C714" i="2"/>
  <c r="D714" i="2" s="1"/>
  <c r="C729" i="2"/>
  <c r="D729" i="2" s="1"/>
  <c r="C773" i="2"/>
  <c r="D773" i="2" s="1"/>
  <c r="C788" i="2"/>
  <c r="D788" i="2" s="1"/>
  <c r="C800" i="2"/>
  <c r="D800" i="2" s="1"/>
  <c r="C816" i="2"/>
  <c r="D816" i="2" s="1"/>
  <c r="C827" i="2"/>
  <c r="D827" i="2" s="1"/>
  <c r="C839" i="2"/>
  <c r="D839" i="2" s="1"/>
  <c r="C856" i="2"/>
  <c r="D856" i="2" s="1"/>
  <c r="C872" i="2"/>
  <c r="D872" i="2" s="1"/>
  <c r="C877" i="2"/>
  <c r="D877" i="2" s="1"/>
  <c r="C892" i="2"/>
  <c r="D892" i="2" s="1"/>
  <c r="C907" i="2"/>
  <c r="D907" i="2" s="1"/>
  <c r="C912" i="2"/>
  <c r="D912" i="2" s="1"/>
  <c r="C917" i="2"/>
  <c r="D917" i="2" s="1"/>
  <c r="C922" i="2"/>
  <c r="D922" i="2" s="1"/>
  <c r="C932" i="2"/>
  <c r="D932" i="2" s="1"/>
  <c r="C937" i="2"/>
  <c r="D937" i="2" s="1"/>
  <c r="C941" i="2"/>
  <c r="D941" i="2" s="1"/>
  <c r="C956" i="2"/>
  <c r="D956" i="2" s="1"/>
  <c r="C971" i="2"/>
  <c r="D971" i="2" s="1"/>
  <c r="C976" i="2"/>
  <c r="D976" i="2" s="1"/>
  <c r="C981" i="2"/>
  <c r="D981" i="2" s="1"/>
  <c r="C986" i="2"/>
  <c r="D986" i="2" s="1"/>
  <c r="C996" i="2"/>
  <c r="D996" i="2" s="1"/>
  <c r="C1001" i="2"/>
  <c r="D1001" i="2" s="1"/>
  <c r="C1005" i="2"/>
  <c r="D1005" i="2" s="1"/>
  <c r="C1020" i="2"/>
  <c r="D1020" i="2" s="1"/>
  <c r="C1035" i="2"/>
  <c r="D1035" i="2" s="1"/>
  <c r="C450" i="2"/>
  <c r="D450" i="2" s="1"/>
  <c r="C545" i="2"/>
  <c r="D545" i="2" s="1"/>
  <c r="C570" i="2"/>
  <c r="D570" i="2" s="1"/>
  <c r="C605" i="2"/>
  <c r="D605" i="2" s="1"/>
  <c r="C621" i="2"/>
  <c r="D621" i="2" s="1"/>
  <c r="C637" i="2"/>
  <c r="D637" i="2" s="1"/>
  <c r="C653" i="2"/>
  <c r="D653" i="2" s="1"/>
  <c r="C744" i="2"/>
  <c r="D744" i="2" s="1"/>
  <c r="C810" i="2"/>
  <c r="D810" i="2" s="1"/>
  <c r="C822" i="2"/>
  <c r="D822" i="2" s="1"/>
  <c r="C834" i="2"/>
  <c r="D834" i="2" s="1"/>
  <c r="C851" i="2"/>
  <c r="D851" i="2" s="1"/>
  <c r="C861" i="2"/>
  <c r="D861" i="2" s="1"/>
  <c r="C867" i="2"/>
  <c r="D867" i="2" s="1"/>
  <c r="C873" i="2"/>
  <c r="D873" i="2" s="1"/>
  <c r="C883" i="2"/>
  <c r="D883" i="2" s="1"/>
  <c r="C888" i="2"/>
  <c r="D888" i="2" s="1"/>
  <c r="C898" i="2"/>
  <c r="D898" i="2" s="1"/>
  <c r="C927" i="2"/>
  <c r="D927" i="2" s="1"/>
  <c r="C947" i="2"/>
  <c r="D947" i="2" s="1"/>
  <c r="C952" i="2"/>
  <c r="D952" i="2" s="1"/>
  <c r="C962" i="2"/>
  <c r="D962" i="2" s="1"/>
  <c r="C991" i="2"/>
  <c r="D991" i="2" s="1"/>
  <c r="C1011" i="2"/>
  <c r="D1011" i="2" s="1"/>
  <c r="C1016" i="2"/>
  <c r="D1016" i="2" s="1"/>
  <c r="C1026" i="2"/>
  <c r="D1026" i="2" s="1"/>
  <c r="C1055" i="2"/>
  <c r="D1055" i="2" s="1"/>
  <c r="C1070" i="2"/>
  <c r="D1070" i="2" s="1"/>
  <c r="C549" i="2"/>
  <c r="D549" i="2" s="1"/>
  <c r="C689" i="2"/>
  <c r="D689" i="2" s="1"/>
  <c r="C803" i="2"/>
  <c r="D803" i="2" s="1"/>
  <c r="C852" i="2"/>
  <c r="D852" i="2" s="1"/>
  <c r="C893" i="2"/>
  <c r="D893" i="2" s="1"/>
  <c r="C632" i="2"/>
  <c r="D632" i="2" s="1"/>
  <c r="C807" i="2"/>
  <c r="D807" i="2" s="1"/>
  <c r="C831" i="2"/>
  <c r="D831" i="2" s="1"/>
  <c r="C935" i="2"/>
  <c r="D935" i="2" s="1"/>
  <c r="C974" i="2"/>
  <c r="D974" i="2" s="1"/>
  <c r="C1013" i="2"/>
  <c r="D1013" i="2" s="1"/>
  <c r="C1028" i="2"/>
  <c r="D1028" i="2" s="1"/>
  <c r="C1066" i="2"/>
  <c r="D1066" i="2" s="1"/>
  <c r="C1082" i="2"/>
  <c r="D1082" i="2" s="1"/>
  <c r="C1090" i="2"/>
  <c r="D1090" i="2" s="1"/>
  <c r="C1097" i="2"/>
  <c r="D1097" i="2" s="1"/>
  <c r="C1111" i="2"/>
  <c r="D1111" i="2" s="1"/>
  <c r="C1138" i="2"/>
  <c r="D1138" i="2" s="1"/>
  <c r="C1155" i="2"/>
  <c r="D1155" i="2" s="1"/>
  <c r="C1161" i="2"/>
  <c r="D1161" i="2" s="1"/>
  <c r="C1165" i="2"/>
  <c r="D1165" i="2" s="1"/>
  <c r="C1192" i="2"/>
  <c r="D1192" i="2" s="1"/>
  <c r="C1202" i="2"/>
  <c r="D1202" i="2" s="1"/>
  <c r="C1212" i="2"/>
  <c r="D1212" i="2" s="1"/>
  <c r="C1223" i="2"/>
  <c r="D1223" i="2" s="1"/>
  <c r="C1233" i="2"/>
  <c r="D1233" i="2" s="1"/>
  <c r="C1254" i="2"/>
  <c r="D1254" i="2" s="1"/>
  <c r="C1259" i="2"/>
  <c r="D1259" i="2" s="1"/>
  <c r="C1264" i="2"/>
  <c r="D1264" i="2" s="1"/>
  <c r="C1285" i="2"/>
  <c r="D1285" i="2" s="1"/>
  <c r="C1290" i="2"/>
  <c r="D1290" i="2" s="1"/>
  <c r="C1295" i="2"/>
  <c r="D1295" i="2" s="1"/>
  <c r="C1310" i="2"/>
  <c r="D1310" i="2" s="1"/>
  <c r="C1325" i="2"/>
  <c r="D1325" i="2" s="1"/>
  <c r="C1330" i="2"/>
  <c r="D1330" i="2" s="1"/>
  <c r="C1336" i="2"/>
  <c r="D1336" i="2" s="1"/>
  <c r="C1340" i="2"/>
  <c r="D1340" i="2" s="1"/>
  <c r="C1346" i="2"/>
  <c r="D1346" i="2" s="1"/>
  <c r="C1361" i="2"/>
  <c r="D1361" i="2" s="1"/>
  <c r="C1366" i="2"/>
  <c r="D1366" i="2" s="1"/>
  <c r="C1371" i="2"/>
  <c r="D1371" i="2" s="1"/>
  <c r="C1386" i="2"/>
  <c r="D1386" i="2" s="1"/>
  <c r="C1401" i="2"/>
  <c r="D1401" i="2" s="1"/>
  <c r="C1416" i="2"/>
  <c r="D1416" i="2" s="1"/>
  <c r="C1426" i="2"/>
  <c r="D1426" i="2" s="1"/>
  <c r="C1431" i="2"/>
  <c r="D1431" i="2" s="1"/>
  <c r="C640" i="2"/>
  <c r="D640" i="2" s="1"/>
  <c r="C701" i="2"/>
  <c r="D701" i="2" s="1"/>
  <c r="C761" i="2"/>
  <c r="D761" i="2" s="1"/>
  <c r="C857" i="2"/>
  <c r="D857" i="2" s="1"/>
  <c r="C878" i="2"/>
  <c r="D878" i="2" s="1"/>
  <c r="C918" i="2"/>
  <c r="D918" i="2" s="1"/>
  <c r="C977" i="2"/>
  <c r="D977" i="2" s="1"/>
  <c r="C1014" i="2"/>
  <c r="D1014" i="2" s="1"/>
  <c r="C1083" i="2"/>
  <c r="D1083" i="2" s="1"/>
  <c r="C1104" i="2"/>
  <c r="D1104" i="2" s="1"/>
  <c r="C1117" i="2"/>
  <c r="D1117" i="2" s="1"/>
  <c r="C1125" i="2"/>
  <c r="D1125" i="2" s="1"/>
  <c r="C1150" i="2"/>
  <c r="D1150" i="2" s="1"/>
  <c r="C1171" i="2"/>
  <c r="D1171" i="2" s="1"/>
  <c r="C1177" i="2"/>
  <c r="D1177" i="2" s="1"/>
  <c r="C1181" i="2"/>
  <c r="D1181" i="2" s="1"/>
  <c r="C1208" i="2"/>
  <c r="D1208" i="2" s="1"/>
  <c r="C1218" i="2"/>
  <c r="D1218" i="2" s="1"/>
  <c r="C1228" i="2"/>
  <c r="D1228" i="2" s="1"/>
  <c r="C1239" i="2"/>
  <c r="D1239" i="2" s="1"/>
  <c r="C1249" i="2"/>
  <c r="D1249" i="2" s="1"/>
  <c r="C1270" i="2"/>
  <c r="D1270" i="2" s="1"/>
  <c r="C1275" i="2"/>
  <c r="D1275" i="2" s="1"/>
  <c r="C1280" i="2"/>
  <c r="D1280" i="2" s="1"/>
  <c r="C1301" i="2"/>
  <c r="D1301" i="2" s="1"/>
  <c r="C1306" i="2"/>
  <c r="D1306" i="2" s="1"/>
  <c r="C1316" i="2"/>
  <c r="D1316" i="2" s="1"/>
  <c r="C1321" i="2"/>
  <c r="D1321" i="2" s="1"/>
  <c r="C1357" i="2"/>
  <c r="D1357" i="2" s="1"/>
  <c r="C1392" i="2"/>
  <c r="D1392" i="2" s="1"/>
  <c r="C1397" i="2"/>
  <c r="D1397" i="2" s="1"/>
  <c r="C1407" i="2"/>
  <c r="D1407" i="2" s="1"/>
  <c r="C1412" i="2"/>
  <c r="D1412" i="2" s="1"/>
  <c r="C1422" i="2"/>
  <c r="D1422" i="2" s="1"/>
  <c r="C811" i="2"/>
  <c r="D811" i="2" s="1"/>
  <c r="C938" i="2"/>
  <c r="D938" i="2" s="1"/>
  <c r="C957" i="2"/>
  <c r="D957" i="2" s="1"/>
  <c r="C997" i="2"/>
  <c r="D997" i="2" s="1"/>
  <c r="C1031" i="2"/>
  <c r="D1031" i="2" s="1"/>
  <c r="C1075" i="2"/>
  <c r="D1075" i="2" s="1"/>
  <c r="C1112" i="2"/>
  <c r="D1112" i="2" s="1"/>
  <c r="C1132" i="2"/>
  <c r="D1132" i="2" s="1"/>
  <c r="C1156" i="2"/>
  <c r="D1156" i="2" s="1"/>
  <c r="C1166" i="2"/>
  <c r="D1166" i="2" s="1"/>
  <c r="C1187" i="2"/>
  <c r="D1187" i="2" s="1"/>
  <c r="C1193" i="2"/>
  <c r="D1193" i="2" s="1"/>
  <c r="C1197" i="2"/>
  <c r="D1197" i="2" s="1"/>
  <c r="C1224" i="2"/>
  <c r="D1224" i="2" s="1"/>
  <c r="C1234" i="2"/>
  <c r="D1234" i="2" s="1"/>
  <c r="C1244" i="2"/>
  <c r="D1244" i="2" s="1"/>
  <c r="C1255" i="2"/>
  <c r="D1255" i="2" s="1"/>
  <c r="C1265" i="2"/>
  <c r="D1265" i="2" s="1"/>
  <c r="C1286" i="2"/>
  <c r="D1286" i="2" s="1"/>
  <c r="C1296" i="2"/>
  <c r="D1296" i="2" s="1"/>
  <c r="C1311" i="2"/>
  <c r="D1311" i="2" s="1"/>
  <c r="C1326" i="2"/>
  <c r="D1326" i="2" s="1"/>
  <c r="C1331" i="2"/>
  <c r="D1331" i="2" s="1"/>
  <c r="C1341" i="2"/>
  <c r="D1341" i="2" s="1"/>
  <c r="C1347" i="2"/>
  <c r="D1347" i="2" s="1"/>
  <c r="C1352" i="2"/>
  <c r="D1352" i="2" s="1"/>
  <c r="C1367" i="2"/>
  <c r="D1367" i="2" s="1"/>
  <c r="C1372" i="2"/>
  <c r="D1372" i="2" s="1"/>
  <c r="C1377" i="2"/>
  <c r="D1377" i="2" s="1"/>
  <c r="C1382" i="2"/>
  <c r="D1382" i="2" s="1"/>
  <c r="C1387" i="2"/>
  <c r="D1387" i="2" s="1"/>
  <c r="C1402" i="2"/>
  <c r="D1402" i="2" s="1"/>
  <c r="C1427" i="2"/>
  <c r="D1427" i="2" s="1"/>
  <c r="C1437" i="2"/>
  <c r="D1437" i="2" s="1"/>
  <c r="C373" i="2"/>
  <c r="D373" i="2" s="1"/>
  <c r="C648" i="2"/>
  <c r="D648" i="2" s="1"/>
  <c r="C709" i="2"/>
  <c r="D709" i="2" s="1"/>
  <c r="C768" i="2"/>
  <c r="D768" i="2" s="1"/>
  <c r="C881" i="2"/>
  <c r="D881" i="2" s="1"/>
  <c r="C999" i="2"/>
  <c r="D999" i="2" s="1"/>
  <c r="C1017" i="2"/>
  <c r="D1017" i="2" s="1"/>
  <c r="C1045" i="2"/>
  <c r="D1045" i="2" s="1"/>
  <c r="C1056" i="2"/>
  <c r="D1056" i="2" s="1"/>
  <c r="C1068" i="2"/>
  <c r="D1068" i="2" s="1"/>
  <c r="C1076" i="2"/>
  <c r="D1076" i="2" s="1"/>
  <c r="C1091" i="2"/>
  <c r="D1091" i="2" s="1"/>
  <c r="C1119" i="2"/>
  <c r="D1119" i="2" s="1"/>
  <c r="C1140" i="2"/>
  <c r="D1140" i="2" s="1"/>
  <c r="C1146" i="2"/>
  <c r="D1146" i="2" s="1"/>
  <c r="C1151" i="2"/>
  <c r="D1151" i="2" s="1"/>
  <c r="C1162" i="2"/>
  <c r="D1162" i="2" s="1"/>
  <c r="C1172" i="2"/>
  <c r="D1172" i="2" s="1"/>
  <c r="C1182" i="2"/>
  <c r="D1182" i="2" s="1"/>
  <c r="C1203" i="2"/>
  <c r="D1203" i="2" s="1"/>
  <c r="C1209" i="2"/>
  <c r="D1209" i="2" s="1"/>
  <c r="C1213" i="2"/>
  <c r="D1213" i="2" s="1"/>
  <c r="C1240" i="2"/>
  <c r="D1240" i="2" s="1"/>
  <c r="C1250" i="2"/>
  <c r="D1250" i="2" s="1"/>
  <c r="C1260" i="2"/>
  <c r="D1260" i="2" s="1"/>
  <c r="C1271" i="2"/>
  <c r="D1271" i="2" s="1"/>
  <c r="C1281" i="2"/>
  <c r="D1281" i="2" s="1"/>
  <c r="C1291" i="2"/>
  <c r="D1291" i="2" s="1"/>
  <c r="C1302" i="2"/>
  <c r="D1302" i="2" s="1"/>
  <c r="C1337" i="2"/>
  <c r="D1337" i="2" s="1"/>
  <c r="C1358" i="2"/>
  <c r="D1358" i="2" s="1"/>
  <c r="C1362" i="2"/>
  <c r="D1362" i="2" s="1"/>
  <c r="C452" i="2"/>
  <c r="D452" i="2" s="1"/>
  <c r="C656" i="2"/>
  <c r="D656" i="2" s="1"/>
  <c r="C716" i="2"/>
  <c r="D716" i="2" s="1"/>
  <c r="C840" i="2"/>
  <c r="D840" i="2" s="1"/>
  <c r="C903" i="2"/>
  <c r="D903" i="2" s="1"/>
  <c r="C942" i="2"/>
  <c r="D942" i="2" s="1"/>
  <c r="C982" i="2"/>
  <c r="D982" i="2" s="1"/>
  <c r="C1018" i="2"/>
  <c r="D1018" i="2" s="1"/>
  <c r="C1033" i="2"/>
  <c r="D1033" i="2" s="1"/>
  <c r="C1046" i="2"/>
  <c r="D1046" i="2" s="1"/>
  <c r="C1099" i="2"/>
  <c r="D1099" i="2" s="1"/>
  <c r="C1106" i="2"/>
  <c r="D1106" i="2" s="1"/>
  <c r="C1113" i="2"/>
  <c r="D1113" i="2" s="1"/>
  <c r="C1127" i="2"/>
  <c r="D1127" i="2" s="1"/>
  <c r="C1157" i="2"/>
  <c r="D1157" i="2" s="1"/>
  <c r="C1167" i="2"/>
  <c r="D1167" i="2" s="1"/>
  <c r="C1178" i="2"/>
  <c r="D1178" i="2" s="1"/>
  <c r="C1188" i="2"/>
  <c r="D1188" i="2" s="1"/>
  <c r="C1198" i="2"/>
  <c r="D1198" i="2" s="1"/>
  <c r="C1219" i="2"/>
  <c r="D1219" i="2" s="1"/>
  <c r="C1225" i="2"/>
  <c r="D1225" i="2" s="1"/>
  <c r="C1229" i="2"/>
  <c r="D1229" i="2" s="1"/>
  <c r="C1256" i="2"/>
  <c r="D1256" i="2" s="1"/>
  <c r="C1266" i="2"/>
  <c r="D1266" i="2" s="1"/>
  <c r="C1276" i="2"/>
  <c r="D1276" i="2" s="1"/>
  <c r="C1287" i="2"/>
  <c r="D1287" i="2" s="1"/>
  <c r="C1297" i="2"/>
  <c r="D1297" i="2" s="1"/>
  <c r="C1307" i="2"/>
  <c r="D1307" i="2" s="1"/>
  <c r="C1317" i="2"/>
  <c r="D1317" i="2" s="1"/>
  <c r="C1322" i="2"/>
  <c r="D1322" i="2" s="1"/>
  <c r="C1327" i="2"/>
  <c r="D1327" i="2" s="1"/>
  <c r="C1332" i="2"/>
  <c r="D1332" i="2" s="1"/>
  <c r="C1342" i="2"/>
  <c r="D1342" i="2" s="1"/>
  <c r="C1348" i="2"/>
  <c r="D1348" i="2" s="1"/>
  <c r="C1373" i="2"/>
  <c r="D1373" i="2" s="1"/>
  <c r="C1383" i="2"/>
  <c r="D1383" i="2" s="1"/>
  <c r="C1388" i="2"/>
  <c r="D1388" i="2" s="1"/>
  <c r="C1393" i="2"/>
  <c r="D1393" i="2" s="1"/>
  <c r="C1398" i="2"/>
  <c r="D1398" i="2" s="1"/>
  <c r="C1403" i="2"/>
  <c r="D1403" i="2" s="1"/>
  <c r="C1423" i="2"/>
  <c r="D1423" i="2" s="1"/>
  <c r="C1428" i="2"/>
  <c r="D1428" i="2" s="1"/>
  <c r="C1438" i="2"/>
  <c r="D1438" i="2" s="1"/>
  <c r="C594" i="2"/>
  <c r="D594" i="2" s="1"/>
  <c r="C718" i="2"/>
  <c r="D718" i="2" s="1"/>
  <c r="C817" i="2"/>
  <c r="D817" i="2" s="1"/>
  <c r="C884" i="2"/>
  <c r="D884" i="2" s="1"/>
  <c r="C923" i="2"/>
  <c r="D923" i="2" s="1"/>
  <c r="C1002" i="2"/>
  <c r="D1002" i="2" s="1"/>
  <c r="C1069" i="2"/>
  <c r="D1069" i="2" s="1"/>
  <c r="C1078" i="2"/>
  <c r="D1078" i="2" s="1"/>
  <c r="C1092" i="2"/>
  <c r="D1092" i="2" s="1"/>
  <c r="C1120" i="2"/>
  <c r="D1120" i="2" s="1"/>
  <c r="C1133" i="2"/>
  <c r="D1133" i="2" s="1"/>
  <c r="C1141" i="2"/>
  <c r="D1141" i="2" s="1"/>
  <c r="C1152" i="2"/>
  <c r="D1152" i="2" s="1"/>
  <c r="C1173" i="2"/>
  <c r="D1173" i="2" s="1"/>
  <c r="C1183" i="2"/>
  <c r="D1183" i="2" s="1"/>
  <c r="C1194" i="2"/>
  <c r="D1194" i="2" s="1"/>
  <c r="C1204" i="2"/>
  <c r="D1204" i="2" s="1"/>
  <c r="C1214" i="2"/>
  <c r="D1214" i="2" s="1"/>
  <c r="C1235" i="2"/>
  <c r="D1235" i="2" s="1"/>
  <c r="C1241" i="2"/>
  <c r="D1241" i="2" s="1"/>
  <c r="C1245" i="2"/>
  <c r="D1245" i="2" s="1"/>
  <c r="C1272" i="2"/>
  <c r="D1272" i="2" s="1"/>
  <c r="C1282" i="2"/>
  <c r="D1282" i="2" s="1"/>
  <c r="C1292" i="2"/>
  <c r="D1292" i="2" s="1"/>
  <c r="C1303" i="2"/>
  <c r="D1303" i="2" s="1"/>
  <c r="C1312" i="2"/>
  <c r="D1312" i="2" s="1"/>
  <c r="C1353" i="2"/>
  <c r="D1353" i="2" s="1"/>
  <c r="C1363" i="2"/>
  <c r="D1363" i="2" s="1"/>
  <c r="C1368" i="2"/>
  <c r="D1368" i="2" s="1"/>
  <c r="C1378" i="2"/>
  <c r="D1378" i="2" s="1"/>
  <c r="C1418" i="2"/>
  <c r="D1418" i="2" s="1"/>
  <c r="C496" i="2"/>
  <c r="D496" i="2" s="1"/>
  <c r="C724" i="2"/>
  <c r="D724" i="2" s="1"/>
  <c r="C820" i="2"/>
  <c r="D820" i="2" s="1"/>
  <c r="C843" i="2"/>
  <c r="D843" i="2" s="1"/>
  <c r="C865" i="2"/>
  <c r="D865" i="2" s="1"/>
  <c r="C886" i="2"/>
  <c r="D886" i="2" s="1"/>
  <c r="C945" i="2"/>
  <c r="D945" i="2" s="1"/>
  <c r="C1060" i="2"/>
  <c r="D1060" i="2" s="1"/>
  <c r="C1085" i="2"/>
  <c r="D1085" i="2" s="1"/>
  <c r="C1100" i="2"/>
  <c r="D1100" i="2" s="1"/>
  <c r="C1121" i="2"/>
  <c r="D1121" i="2" s="1"/>
  <c r="C1128" i="2"/>
  <c r="D1128" i="2" s="1"/>
  <c r="C1147" i="2"/>
  <c r="D1147" i="2" s="1"/>
  <c r="C1158" i="2"/>
  <c r="D1158" i="2" s="1"/>
  <c r="C1163" i="2"/>
  <c r="D1163" i="2" s="1"/>
  <c r="C1168" i="2"/>
  <c r="D1168" i="2" s="1"/>
  <c r="C1189" i="2"/>
  <c r="D1189" i="2" s="1"/>
  <c r="C1199" i="2"/>
  <c r="D1199" i="2" s="1"/>
  <c r="C1210" i="2"/>
  <c r="D1210" i="2" s="1"/>
  <c r="C1220" i="2"/>
  <c r="D1220" i="2" s="1"/>
  <c r="C1230" i="2"/>
  <c r="D1230" i="2" s="1"/>
  <c r="C1251" i="2"/>
  <c r="D1251" i="2" s="1"/>
  <c r="C1257" i="2"/>
  <c r="D1257" i="2" s="1"/>
  <c r="C1261" i="2"/>
  <c r="D1261" i="2" s="1"/>
  <c r="C1298" i="2"/>
  <c r="D1298" i="2" s="1"/>
  <c r="C1323" i="2"/>
  <c r="D1323" i="2" s="1"/>
  <c r="C1333" i="2"/>
  <c r="D1333" i="2" s="1"/>
  <c r="C672" i="2"/>
  <c r="D672" i="2" s="1"/>
  <c r="C731" i="2"/>
  <c r="D731" i="2" s="1"/>
  <c r="C845" i="2"/>
  <c r="D845" i="2" s="1"/>
  <c r="C868" i="2"/>
  <c r="D868" i="2" s="1"/>
  <c r="C967" i="2"/>
  <c r="D967" i="2" s="1"/>
  <c r="C1006" i="2"/>
  <c r="D1006" i="2" s="1"/>
  <c r="C1021" i="2"/>
  <c r="D1021" i="2" s="1"/>
  <c r="C1036" i="2"/>
  <c r="D1036" i="2" s="1"/>
  <c r="C1079" i="2"/>
  <c r="D1079" i="2" s="1"/>
  <c r="C1086" i="2"/>
  <c r="D1086" i="2" s="1"/>
  <c r="C1094" i="2"/>
  <c r="D1094" i="2" s="1"/>
  <c r="C1107" i="2"/>
  <c r="D1107" i="2" s="1"/>
  <c r="C1135" i="2"/>
  <c r="D1135" i="2" s="1"/>
  <c r="C1142" i="2"/>
  <c r="D1142" i="2" s="1"/>
  <c r="C1153" i="2"/>
  <c r="D1153" i="2" s="1"/>
  <c r="C1174" i="2"/>
  <c r="D1174" i="2" s="1"/>
  <c r="C1179" i="2"/>
  <c r="D1179" i="2" s="1"/>
  <c r="C1184" i="2"/>
  <c r="D1184" i="2" s="1"/>
  <c r="C1205" i="2"/>
  <c r="D1205" i="2" s="1"/>
  <c r="C1215" i="2"/>
  <c r="D1215" i="2" s="1"/>
  <c r="C1226" i="2"/>
  <c r="D1226" i="2" s="1"/>
  <c r="C1236" i="2"/>
  <c r="D1236" i="2" s="1"/>
  <c r="C1246" i="2"/>
  <c r="D1246" i="2" s="1"/>
  <c r="C1267" i="2"/>
  <c r="D1267" i="2" s="1"/>
  <c r="C1273" i="2"/>
  <c r="D1273" i="2" s="1"/>
  <c r="C1277" i="2"/>
  <c r="D1277" i="2" s="1"/>
  <c r="C1288" i="2"/>
  <c r="D1288" i="2" s="1"/>
  <c r="C1304" i="2"/>
  <c r="D1304" i="2" s="1"/>
  <c r="C1308" i="2"/>
  <c r="D1308" i="2" s="1"/>
  <c r="C1313" i="2"/>
  <c r="D1313" i="2" s="1"/>
  <c r="C1318" i="2"/>
  <c r="D1318" i="2" s="1"/>
  <c r="C1328" i="2"/>
  <c r="D1328" i="2" s="1"/>
  <c r="C1354" i="2"/>
  <c r="D1354" i="2" s="1"/>
  <c r="C1364" i="2"/>
  <c r="D1364" i="2" s="1"/>
  <c r="C516" i="2"/>
  <c r="D516" i="2" s="1"/>
  <c r="C889" i="2"/>
  <c r="D889" i="2" s="1"/>
  <c r="C908" i="2"/>
  <c r="D908" i="2" s="1"/>
  <c r="C928" i="2"/>
  <c r="D928" i="2" s="1"/>
  <c r="C948" i="2"/>
  <c r="D948" i="2" s="1"/>
  <c r="C987" i="2"/>
  <c r="D987" i="2" s="1"/>
  <c r="C1037" i="2"/>
  <c r="D1037" i="2" s="1"/>
  <c r="C1050" i="2"/>
  <c r="D1050" i="2" s="1"/>
  <c r="C1061" i="2"/>
  <c r="D1061" i="2" s="1"/>
  <c r="C1071" i="2"/>
  <c r="D1071" i="2" s="1"/>
  <c r="C1080" i="2"/>
  <c r="D1080" i="2" s="1"/>
  <c r="C1115" i="2"/>
  <c r="D1115" i="2" s="1"/>
  <c r="C1122" i="2"/>
  <c r="D1122" i="2" s="1"/>
  <c r="C1129" i="2"/>
  <c r="D1129" i="2" s="1"/>
  <c r="C1159" i="2"/>
  <c r="D1159" i="2" s="1"/>
  <c r="C1169" i="2"/>
  <c r="D1169" i="2" s="1"/>
  <c r="C1190" i="2"/>
  <c r="D1190" i="2" s="1"/>
  <c r="C1195" i="2"/>
  <c r="D1195" i="2" s="1"/>
  <c r="C1200" i="2"/>
  <c r="D1200" i="2" s="1"/>
  <c r="C1221" i="2"/>
  <c r="D1221" i="2" s="1"/>
  <c r="C1231" i="2"/>
  <c r="D1231" i="2" s="1"/>
  <c r="C1242" i="2"/>
  <c r="D1242" i="2" s="1"/>
  <c r="C1252" i="2"/>
  <c r="D1252" i="2" s="1"/>
  <c r="C1262" i="2"/>
  <c r="D1262" i="2" s="1"/>
  <c r="C1283" i="2"/>
  <c r="D1283" i="2" s="1"/>
  <c r="C1293" i="2"/>
  <c r="D1293" i="2" s="1"/>
  <c r="C1299" i="2"/>
  <c r="D1299" i="2" s="1"/>
  <c r="C1334" i="2"/>
  <c r="D1334" i="2" s="1"/>
  <c r="C1344" i="2"/>
  <c r="D1344" i="2" s="1"/>
  <c r="C950" i="2"/>
  <c r="D950" i="2" s="1"/>
  <c r="C1101" i="2"/>
  <c r="D1101" i="2" s="1"/>
  <c r="C1130" i="2"/>
  <c r="D1130" i="2" s="1"/>
  <c r="C1154" i="2"/>
  <c r="D1154" i="2" s="1"/>
  <c r="C1175" i="2"/>
  <c r="D1175" i="2" s="1"/>
  <c r="C1216" i="2"/>
  <c r="D1216" i="2" s="1"/>
  <c r="C1237" i="2"/>
  <c r="D1237" i="2" s="1"/>
  <c r="C1258" i="2"/>
  <c r="D1258" i="2" s="1"/>
  <c r="C1278" i="2"/>
  <c r="D1278" i="2" s="1"/>
  <c r="C1319" i="2"/>
  <c r="D1319" i="2" s="1"/>
  <c r="C1338" i="2"/>
  <c r="D1338" i="2" s="1"/>
  <c r="C1376" i="2"/>
  <c r="D1376" i="2" s="1"/>
  <c r="C1405" i="2"/>
  <c r="D1405" i="2" s="1"/>
  <c r="C1414" i="2"/>
  <c r="D1414" i="2" s="1"/>
  <c r="C1421" i="2"/>
  <c r="D1421" i="2" s="1"/>
  <c r="C1436" i="2"/>
  <c r="D1436" i="2" s="1"/>
  <c r="C1442" i="2"/>
  <c r="D1442" i="2" s="1"/>
  <c r="C1447" i="2"/>
  <c r="D1447" i="2" s="1"/>
  <c r="C1452" i="2"/>
  <c r="D1452" i="2" s="1"/>
  <c r="C1457" i="2"/>
  <c r="D1457" i="2" s="1"/>
  <c r="C1462" i="2"/>
  <c r="D1462" i="2" s="1"/>
  <c r="C1472" i="2"/>
  <c r="D1472" i="2" s="1"/>
  <c r="C1477" i="2"/>
  <c r="D1477" i="2" s="1"/>
  <c r="C1481" i="2"/>
  <c r="D1481" i="2" s="1"/>
  <c r="C1496" i="2"/>
  <c r="D1496" i="2" s="1"/>
  <c r="C1542" i="2"/>
  <c r="D1542" i="2" s="1"/>
  <c r="C1552" i="2"/>
  <c r="D1552" i="2" s="1"/>
  <c r="C1567" i="2"/>
  <c r="D1567" i="2" s="1"/>
  <c r="C1592" i="2"/>
  <c r="D1592" i="2" s="1"/>
  <c r="C1638" i="2"/>
  <c r="D1638" i="2" s="1"/>
  <c r="C1648" i="2"/>
  <c r="D1648" i="2" s="1"/>
  <c r="C1663" i="2"/>
  <c r="D1663" i="2" s="1"/>
  <c r="C1688" i="2"/>
  <c r="D1688" i="2" s="1"/>
  <c r="C1724" i="2"/>
  <c r="D1724" i="2" s="1"/>
  <c r="C1729" i="2"/>
  <c r="D1729" i="2" s="1"/>
  <c r="C849" i="2"/>
  <c r="D849" i="2" s="1"/>
  <c r="C1073" i="2"/>
  <c r="D1073" i="2" s="1"/>
  <c r="C1300" i="2"/>
  <c r="D1300" i="2" s="1"/>
  <c r="C1339" i="2"/>
  <c r="D1339" i="2" s="1"/>
  <c r="C1355" i="2"/>
  <c r="D1355" i="2" s="1"/>
  <c r="C1389" i="2"/>
  <c r="D1389" i="2" s="1"/>
  <c r="C1396" i="2"/>
  <c r="D1396" i="2" s="1"/>
  <c r="C1430" i="2"/>
  <c r="D1430" i="2" s="1"/>
  <c r="C1467" i="2"/>
  <c r="D1467" i="2" s="1"/>
  <c r="C1487" i="2"/>
  <c r="D1487" i="2" s="1"/>
  <c r="C1492" i="2"/>
  <c r="D1492" i="2" s="1"/>
  <c r="C1502" i="2"/>
  <c r="D1502" i="2" s="1"/>
  <c r="C1507" i="2"/>
  <c r="D1507" i="2" s="1"/>
  <c r="C1517" i="2"/>
  <c r="D1517" i="2" s="1"/>
  <c r="C1522" i="2"/>
  <c r="D1522" i="2" s="1"/>
  <c r="C1527" i="2"/>
  <c r="D1527" i="2" s="1"/>
  <c r="C1532" i="2"/>
  <c r="D1532" i="2" s="1"/>
  <c r="C1537" i="2"/>
  <c r="D1537" i="2" s="1"/>
  <c r="C1547" i="2"/>
  <c r="D1547" i="2" s="1"/>
  <c r="C1562" i="2"/>
  <c r="D1562" i="2" s="1"/>
  <c r="C1573" i="2"/>
  <c r="D1573" i="2" s="1"/>
  <c r="C1577" i="2"/>
  <c r="D1577" i="2" s="1"/>
  <c r="C1588" i="2"/>
  <c r="D1588" i="2" s="1"/>
  <c r="C1598" i="2"/>
  <c r="D1598" i="2" s="1"/>
  <c r="C1603" i="2"/>
  <c r="D1603" i="2" s="1"/>
  <c r="C1613" i="2"/>
  <c r="D1613" i="2" s="1"/>
  <c r="C1618" i="2"/>
  <c r="D1618" i="2" s="1"/>
  <c r="C1623" i="2"/>
  <c r="D1623" i="2" s="1"/>
  <c r="C1628" i="2"/>
  <c r="D1628" i="2" s="1"/>
  <c r="C1633" i="2"/>
  <c r="D1633" i="2" s="1"/>
  <c r="C1643" i="2"/>
  <c r="D1643" i="2" s="1"/>
  <c r="C1658" i="2"/>
  <c r="D1658" i="2" s="1"/>
  <c r="C1669" i="2"/>
  <c r="D1669" i="2" s="1"/>
  <c r="C1673" i="2"/>
  <c r="D1673" i="2" s="1"/>
  <c r="C1684" i="2"/>
  <c r="D1684" i="2" s="1"/>
  <c r="C1694" i="2"/>
  <c r="D1694" i="2" s="1"/>
  <c r="C1699" i="2"/>
  <c r="D1699" i="2" s="1"/>
  <c r="C1709" i="2"/>
  <c r="D1709" i="2" s="1"/>
  <c r="C1714" i="2"/>
  <c r="D1714" i="2" s="1"/>
  <c r="C1719" i="2"/>
  <c r="D1719" i="2" s="1"/>
  <c r="C953" i="2"/>
  <c r="D953" i="2" s="1"/>
  <c r="C1102" i="2"/>
  <c r="D1102" i="2" s="1"/>
  <c r="C1176" i="2"/>
  <c r="D1176" i="2" s="1"/>
  <c r="C1196" i="2"/>
  <c r="D1196" i="2" s="1"/>
  <c r="C1217" i="2"/>
  <c r="D1217" i="2" s="1"/>
  <c r="C1238" i="2"/>
  <c r="D1238" i="2" s="1"/>
  <c r="C1279" i="2"/>
  <c r="D1279" i="2" s="1"/>
  <c r="C1320" i="2"/>
  <c r="D1320" i="2" s="1"/>
  <c r="C1379" i="2"/>
  <c r="D1379" i="2" s="1"/>
  <c r="C1406" i="2"/>
  <c r="D1406" i="2" s="1"/>
  <c r="C1424" i="2"/>
  <c r="D1424" i="2" s="1"/>
  <c r="C1443" i="2"/>
  <c r="D1443" i="2" s="1"/>
  <c r="C1453" i="2"/>
  <c r="D1453" i="2" s="1"/>
  <c r="C1482" i="2"/>
  <c r="D1482" i="2" s="1"/>
  <c r="C1512" i="2"/>
  <c r="D1512" i="2" s="1"/>
  <c r="C1558" i="2"/>
  <c r="D1558" i="2" s="1"/>
  <c r="C1568" i="2"/>
  <c r="D1568" i="2" s="1"/>
  <c r="C1583" i="2"/>
  <c r="D1583" i="2" s="1"/>
  <c r="C1608" i="2"/>
  <c r="D1608" i="2" s="1"/>
  <c r="C1654" i="2"/>
  <c r="D1654" i="2" s="1"/>
  <c r="C1664" i="2"/>
  <c r="D1664" i="2" s="1"/>
  <c r="C1679" i="2"/>
  <c r="D1679" i="2" s="1"/>
  <c r="C1704" i="2"/>
  <c r="D1704" i="2" s="1"/>
  <c r="C1725" i="2"/>
  <c r="D1725" i="2" s="1"/>
  <c r="C1730" i="2"/>
  <c r="D1730" i="2" s="1"/>
  <c r="C616" i="2"/>
  <c r="D616" i="2" s="1"/>
  <c r="C1038" i="2"/>
  <c r="D1038" i="2" s="1"/>
  <c r="C1109" i="2"/>
  <c r="D1109" i="2" s="1"/>
  <c r="C1324" i="2"/>
  <c r="D1324" i="2" s="1"/>
  <c r="C1356" i="2"/>
  <c r="D1356" i="2" s="1"/>
  <c r="C1369" i="2"/>
  <c r="D1369" i="2" s="1"/>
  <c r="C1390" i="2"/>
  <c r="D1390" i="2" s="1"/>
  <c r="C1399" i="2"/>
  <c r="D1399" i="2" s="1"/>
  <c r="C1415" i="2"/>
  <c r="D1415" i="2" s="1"/>
  <c r="C1448" i="2"/>
  <c r="D1448" i="2" s="1"/>
  <c r="C1458" i="2"/>
  <c r="D1458" i="2" s="1"/>
  <c r="C1463" i="2"/>
  <c r="D1463" i="2" s="1"/>
  <c r="C1468" i="2"/>
  <c r="D1468" i="2" s="1"/>
  <c r="C1473" i="2"/>
  <c r="D1473" i="2" s="1"/>
  <c r="C1478" i="2"/>
  <c r="D1478" i="2" s="1"/>
  <c r="C1488" i="2"/>
  <c r="D1488" i="2" s="1"/>
  <c r="C1493" i="2"/>
  <c r="D1493" i="2" s="1"/>
  <c r="C1497" i="2"/>
  <c r="D1497" i="2" s="1"/>
  <c r="C1508" i="2"/>
  <c r="D1508" i="2" s="1"/>
  <c r="C1518" i="2"/>
  <c r="D1518" i="2" s="1"/>
  <c r="C1523" i="2"/>
  <c r="D1523" i="2" s="1"/>
  <c r="C1533" i="2"/>
  <c r="D1533" i="2" s="1"/>
  <c r="C1538" i="2"/>
  <c r="D1538" i="2" s="1"/>
  <c r="C1543" i="2"/>
  <c r="D1543" i="2" s="1"/>
  <c r="C1548" i="2"/>
  <c r="D1548" i="2" s="1"/>
  <c r="C1553" i="2"/>
  <c r="D1553" i="2" s="1"/>
  <c r="C1563" i="2"/>
  <c r="D1563" i="2" s="1"/>
  <c r="C1578" i="2"/>
  <c r="D1578" i="2" s="1"/>
  <c r="C1589" i="2"/>
  <c r="D1589" i="2" s="1"/>
  <c r="C1593" i="2"/>
  <c r="D1593" i="2" s="1"/>
  <c r="C1604" i="2"/>
  <c r="D1604" i="2" s="1"/>
  <c r="C1614" i="2"/>
  <c r="D1614" i="2" s="1"/>
  <c r="C1619" i="2"/>
  <c r="D1619" i="2" s="1"/>
  <c r="C1629" i="2"/>
  <c r="D1629" i="2" s="1"/>
  <c r="C1634" i="2"/>
  <c r="D1634" i="2" s="1"/>
  <c r="C1639" i="2"/>
  <c r="D1639" i="2" s="1"/>
  <c r="C1644" i="2"/>
  <c r="D1644" i="2" s="1"/>
  <c r="C1649" i="2"/>
  <c r="D1649" i="2" s="1"/>
  <c r="C1659" i="2"/>
  <c r="D1659" i="2" s="1"/>
  <c r="C1674" i="2"/>
  <c r="D1674" i="2" s="1"/>
  <c r="C1685" i="2"/>
  <c r="D1685" i="2" s="1"/>
  <c r="C1689" i="2"/>
  <c r="D1689" i="2" s="1"/>
  <c r="C1700" i="2"/>
  <c r="D1700" i="2" s="1"/>
  <c r="C1710" i="2"/>
  <c r="D1710" i="2" s="1"/>
  <c r="C1715" i="2"/>
  <c r="D1715" i="2" s="1"/>
  <c r="C1040" i="2"/>
  <c r="D1040" i="2" s="1"/>
  <c r="C1081" i="2"/>
  <c r="D1081" i="2" s="1"/>
  <c r="C1137" i="2"/>
  <c r="D1137" i="2" s="1"/>
  <c r="C1160" i="2"/>
  <c r="D1160" i="2" s="1"/>
  <c r="C1180" i="2"/>
  <c r="D1180" i="2" s="1"/>
  <c r="C1201" i="2"/>
  <c r="D1201" i="2" s="1"/>
  <c r="C1222" i="2"/>
  <c r="D1222" i="2" s="1"/>
  <c r="C1263" i="2"/>
  <c r="D1263" i="2" s="1"/>
  <c r="C1284" i="2"/>
  <c r="D1284" i="2" s="1"/>
  <c r="C1305" i="2"/>
  <c r="D1305" i="2" s="1"/>
  <c r="C1343" i="2"/>
  <c r="D1343" i="2" s="1"/>
  <c r="C1359" i="2"/>
  <c r="D1359" i="2" s="1"/>
  <c r="C1380" i="2"/>
  <c r="D1380" i="2" s="1"/>
  <c r="C1408" i="2"/>
  <c r="D1408" i="2" s="1"/>
  <c r="C1432" i="2"/>
  <c r="D1432" i="2" s="1"/>
  <c r="C1439" i="2"/>
  <c r="D1439" i="2" s="1"/>
  <c r="C1444" i="2"/>
  <c r="D1444" i="2" s="1"/>
  <c r="C1454" i="2"/>
  <c r="D1454" i="2" s="1"/>
  <c r="C1483" i="2"/>
  <c r="D1483" i="2" s="1"/>
  <c r="C1503" i="2"/>
  <c r="D1503" i="2" s="1"/>
  <c r="C1528" i="2"/>
  <c r="D1528" i="2" s="1"/>
  <c r="C1574" i="2"/>
  <c r="D1574" i="2" s="1"/>
  <c r="C1584" i="2"/>
  <c r="D1584" i="2" s="1"/>
  <c r="C1599" i="2"/>
  <c r="D1599" i="2" s="1"/>
  <c r="C1624" i="2"/>
  <c r="D1624" i="2" s="1"/>
  <c r="C1670" i="2"/>
  <c r="D1670" i="2" s="1"/>
  <c r="C1680" i="2"/>
  <c r="D1680" i="2" s="1"/>
  <c r="C1695" i="2"/>
  <c r="D1695" i="2" s="1"/>
  <c r="C1720" i="2"/>
  <c r="D1720" i="2" s="1"/>
  <c r="C1726" i="2"/>
  <c r="D1726" i="2" s="1"/>
  <c r="C1731" i="2"/>
  <c r="D1731" i="2" s="1"/>
  <c r="C972" i="2"/>
  <c r="D972" i="2" s="1"/>
  <c r="C1041" i="2"/>
  <c r="D1041" i="2" s="1"/>
  <c r="C1110" i="2"/>
  <c r="D1110" i="2" s="1"/>
  <c r="C1243" i="2"/>
  <c r="D1243" i="2" s="1"/>
  <c r="C1360" i="2"/>
  <c r="D1360" i="2" s="1"/>
  <c r="C1370" i="2"/>
  <c r="D1370" i="2" s="1"/>
  <c r="C1409" i="2"/>
  <c r="D1409" i="2" s="1"/>
  <c r="C1425" i="2"/>
  <c r="D1425" i="2" s="1"/>
  <c r="C1459" i="2"/>
  <c r="D1459" i="2" s="1"/>
  <c r="C1469" i="2"/>
  <c r="D1469" i="2" s="1"/>
  <c r="C1498" i="2"/>
  <c r="D1498" i="2" s="1"/>
  <c r="C1509" i="2"/>
  <c r="D1509" i="2" s="1"/>
  <c r="C1513" i="2"/>
  <c r="D1513" i="2" s="1"/>
  <c r="C1524" i="2"/>
  <c r="D1524" i="2" s="1"/>
  <c r="C1534" i="2"/>
  <c r="D1534" i="2" s="1"/>
  <c r="C1539" i="2"/>
  <c r="D1539" i="2" s="1"/>
  <c r="C1549" i="2"/>
  <c r="D1549" i="2" s="1"/>
  <c r="C1554" i="2"/>
  <c r="D1554" i="2" s="1"/>
  <c r="C1559" i="2"/>
  <c r="D1559" i="2" s="1"/>
  <c r="C1564" i="2"/>
  <c r="D1564" i="2" s="1"/>
  <c r="C1569" i="2"/>
  <c r="D1569" i="2" s="1"/>
  <c r="C1579" i="2"/>
  <c r="D1579" i="2" s="1"/>
  <c r="C1594" i="2"/>
  <c r="D1594" i="2" s="1"/>
  <c r="C1605" i="2"/>
  <c r="D1605" i="2" s="1"/>
  <c r="C1609" i="2"/>
  <c r="D1609" i="2" s="1"/>
  <c r="C1620" i="2"/>
  <c r="D1620" i="2" s="1"/>
  <c r="C1630" i="2"/>
  <c r="D1630" i="2" s="1"/>
  <c r="C1635" i="2"/>
  <c r="D1635" i="2" s="1"/>
  <c r="C1645" i="2"/>
  <c r="D1645" i="2" s="1"/>
  <c r="C1650" i="2"/>
  <c r="D1650" i="2" s="1"/>
  <c r="C1655" i="2"/>
  <c r="D1655" i="2" s="1"/>
  <c r="C1660" i="2"/>
  <c r="D1660" i="2" s="1"/>
  <c r="C1665" i="2"/>
  <c r="D1665" i="2" s="1"/>
  <c r="C1675" i="2"/>
  <c r="D1675" i="2" s="1"/>
  <c r="C1690" i="2"/>
  <c r="D1690" i="2" s="1"/>
  <c r="C1701" i="2"/>
  <c r="D1701" i="2" s="1"/>
  <c r="C1705" i="2"/>
  <c r="D1705" i="2" s="1"/>
  <c r="C1716" i="2"/>
  <c r="D1716" i="2" s="1"/>
  <c r="C1088" i="2"/>
  <c r="D1088" i="2" s="1"/>
  <c r="C1143" i="2"/>
  <c r="D1143" i="2" s="1"/>
  <c r="C1164" i="2"/>
  <c r="D1164" i="2" s="1"/>
  <c r="C1185" i="2"/>
  <c r="D1185" i="2" s="1"/>
  <c r="C1206" i="2"/>
  <c r="D1206" i="2" s="1"/>
  <c r="C1247" i="2"/>
  <c r="D1247" i="2" s="1"/>
  <c r="C1268" i="2"/>
  <c r="D1268" i="2" s="1"/>
  <c r="C1289" i="2"/>
  <c r="D1289" i="2" s="1"/>
  <c r="C1345" i="2"/>
  <c r="D1345" i="2" s="1"/>
  <c r="C1381" i="2"/>
  <c r="D1381" i="2" s="1"/>
  <c r="C1391" i="2"/>
  <c r="D1391" i="2" s="1"/>
  <c r="C1400" i="2"/>
  <c r="D1400" i="2" s="1"/>
  <c r="C1417" i="2"/>
  <c r="D1417" i="2" s="1"/>
  <c r="C1433" i="2"/>
  <c r="D1433" i="2" s="1"/>
  <c r="C1440" i="2"/>
  <c r="D1440" i="2" s="1"/>
  <c r="C1445" i="2"/>
  <c r="D1445" i="2" s="1"/>
  <c r="C1449" i="2"/>
  <c r="D1449" i="2" s="1"/>
  <c r="C1464" i="2"/>
  <c r="D1464" i="2" s="1"/>
  <c r="C1474" i="2"/>
  <c r="D1474" i="2" s="1"/>
  <c r="C1479" i="2"/>
  <c r="D1479" i="2" s="1"/>
  <c r="C1484" i="2"/>
  <c r="D1484" i="2" s="1"/>
  <c r="C1489" i="2"/>
  <c r="D1489" i="2" s="1"/>
  <c r="C1494" i="2"/>
  <c r="D1494" i="2" s="1"/>
  <c r="C1504" i="2"/>
  <c r="D1504" i="2" s="1"/>
  <c r="C1519" i="2"/>
  <c r="D1519" i="2" s="1"/>
  <c r="C1544" i="2"/>
  <c r="D1544" i="2" s="1"/>
  <c r="C1590" i="2"/>
  <c r="D1590" i="2" s="1"/>
  <c r="C1600" i="2"/>
  <c r="D1600" i="2" s="1"/>
  <c r="C1615" i="2"/>
  <c r="D1615" i="2" s="1"/>
  <c r="C1640" i="2"/>
  <c r="D1640" i="2" s="1"/>
  <c r="C1686" i="2"/>
  <c r="D1686" i="2" s="1"/>
  <c r="C1696" i="2"/>
  <c r="D1696" i="2" s="1"/>
  <c r="C1711" i="2"/>
  <c r="D1711" i="2" s="1"/>
  <c r="C1721" i="2"/>
  <c r="D1721" i="2" s="1"/>
  <c r="C1732" i="2"/>
  <c r="D1732" i="2" s="1"/>
  <c r="C910" i="2"/>
  <c r="D910" i="2" s="1"/>
  <c r="C1051" i="2"/>
  <c r="D1051" i="2" s="1"/>
  <c r="C1116" i="2"/>
  <c r="D1116" i="2" s="1"/>
  <c r="C1227" i="2"/>
  <c r="D1227" i="2" s="1"/>
  <c r="C1309" i="2"/>
  <c r="D1309" i="2" s="1"/>
  <c r="C1329" i="2"/>
  <c r="D1329" i="2" s="1"/>
  <c r="C1374" i="2"/>
  <c r="D1374" i="2" s="1"/>
  <c r="C1455" i="2"/>
  <c r="D1455" i="2" s="1"/>
  <c r="C1460" i="2"/>
  <c r="D1460" i="2" s="1"/>
  <c r="C1470" i="2"/>
  <c r="D1470" i="2" s="1"/>
  <c r="C1499" i="2"/>
  <c r="D1499" i="2" s="1"/>
  <c r="C1514" i="2"/>
  <c r="D1514" i="2" s="1"/>
  <c r="C1525" i="2"/>
  <c r="D1525" i="2" s="1"/>
  <c r="C1529" i="2"/>
  <c r="D1529" i="2" s="1"/>
  <c r="C1540" i="2"/>
  <c r="D1540" i="2" s="1"/>
  <c r="C1550" i="2"/>
  <c r="D1550" i="2" s="1"/>
  <c r="C1555" i="2"/>
  <c r="D1555" i="2" s="1"/>
  <c r="C1565" i="2"/>
  <c r="D1565" i="2" s="1"/>
  <c r="C1570" i="2"/>
  <c r="D1570" i="2" s="1"/>
  <c r="C1575" i="2"/>
  <c r="D1575" i="2" s="1"/>
  <c r="C1580" i="2"/>
  <c r="D1580" i="2" s="1"/>
  <c r="C1585" i="2"/>
  <c r="D1585" i="2" s="1"/>
  <c r="C1595" i="2"/>
  <c r="D1595" i="2" s="1"/>
  <c r="C1610" i="2"/>
  <c r="D1610" i="2" s="1"/>
  <c r="C1621" i="2"/>
  <c r="D1621" i="2" s="1"/>
  <c r="C1625" i="2"/>
  <c r="D1625" i="2" s="1"/>
  <c r="C1636" i="2"/>
  <c r="D1636" i="2" s="1"/>
  <c r="C1646" i="2"/>
  <c r="D1646" i="2" s="1"/>
  <c r="C1651" i="2"/>
  <c r="D1651" i="2" s="1"/>
  <c r="C1661" i="2"/>
  <c r="D1661" i="2" s="1"/>
  <c r="C1666" i="2"/>
  <c r="D1666" i="2" s="1"/>
  <c r="C1671" i="2"/>
  <c r="D1671" i="2" s="1"/>
  <c r="C1676" i="2"/>
  <c r="D1676" i="2" s="1"/>
  <c r="C1681" i="2"/>
  <c r="D1681" i="2" s="1"/>
  <c r="C1691" i="2"/>
  <c r="D1691" i="2" s="1"/>
  <c r="C1706" i="2"/>
  <c r="D1706" i="2" s="1"/>
  <c r="C1717" i="2"/>
  <c r="D1717" i="2" s="1"/>
  <c r="C1727" i="2"/>
  <c r="D1727" i="2" s="1"/>
  <c r="C746" i="2"/>
  <c r="D746" i="2" s="1"/>
  <c r="C913" i="2"/>
  <c r="D913" i="2" s="1"/>
  <c r="C992" i="2"/>
  <c r="D992" i="2" s="1"/>
  <c r="C1052" i="2"/>
  <c r="D1052" i="2" s="1"/>
  <c r="C1089" i="2"/>
  <c r="D1089" i="2" s="1"/>
  <c r="C1144" i="2"/>
  <c r="D1144" i="2" s="1"/>
  <c r="C1186" i="2"/>
  <c r="D1186" i="2" s="1"/>
  <c r="C1207" i="2"/>
  <c r="D1207" i="2" s="1"/>
  <c r="C1248" i="2"/>
  <c r="D1248" i="2" s="1"/>
  <c r="C1269" i="2"/>
  <c r="D1269" i="2" s="1"/>
  <c r="C1349" i="2"/>
  <c r="D1349" i="2" s="1"/>
  <c r="C1384" i="2"/>
  <c r="D1384" i="2" s="1"/>
  <c r="C1410" i="2"/>
  <c r="D1410" i="2" s="1"/>
  <c r="C1419" i="2"/>
  <c r="D1419" i="2" s="1"/>
  <c r="C1434" i="2"/>
  <c r="D1434" i="2" s="1"/>
  <c r="C1450" i="2"/>
  <c r="D1450" i="2" s="1"/>
  <c r="C1475" i="2"/>
  <c r="D1475" i="2" s="1"/>
  <c r="C1485" i="2"/>
  <c r="D1485" i="2" s="1"/>
  <c r="C1510" i="2"/>
  <c r="D1510" i="2" s="1"/>
  <c r="C1520" i="2"/>
  <c r="D1520" i="2" s="1"/>
  <c r="C1535" i="2"/>
  <c r="D1535" i="2" s="1"/>
  <c r="C1560" i="2"/>
  <c r="D1560" i="2" s="1"/>
  <c r="C1606" i="2"/>
  <c r="D1606" i="2" s="1"/>
  <c r="C1616" i="2"/>
  <c r="D1616" i="2" s="1"/>
  <c r="C1631" i="2"/>
  <c r="D1631" i="2" s="1"/>
  <c r="C1656" i="2"/>
  <c r="D1656" i="2" s="1"/>
  <c r="C1702" i="2"/>
  <c r="D1702" i="2" s="1"/>
  <c r="C1712" i="2"/>
  <c r="D1712" i="2" s="1"/>
  <c r="C1722" i="2"/>
  <c r="D1722" i="2" s="1"/>
  <c r="C1385" i="2"/>
  <c r="D1385" i="2" s="1"/>
  <c r="C1466" i="2"/>
  <c r="D1466" i="2" s="1"/>
  <c r="C1506" i="2"/>
  <c r="D1506" i="2" s="1"/>
  <c r="C1546" i="2"/>
  <c r="D1546" i="2" s="1"/>
  <c r="C1587" i="2"/>
  <c r="D1587" i="2" s="1"/>
  <c r="C1607" i="2"/>
  <c r="D1607" i="2" s="1"/>
  <c r="C1627" i="2"/>
  <c r="D1627" i="2" s="1"/>
  <c r="C1668" i="2"/>
  <c r="D1668" i="2" s="1"/>
  <c r="C1708" i="2"/>
  <c r="D1708" i="2" s="1"/>
  <c r="C1737" i="2"/>
  <c r="D1737" i="2" s="1"/>
  <c r="C1748" i="2"/>
  <c r="D1748" i="2" s="1"/>
  <c r="C1768" i="2"/>
  <c r="D1768" i="2" s="1"/>
  <c r="C1774" i="2"/>
  <c r="D1774" i="2" s="1"/>
  <c r="C1779" i="2"/>
  <c r="D1779" i="2" s="1"/>
  <c r="C1805" i="2"/>
  <c r="D1805" i="2" s="1"/>
  <c r="C1810" i="2"/>
  <c r="D1810" i="2" s="1"/>
  <c r="C1815" i="2"/>
  <c r="D1815" i="2" s="1"/>
  <c r="C1836" i="2"/>
  <c r="D1836" i="2" s="1"/>
  <c r="C1841" i="2"/>
  <c r="D1841" i="2" s="1"/>
  <c r="C1862" i="2"/>
  <c r="D1862" i="2" s="1"/>
  <c r="C1867" i="2"/>
  <c r="D1867" i="2" s="1"/>
  <c r="C1888" i="2"/>
  <c r="D1888" i="2" s="1"/>
  <c r="C1898" i="2"/>
  <c r="D1898" i="2" s="1"/>
  <c r="C1909" i="2"/>
  <c r="D1909" i="2" s="1"/>
  <c r="C1919" i="2"/>
  <c r="D1919" i="2" s="1"/>
  <c r="C1929" i="2"/>
  <c r="D1929" i="2" s="1"/>
  <c r="C1940" i="2"/>
  <c r="D1940" i="2" s="1"/>
  <c r="C1960" i="2"/>
  <c r="D1960" i="2" s="1"/>
  <c r="C1966" i="2"/>
  <c r="D1966" i="2" s="1"/>
  <c r="C1971" i="2"/>
  <c r="D1971" i="2" s="1"/>
  <c r="C1997" i="2"/>
  <c r="D1997" i="2" s="1"/>
  <c r="C2002" i="2"/>
  <c r="D2002" i="2" s="1"/>
  <c r="C2007" i="2"/>
  <c r="D2007" i="2" s="1"/>
  <c r="C2028" i="2"/>
  <c r="D2028" i="2" s="1"/>
  <c r="C2033" i="2"/>
  <c r="D2033" i="2" s="1"/>
  <c r="C2054" i="2"/>
  <c r="D2054" i="2" s="1"/>
  <c r="C2059" i="2"/>
  <c r="D2059" i="2" s="1"/>
  <c r="C2074" i="2"/>
  <c r="D2074" i="2" s="1"/>
  <c r="C1350" i="2"/>
  <c r="D1350" i="2" s="1"/>
  <c r="C1394" i="2"/>
  <c r="D1394" i="2" s="1"/>
  <c r="C1490" i="2"/>
  <c r="D1490" i="2" s="1"/>
  <c r="C1530" i="2"/>
  <c r="D1530" i="2" s="1"/>
  <c r="C1571" i="2"/>
  <c r="D1571" i="2" s="1"/>
  <c r="C1591" i="2"/>
  <c r="D1591" i="2" s="1"/>
  <c r="C1611" i="2"/>
  <c r="D1611" i="2" s="1"/>
  <c r="C1652" i="2"/>
  <c r="D1652" i="2" s="1"/>
  <c r="C1692" i="2"/>
  <c r="D1692" i="2" s="1"/>
  <c r="C1733" i="2"/>
  <c r="D1733" i="2" s="1"/>
  <c r="C1743" i="2"/>
  <c r="D1743" i="2" s="1"/>
  <c r="C1753" i="2"/>
  <c r="D1753" i="2" s="1"/>
  <c r="C1764" i="2"/>
  <c r="D1764" i="2" s="1"/>
  <c r="C1784" i="2"/>
  <c r="D1784" i="2" s="1"/>
  <c r="C1790" i="2"/>
  <c r="D1790" i="2" s="1"/>
  <c r="C1795" i="2"/>
  <c r="D1795" i="2" s="1"/>
  <c r="C1821" i="2"/>
  <c r="D1821" i="2" s="1"/>
  <c r="C1826" i="2"/>
  <c r="D1826" i="2" s="1"/>
  <c r="C1831" i="2"/>
  <c r="D1831" i="2" s="1"/>
  <c r="C1852" i="2"/>
  <c r="D1852" i="2" s="1"/>
  <c r="C1857" i="2"/>
  <c r="D1857" i="2" s="1"/>
  <c r="C1878" i="2"/>
  <c r="D1878" i="2" s="1"/>
  <c r="C1883" i="2"/>
  <c r="D1883" i="2" s="1"/>
  <c r="C1904" i="2"/>
  <c r="D1904" i="2" s="1"/>
  <c r="C1914" i="2"/>
  <c r="D1914" i="2" s="1"/>
  <c r="C1925" i="2"/>
  <c r="D1925" i="2" s="1"/>
  <c r="C1935" i="2"/>
  <c r="D1935" i="2" s="1"/>
  <c r="C1945" i="2"/>
  <c r="D1945" i="2" s="1"/>
  <c r="C1956" i="2"/>
  <c r="D1956" i="2" s="1"/>
  <c r="C1976" i="2"/>
  <c r="D1976" i="2" s="1"/>
  <c r="C1982" i="2"/>
  <c r="D1982" i="2" s="1"/>
  <c r="C1987" i="2"/>
  <c r="D1987" i="2" s="1"/>
  <c r="C2013" i="2"/>
  <c r="D2013" i="2" s="1"/>
  <c r="C2018" i="2"/>
  <c r="D2018" i="2" s="1"/>
  <c r="C2023" i="2"/>
  <c r="D2023" i="2" s="1"/>
  <c r="C2044" i="2"/>
  <c r="D2044" i="2" s="1"/>
  <c r="C2049" i="2"/>
  <c r="D2049" i="2" s="1"/>
  <c r="C2080" i="2"/>
  <c r="D2080" i="2" s="1"/>
  <c r="C2085" i="2"/>
  <c r="D2085" i="2" s="1"/>
  <c r="C1096" i="2"/>
  <c r="D1096" i="2" s="1"/>
  <c r="C1191" i="2"/>
  <c r="D1191" i="2" s="1"/>
  <c r="C1274" i="2"/>
  <c r="D1274" i="2" s="1"/>
  <c r="C1429" i="2"/>
  <c r="D1429" i="2" s="1"/>
  <c r="C1451" i="2"/>
  <c r="D1451" i="2" s="1"/>
  <c r="C1471" i="2"/>
  <c r="D1471" i="2" s="1"/>
  <c r="C1551" i="2"/>
  <c r="D1551" i="2" s="1"/>
  <c r="C1632" i="2"/>
  <c r="D1632" i="2" s="1"/>
  <c r="C1672" i="2"/>
  <c r="D1672" i="2" s="1"/>
  <c r="C1738" i="2"/>
  <c r="D1738" i="2" s="1"/>
  <c r="C1749" i="2"/>
  <c r="D1749" i="2" s="1"/>
  <c r="C1759" i="2"/>
  <c r="D1759" i="2" s="1"/>
  <c r="C1769" i="2"/>
  <c r="D1769" i="2" s="1"/>
  <c r="C1780" i="2"/>
  <c r="D1780" i="2" s="1"/>
  <c r="C1800" i="2"/>
  <c r="D1800" i="2" s="1"/>
  <c r="C1806" i="2"/>
  <c r="D1806" i="2" s="1"/>
  <c r="C1811" i="2"/>
  <c r="D1811" i="2" s="1"/>
  <c r="C1837" i="2"/>
  <c r="D1837" i="2" s="1"/>
  <c r="C1842" i="2"/>
  <c r="D1842" i="2" s="1"/>
  <c r="C1847" i="2"/>
  <c r="D1847" i="2" s="1"/>
  <c r="C1868" i="2"/>
  <c r="D1868" i="2" s="1"/>
  <c r="C1873" i="2"/>
  <c r="D1873" i="2" s="1"/>
  <c r="C1894" i="2"/>
  <c r="D1894" i="2" s="1"/>
  <c r="C1899" i="2"/>
  <c r="D1899" i="2" s="1"/>
  <c r="C1920" i="2"/>
  <c r="D1920" i="2" s="1"/>
  <c r="C1930" i="2"/>
  <c r="D1930" i="2" s="1"/>
  <c r="C1941" i="2"/>
  <c r="D1941" i="2" s="1"/>
  <c r="C1951" i="2"/>
  <c r="D1951" i="2" s="1"/>
  <c r="C1961" i="2"/>
  <c r="D1961" i="2" s="1"/>
  <c r="C1972" i="2"/>
  <c r="D1972" i="2" s="1"/>
  <c r="C1992" i="2"/>
  <c r="D1992" i="2" s="1"/>
  <c r="C1998" i="2"/>
  <c r="D1998" i="2" s="1"/>
  <c r="C2003" i="2"/>
  <c r="D2003" i="2" s="1"/>
  <c r="C2029" i="2"/>
  <c r="D2029" i="2" s="1"/>
  <c r="C2034" i="2"/>
  <c r="D2034" i="2" s="1"/>
  <c r="C2039" i="2"/>
  <c r="D2039" i="2" s="1"/>
  <c r="C2060" i="2"/>
  <c r="D2060" i="2" s="1"/>
  <c r="C2065" i="2"/>
  <c r="D2065" i="2" s="1"/>
  <c r="C2070" i="2"/>
  <c r="D2070" i="2" s="1"/>
  <c r="C2075" i="2"/>
  <c r="D2075" i="2" s="1"/>
  <c r="C2090" i="2"/>
  <c r="D2090" i="2" s="1"/>
  <c r="C1351" i="2"/>
  <c r="D1351" i="2" s="1"/>
  <c r="C1395" i="2"/>
  <c r="D1395" i="2" s="1"/>
  <c r="C1491" i="2"/>
  <c r="D1491" i="2" s="1"/>
  <c r="C1511" i="2"/>
  <c r="D1511" i="2" s="1"/>
  <c r="C1531" i="2"/>
  <c r="D1531" i="2" s="1"/>
  <c r="C1572" i="2"/>
  <c r="D1572" i="2" s="1"/>
  <c r="C1612" i="2"/>
  <c r="D1612" i="2" s="1"/>
  <c r="C1653" i="2"/>
  <c r="D1653" i="2" s="1"/>
  <c r="C1693" i="2"/>
  <c r="D1693" i="2" s="1"/>
  <c r="C1713" i="2"/>
  <c r="D1713" i="2" s="1"/>
  <c r="C1744" i="2"/>
  <c r="D1744" i="2" s="1"/>
  <c r="C1754" i="2"/>
  <c r="D1754" i="2" s="1"/>
  <c r="C1765" i="2"/>
  <c r="D1765" i="2" s="1"/>
  <c r="C1775" i="2"/>
  <c r="D1775" i="2" s="1"/>
  <c r="C1785" i="2"/>
  <c r="D1785" i="2" s="1"/>
  <c r="C1796" i="2"/>
  <c r="D1796" i="2" s="1"/>
  <c r="C1816" i="2"/>
  <c r="D1816" i="2" s="1"/>
  <c r="C1822" i="2"/>
  <c r="D1822" i="2" s="1"/>
  <c r="C1827" i="2"/>
  <c r="D1827" i="2" s="1"/>
  <c r="C1853" i="2"/>
  <c r="D1853" i="2" s="1"/>
  <c r="C1858" i="2"/>
  <c r="D1858" i="2" s="1"/>
  <c r="C1863" i="2"/>
  <c r="D1863" i="2" s="1"/>
  <c r="C1884" i="2"/>
  <c r="D1884" i="2" s="1"/>
  <c r="C1889" i="2"/>
  <c r="D1889" i="2" s="1"/>
  <c r="C1910" i="2"/>
  <c r="D1910" i="2" s="1"/>
  <c r="C1915" i="2"/>
  <c r="D1915" i="2" s="1"/>
  <c r="C1936" i="2"/>
  <c r="D1936" i="2" s="1"/>
  <c r="C1946" i="2"/>
  <c r="D1946" i="2" s="1"/>
  <c r="C1957" i="2"/>
  <c r="D1957" i="2" s="1"/>
  <c r="C1967" i="2"/>
  <c r="D1967" i="2" s="1"/>
  <c r="C1977" i="2"/>
  <c r="D1977" i="2" s="1"/>
  <c r="C1988" i="2"/>
  <c r="D1988" i="2" s="1"/>
  <c r="C2008" i="2"/>
  <c r="D2008" i="2" s="1"/>
  <c r="C2014" i="2"/>
  <c r="D2014" i="2" s="1"/>
  <c r="C2019" i="2"/>
  <c r="D2019" i="2" s="1"/>
  <c r="C2045" i="2"/>
  <c r="D2045" i="2" s="1"/>
  <c r="C2050" i="2"/>
  <c r="D2050" i="2" s="1"/>
  <c r="C2055" i="2"/>
  <c r="D2055" i="2" s="1"/>
  <c r="C1211" i="2"/>
  <c r="D1211" i="2" s="1"/>
  <c r="C1456" i="2"/>
  <c r="D1456" i="2" s="1"/>
  <c r="C1495" i="2"/>
  <c r="D1495" i="2" s="1"/>
  <c r="C1515" i="2"/>
  <c r="D1515" i="2" s="1"/>
  <c r="C1556" i="2"/>
  <c r="D1556" i="2" s="1"/>
  <c r="C1596" i="2"/>
  <c r="D1596" i="2" s="1"/>
  <c r="C1637" i="2"/>
  <c r="D1637" i="2" s="1"/>
  <c r="C1677" i="2"/>
  <c r="D1677" i="2" s="1"/>
  <c r="C1697" i="2"/>
  <c r="D1697" i="2" s="1"/>
  <c r="C1734" i="2"/>
  <c r="D1734" i="2" s="1"/>
  <c r="C1739" i="2"/>
  <c r="D1739" i="2" s="1"/>
  <c r="C1760" i="2"/>
  <c r="D1760" i="2" s="1"/>
  <c r="C1770" i="2"/>
  <c r="D1770" i="2" s="1"/>
  <c r="C1781" i="2"/>
  <c r="D1781" i="2" s="1"/>
  <c r="C1791" i="2"/>
  <c r="D1791" i="2" s="1"/>
  <c r="C1801" i="2"/>
  <c r="D1801" i="2" s="1"/>
  <c r="C1812" i="2"/>
  <c r="D1812" i="2" s="1"/>
  <c r="C1832" i="2"/>
  <c r="D1832" i="2" s="1"/>
  <c r="C1838" i="2"/>
  <c r="D1838" i="2" s="1"/>
  <c r="C1843" i="2"/>
  <c r="D1843" i="2" s="1"/>
  <c r="C1869" i="2"/>
  <c r="D1869" i="2" s="1"/>
  <c r="C1874" i="2"/>
  <c r="D1874" i="2" s="1"/>
  <c r="C1879" i="2"/>
  <c r="D1879" i="2" s="1"/>
  <c r="C1900" i="2"/>
  <c r="D1900" i="2" s="1"/>
  <c r="C1905" i="2"/>
  <c r="D1905" i="2" s="1"/>
  <c r="C1926" i="2"/>
  <c r="D1926" i="2" s="1"/>
  <c r="C1931" i="2"/>
  <c r="D1931" i="2" s="1"/>
  <c r="C1952" i="2"/>
  <c r="D1952" i="2" s="1"/>
  <c r="C1962" i="2"/>
  <c r="D1962" i="2" s="1"/>
  <c r="C1973" i="2"/>
  <c r="D1973" i="2" s="1"/>
  <c r="C1983" i="2"/>
  <c r="D1983" i="2" s="1"/>
  <c r="C1993" i="2"/>
  <c r="D1993" i="2" s="1"/>
  <c r="C2004" i="2"/>
  <c r="D2004" i="2" s="1"/>
  <c r="C2024" i="2"/>
  <c r="D2024" i="2" s="1"/>
  <c r="C2030" i="2"/>
  <c r="D2030" i="2" s="1"/>
  <c r="C2035" i="2"/>
  <c r="D2035" i="2" s="1"/>
  <c r="C2061" i="2"/>
  <c r="D2061" i="2" s="1"/>
  <c r="C2066" i="2"/>
  <c r="D2066" i="2" s="1"/>
  <c r="C2076" i="2"/>
  <c r="D2076" i="2" s="1"/>
  <c r="C2081" i="2"/>
  <c r="D2081" i="2" s="1"/>
  <c r="C2086" i="2"/>
  <c r="D2086" i="2" s="1"/>
  <c r="C1294" i="2"/>
  <c r="D1294" i="2" s="1"/>
  <c r="C1365" i="2"/>
  <c r="D1365" i="2" s="1"/>
  <c r="C1404" i="2"/>
  <c r="D1404" i="2" s="1"/>
  <c r="C1435" i="2"/>
  <c r="D1435" i="2" s="1"/>
  <c r="C1476" i="2"/>
  <c r="D1476" i="2" s="1"/>
  <c r="C1536" i="2"/>
  <c r="D1536" i="2" s="1"/>
  <c r="C1576" i="2"/>
  <c r="D1576" i="2" s="1"/>
  <c r="C1718" i="2"/>
  <c r="D1718" i="2" s="1"/>
  <c r="C1750" i="2"/>
  <c r="D1750" i="2" s="1"/>
  <c r="C1755" i="2"/>
  <c r="D1755" i="2" s="1"/>
  <c r="C1776" i="2"/>
  <c r="D1776" i="2" s="1"/>
  <c r="C1786" i="2"/>
  <c r="D1786" i="2" s="1"/>
  <c r="C1797" i="2"/>
  <c r="D1797" i="2" s="1"/>
  <c r="C1807" i="2"/>
  <c r="D1807" i="2" s="1"/>
  <c r="C1817" i="2"/>
  <c r="D1817" i="2" s="1"/>
  <c r="C1828" i="2"/>
  <c r="D1828" i="2" s="1"/>
  <c r="C1848" i="2"/>
  <c r="D1848" i="2" s="1"/>
  <c r="C1854" i="2"/>
  <c r="D1854" i="2" s="1"/>
  <c r="C1859" i="2"/>
  <c r="D1859" i="2" s="1"/>
  <c r="C1885" i="2"/>
  <c r="D1885" i="2" s="1"/>
  <c r="C1890" i="2"/>
  <c r="D1890" i="2" s="1"/>
  <c r="C1895" i="2"/>
  <c r="D1895" i="2" s="1"/>
  <c r="C1916" i="2"/>
  <c r="D1916" i="2" s="1"/>
  <c r="C1921" i="2"/>
  <c r="D1921" i="2" s="1"/>
  <c r="C1942" i="2"/>
  <c r="D1942" i="2" s="1"/>
  <c r="C1947" i="2"/>
  <c r="D1947" i="2" s="1"/>
  <c r="C1968" i="2"/>
  <c r="D1968" i="2" s="1"/>
  <c r="C1978" i="2"/>
  <c r="D1978" i="2" s="1"/>
  <c r="C1989" i="2"/>
  <c r="D1989" i="2" s="1"/>
  <c r="C1999" i="2"/>
  <c r="D1999" i="2" s="1"/>
  <c r="C2009" i="2"/>
  <c r="D2009" i="2" s="1"/>
  <c r="C2020" i="2"/>
  <c r="D2020" i="2" s="1"/>
  <c r="C2040" i="2"/>
  <c r="D2040" i="2" s="1"/>
  <c r="C2046" i="2"/>
  <c r="D2046" i="2" s="1"/>
  <c r="C2051" i="2"/>
  <c r="D2051" i="2" s="1"/>
  <c r="C2071" i="2"/>
  <c r="D2071" i="2" s="1"/>
  <c r="C933" i="2"/>
  <c r="D933" i="2" s="1"/>
  <c r="C1123" i="2"/>
  <c r="D1123" i="2" s="1"/>
  <c r="C1516" i="2"/>
  <c r="D1516" i="2" s="1"/>
  <c r="C1557" i="2"/>
  <c r="D1557" i="2" s="1"/>
  <c r="C1597" i="2"/>
  <c r="D1597" i="2" s="1"/>
  <c r="C1617" i="2"/>
  <c r="D1617" i="2" s="1"/>
  <c r="C1657" i="2"/>
  <c r="D1657" i="2" s="1"/>
  <c r="C1678" i="2"/>
  <c r="D1678" i="2" s="1"/>
  <c r="C1698" i="2"/>
  <c r="D1698" i="2" s="1"/>
  <c r="C1740" i="2"/>
  <c r="D1740" i="2" s="1"/>
  <c r="C1745" i="2"/>
  <c r="D1745" i="2" s="1"/>
  <c r="C1766" i="2"/>
  <c r="D1766" i="2" s="1"/>
  <c r="C1771" i="2"/>
  <c r="D1771" i="2" s="1"/>
  <c r="C1792" i="2"/>
  <c r="D1792" i="2" s="1"/>
  <c r="C1802" i="2"/>
  <c r="D1802" i="2" s="1"/>
  <c r="C1813" i="2"/>
  <c r="D1813" i="2" s="1"/>
  <c r="C1823" i="2"/>
  <c r="D1823" i="2" s="1"/>
  <c r="C1833" i="2"/>
  <c r="D1833" i="2" s="1"/>
  <c r="C1844" i="2"/>
  <c r="D1844" i="2" s="1"/>
  <c r="C1864" i="2"/>
  <c r="D1864" i="2" s="1"/>
  <c r="C1870" i="2"/>
  <c r="D1870" i="2" s="1"/>
  <c r="C1875" i="2"/>
  <c r="D1875" i="2" s="1"/>
  <c r="C1901" i="2"/>
  <c r="D1901" i="2" s="1"/>
  <c r="C1906" i="2"/>
  <c r="D1906" i="2" s="1"/>
  <c r="C1911" i="2"/>
  <c r="D1911" i="2" s="1"/>
  <c r="C1932" i="2"/>
  <c r="D1932" i="2" s="1"/>
  <c r="C1937" i="2"/>
  <c r="D1937" i="2" s="1"/>
  <c r="C1958" i="2"/>
  <c r="D1958" i="2" s="1"/>
  <c r="C1963" i="2"/>
  <c r="D1963" i="2" s="1"/>
  <c r="C1984" i="2"/>
  <c r="D1984" i="2" s="1"/>
  <c r="C1994" i="2"/>
  <c r="D1994" i="2" s="1"/>
  <c r="C2005" i="2"/>
  <c r="D2005" i="2" s="1"/>
  <c r="C2015" i="2"/>
  <c r="D2015" i="2" s="1"/>
  <c r="C2025" i="2"/>
  <c r="D2025" i="2" s="1"/>
  <c r="C2036" i="2"/>
  <c r="D2036" i="2" s="1"/>
  <c r="C2056" i="2"/>
  <c r="D2056" i="2" s="1"/>
  <c r="C2062" i="2"/>
  <c r="D2062" i="2" s="1"/>
  <c r="C2067" i="2"/>
  <c r="D2067" i="2" s="1"/>
  <c r="C2077" i="2"/>
  <c r="D2077" i="2" s="1"/>
  <c r="C2082" i="2"/>
  <c r="D2082" i="2" s="1"/>
  <c r="C1009" i="2"/>
  <c r="D1009" i="2" s="1"/>
  <c r="C1148" i="2"/>
  <c r="D1148" i="2" s="1"/>
  <c r="C1314" i="2"/>
  <c r="D1314" i="2" s="1"/>
  <c r="C1441" i="2"/>
  <c r="D1441" i="2" s="1"/>
  <c r="C1461" i="2"/>
  <c r="D1461" i="2" s="1"/>
  <c r="C1480" i="2"/>
  <c r="D1480" i="2" s="1"/>
  <c r="C1500" i="2"/>
  <c r="D1500" i="2" s="1"/>
  <c r="C1541" i="2"/>
  <c r="D1541" i="2" s="1"/>
  <c r="C1581" i="2"/>
  <c r="D1581" i="2" s="1"/>
  <c r="C1601" i="2"/>
  <c r="D1601" i="2" s="1"/>
  <c r="C1641" i="2"/>
  <c r="D1641" i="2" s="1"/>
  <c r="C1662" i="2"/>
  <c r="D1662" i="2" s="1"/>
  <c r="C1682" i="2"/>
  <c r="D1682" i="2" s="1"/>
  <c r="C1735" i="2"/>
  <c r="D1735" i="2" s="1"/>
  <c r="C1756" i="2"/>
  <c r="D1756" i="2" s="1"/>
  <c r="C1761" i="2"/>
  <c r="D1761" i="2" s="1"/>
  <c r="C1782" i="2"/>
  <c r="D1782" i="2" s="1"/>
  <c r="C1787" i="2"/>
  <c r="D1787" i="2" s="1"/>
  <c r="C1808" i="2"/>
  <c r="D1808" i="2" s="1"/>
  <c r="C1818" i="2"/>
  <c r="D1818" i="2" s="1"/>
  <c r="C1829" i="2"/>
  <c r="D1829" i="2" s="1"/>
  <c r="C1839" i="2"/>
  <c r="D1839" i="2" s="1"/>
  <c r="C1849" i="2"/>
  <c r="D1849" i="2" s="1"/>
  <c r="C1860" i="2"/>
  <c r="D1860" i="2" s="1"/>
  <c r="C1880" i="2"/>
  <c r="D1880" i="2" s="1"/>
  <c r="C1886" i="2"/>
  <c r="D1886" i="2" s="1"/>
  <c r="C1891" i="2"/>
  <c r="D1891" i="2" s="1"/>
  <c r="C1917" i="2"/>
  <c r="D1917" i="2" s="1"/>
  <c r="C1922" i="2"/>
  <c r="D1922" i="2" s="1"/>
  <c r="C1927" i="2"/>
  <c r="D1927" i="2" s="1"/>
  <c r="C1948" i="2"/>
  <c r="D1948" i="2" s="1"/>
  <c r="C1953" i="2"/>
  <c r="D1953" i="2" s="1"/>
  <c r="C1974" i="2"/>
  <c r="D1974" i="2" s="1"/>
  <c r="C1979" i="2"/>
  <c r="D1979" i="2" s="1"/>
  <c r="C2000" i="2"/>
  <c r="D2000" i="2" s="1"/>
  <c r="C2010" i="2"/>
  <c r="D2010" i="2" s="1"/>
  <c r="C2021" i="2"/>
  <c r="D2021" i="2" s="1"/>
  <c r="C2031" i="2"/>
  <c r="D2031" i="2" s="1"/>
  <c r="C2041" i="2"/>
  <c r="D2041" i="2" s="1"/>
  <c r="C2052" i="2"/>
  <c r="D2052" i="2" s="1"/>
  <c r="C1232" i="2"/>
  <c r="D1232" i="2" s="1"/>
  <c r="C1375" i="2"/>
  <c r="D1375" i="2" s="1"/>
  <c r="C1411" i="2"/>
  <c r="D1411" i="2" s="1"/>
  <c r="C1622" i="2"/>
  <c r="D1622" i="2" s="1"/>
  <c r="C1723" i="2"/>
  <c r="D1723" i="2" s="1"/>
  <c r="C1741" i="2"/>
  <c r="D1741" i="2" s="1"/>
  <c r="C1746" i="2"/>
  <c r="D1746" i="2" s="1"/>
  <c r="C1751" i="2"/>
  <c r="D1751" i="2" s="1"/>
  <c r="C1772" i="2"/>
  <c r="D1772" i="2" s="1"/>
  <c r="C1777" i="2"/>
  <c r="D1777" i="2" s="1"/>
  <c r="C1798" i="2"/>
  <c r="D1798" i="2" s="1"/>
  <c r="C1803" i="2"/>
  <c r="D1803" i="2" s="1"/>
  <c r="C1824" i="2"/>
  <c r="D1824" i="2" s="1"/>
  <c r="C1834" i="2"/>
  <c r="D1834" i="2" s="1"/>
  <c r="C1845" i="2"/>
  <c r="D1845" i="2" s="1"/>
  <c r="C1855" i="2"/>
  <c r="D1855" i="2" s="1"/>
  <c r="C1865" i="2"/>
  <c r="D1865" i="2" s="1"/>
  <c r="C1876" i="2"/>
  <c r="D1876" i="2" s="1"/>
  <c r="C1896" i="2"/>
  <c r="D1896" i="2" s="1"/>
  <c r="C1902" i="2"/>
  <c r="D1902" i="2" s="1"/>
  <c r="C1907" i="2"/>
  <c r="D1907" i="2" s="1"/>
  <c r="C1933" i="2"/>
  <c r="D1933" i="2" s="1"/>
  <c r="C1938" i="2"/>
  <c r="D1938" i="2" s="1"/>
  <c r="C1943" i="2"/>
  <c r="D1943" i="2" s="1"/>
  <c r="C1964" i="2"/>
  <c r="D1964" i="2" s="1"/>
  <c r="C1969" i="2"/>
  <c r="D1969" i="2" s="1"/>
  <c r="C1990" i="2"/>
  <c r="D1990" i="2" s="1"/>
  <c r="C1995" i="2"/>
  <c r="D1995" i="2" s="1"/>
  <c r="C2016" i="2"/>
  <c r="D2016" i="2" s="1"/>
  <c r="C2026" i="2"/>
  <c r="D2026" i="2" s="1"/>
  <c r="C2037" i="2"/>
  <c r="D2037" i="2" s="1"/>
  <c r="C2047" i="2"/>
  <c r="D2047" i="2" s="1"/>
  <c r="C2057" i="2"/>
  <c r="D2057" i="2" s="1"/>
  <c r="C1335" i="2"/>
  <c r="D1335" i="2" s="1"/>
  <c r="C1789" i="2"/>
  <c r="D1789" i="2" s="1"/>
  <c r="C1851" i="2"/>
  <c r="D1851" i="2" s="1"/>
  <c r="C1872" i="2"/>
  <c r="D1872" i="2" s="1"/>
  <c r="C1893" i="2"/>
  <c r="D1893" i="2" s="1"/>
  <c r="C1913" i="2"/>
  <c r="D1913" i="2" s="1"/>
  <c r="C1955" i="2"/>
  <c r="D1955" i="2" s="1"/>
  <c r="C2017" i="2"/>
  <c r="D2017" i="2" s="1"/>
  <c r="C2038" i="2"/>
  <c r="D2038" i="2" s="1"/>
  <c r="C2078" i="2"/>
  <c r="D2078" i="2" s="1"/>
  <c r="C2088" i="2"/>
  <c r="D2088" i="2" s="1"/>
  <c r="C2099" i="2"/>
  <c r="D2099" i="2" s="1"/>
  <c r="C2109" i="2"/>
  <c r="D2109" i="2" s="1"/>
  <c r="C2114" i="2"/>
  <c r="D2114" i="2" s="1"/>
  <c r="C2138" i="2"/>
  <c r="D2138" i="2" s="1"/>
  <c r="C2153" i="2"/>
  <c r="D2153" i="2" s="1"/>
  <c r="C2168" i="2"/>
  <c r="D2168" i="2" s="1"/>
  <c r="C2174" i="2"/>
  <c r="D2174" i="2" s="1"/>
  <c r="C2189" i="2"/>
  <c r="D2189" i="2" s="1"/>
  <c r="C2194" i="2"/>
  <c r="D2194" i="2" s="1"/>
  <c r="C2204" i="2"/>
  <c r="D2204" i="2" s="1"/>
  <c r="C2209" i="2"/>
  <c r="D2209" i="2" s="1"/>
  <c r="C2214" i="2"/>
  <c r="D2214" i="2" s="1"/>
  <c r="C2219" i="2"/>
  <c r="D2219" i="2" s="1"/>
  <c r="C2234" i="2"/>
  <c r="D2234" i="2" s="1"/>
  <c r="C2249" i="2"/>
  <c r="D2249" i="2" s="1"/>
  <c r="C2264" i="2"/>
  <c r="D2264" i="2" s="1"/>
  <c r="C2270" i="2"/>
  <c r="D2270" i="2" s="1"/>
  <c r="C2285" i="2"/>
  <c r="D2285" i="2" s="1"/>
  <c r="C2290" i="2"/>
  <c r="D2290" i="2" s="1"/>
  <c r="C2300" i="2"/>
  <c r="D2300" i="2" s="1"/>
  <c r="C2305" i="2"/>
  <c r="D2305" i="2" s="1"/>
  <c r="C2310" i="2"/>
  <c r="D2310" i="2" s="1"/>
  <c r="C2315" i="2"/>
  <c r="D2315" i="2" s="1"/>
  <c r="C2330" i="2"/>
  <c r="D2330" i="2" s="1"/>
  <c r="C2345" i="2"/>
  <c r="D2345" i="2" s="1"/>
  <c r="C2360" i="2"/>
  <c r="D2360" i="2" s="1"/>
  <c r="C2366" i="2"/>
  <c r="D2366" i="2" s="1"/>
  <c r="C2381" i="2"/>
  <c r="D2381" i="2" s="1"/>
  <c r="C2386" i="2"/>
  <c r="D2386" i="2" s="1"/>
  <c r="C2396" i="2"/>
  <c r="D2396" i="2" s="1"/>
  <c r="C1763" i="2"/>
  <c r="D1763" i="2" s="1"/>
  <c r="C1950" i="2"/>
  <c r="D1950" i="2" s="1"/>
  <c r="C2122" i="2"/>
  <c r="D2122" i="2" s="1"/>
  <c r="C2228" i="2"/>
  <c r="D2228" i="2" s="1"/>
  <c r="C2339" i="2"/>
  <c r="D2339" i="2" s="1"/>
  <c r="C1954" i="2"/>
  <c r="D1954" i="2" s="1"/>
  <c r="C2152" i="2"/>
  <c r="D2152" i="2" s="1"/>
  <c r="C2193" i="2"/>
  <c r="D2193" i="2" s="1"/>
  <c r="C2350" i="2"/>
  <c r="D2350" i="2" s="1"/>
  <c r="C2385" i="2"/>
  <c r="D2385" i="2" s="1"/>
  <c r="C1545" i="2"/>
  <c r="D1545" i="2" s="1"/>
  <c r="C2118" i="2"/>
  <c r="D2118" i="2" s="1"/>
  <c r="C1012" i="2"/>
  <c r="D1012" i="2" s="1"/>
  <c r="C1561" i="2"/>
  <c r="D1561" i="2" s="1"/>
  <c r="C1642" i="2"/>
  <c r="D1642" i="2" s="1"/>
  <c r="C1793" i="2"/>
  <c r="D1793" i="2" s="1"/>
  <c r="C1814" i="2"/>
  <c r="D1814" i="2" s="1"/>
  <c r="C1918" i="2"/>
  <c r="D1918" i="2" s="1"/>
  <c r="C1959" i="2"/>
  <c r="D1959" i="2" s="1"/>
  <c r="C1980" i="2"/>
  <c r="D1980" i="2" s="1"/>
  <c r="C2042" i="2"/>
  <c r="D2042" i="2" s="1"/>
  <c r="C2063" i="2"/>
  <c r="D2063" i="2" s="1"/>
  <c r="C2124" i="2"/>
  <c r="D2124" i="2" s="1"/>
  <c r="C2129" i="2"/>
  <c r="D2129" i="2" s="1"/>
  <c r="C2144" i="2"/>
  <c r="D2144" i="2" s="1"/>
  <c r="C2149" i="2"/>
  <c r="D2149" i="2" s="1"/>
  <c r="C2159" i="2"/>
  <c r="D2159" i="2" s="1"/>
  <c r="C2164" i="2"/>
  <c r="D2164" i="2" s="1"/>
  <c r="C2179" i="2"/>
  <c r="D2179" i="2" s="1"/>
  <c r="C2199" i="2"/>
  <c r="D2199" i="2" s="1"/>
  <c r="C2240" i="2"/>
  <c r="D2240" i="2" s="1"/>
  <c r="C2245" i="2"/>
  <c r="D2245" i="2" s="1"/>
  <c r="C2255" i="2"/>
  <c r="D2255" i="2" s="1"/>
  <c r="C2260" i="2"/>
  <c r="D2260" i="2" s="1"/>
  <c r="C2275" i="2"/>
  <c r="D2275" i="2" s="1"/>
  <c r="C2295" i="2"/>
  <c r="D2295" i="2" s="1"/>
  <c r="C2336" i="2"/>
  <c r="D2336" i="2" s="1"/>
  <c r="C2341" i="2"/>
  <c r="D2341" i="2" s="1"/>
  <c r="C2351" i="2"/>
  <c r="D2351" i="2" s="1"/>
  <c r="C2356" i="2"/>
  <c r="D2356" i="2" s="1"/>
  <c r="C2371" i="2"/>
  <c r="D2371" i="2" s="1"/>
  <c r="C2391" i="2"/>
  <c r="D2391" i="2" s="1"/>
  <c r="C1253" i="2"/>
  <c r="D1253" i="2" s="1"/>
  <c r="C2223" i="2"/>
  <c r="D2223" i="2" s="1"/>
  <c r="C2319" i="2"/>
  <c r="D2319" i="2" s="1"/>
  <c r="C1809" i="2"/>
  <c r="D1809" i="2" s="1"/>
  <c r="C2148" i="2"/>
  <c r="D2148" i="2" s="1"/>
  <c r="C2279" i="2"/>
  <c r="D2279" i="2" s="1"/>
  <c r="C1566" i="2"/>
  <c r="D1566" i="2" s="1"/>
  <c r="C1728" i="2"/>
  <c r="D1728" i="2" s="1"/>
  <c r="C1773" i="2"/>
  <c r="D1773" i="2" s="1"/>
  <c r="C1835" i="2"/>
  <c r="D1835" i="2" s="1"/>
  <c r="C1856" i="2"/>
  <c r="D1856" i="2" s="1"/>
  <c r="C1877" i="2"/>
  <c r="D1877" i="2" s="1"/>
  <c r="C1897" i="2"/>
  <c r="D1897" i="2" s="1"/>
  <c r="C1939" i="2"/>
  <c r="D1939" i="2" s="1"/>
  <c r="C2001" i="2"/>
  <c r="D2001" i="2" s="1"/>
  <c r="C2022" i="2"/>
  <c r="D2022" i="2" s="1"/>
  <c r="C2089" i="2"/>
  <c r="D2089" i="2" s="1"/>
  <c r="C2095" i="2"/>
  <c r="D2095" i="2" s="1"/>
  <c r="C2104" i="2"/>
  <c r="D2104" i="2" s="1"/>
  <c r="C2110" i="2"/>
  <c r="D2110" i="2" s="1"/>
  <c r="C2119" i="2"/>
  <c r="D2119" i="2" s="1"/>
  <c r="C2134" i="2"/>
  <c r="D2134" i="2" s="1"/>
  <c r="C2139" i="2"/>
  <c r="D2139" i="2" s="1"/>
  <c r="C2154" i="2"/>
  <c r="D2154" i="2" s="1"/>
  <c r="C2169" i="2"/>
  <c r="D2169" i="2" s="1"/>
  <c r="C2184" i="2"/>
  <c r="D2184" i="2" s="1"/>
  <c r="C2190" i="2"/>
  <c r="D2190" i="2" s="1"/>
  <c r="C2205" i="2"/>
  <c r="D2205" i="2" s="1"/>
  <c r="C2210" i="2"/>
  <c r="D2210" i="2" s="1"/>
  <c r="C2220" i="2"/>
  <c r="D2220" i="2" s="1"/>
  <c r="C2225" i="2"/>
  <c r="D2225" i="2" s="1"/>
  <c r="C2230" i="2"/>
  <c r="D2230" i="2" s="1"/>
  <c r="C2235" i="2"/>
  <c r="D2235" i="2" s="1"/>
  <c r="C2250" i="2"/>
  <c r="D2250" i="2" s="1"/>
  <c r="C2265" i="2"/>
  <c r="D2265" i="2" s="1"/>
  <c r="C2280" i="2"/>
  <c r="D2280" i="2" s="1"/>
  <c r="C2286" i="2"/>
  <c r="D2286" i="2" s="1"/>
  <c r="C2301" i="2"/>
  <c r="D2301" i="2" s="1"/>
  <c r="C2306" i="2"/>
  <c r="D2306" i="2" s="1"/>
  <c r="C2316" i="2"/>
  <c r="D2316" i="2" s="1"/>
  <c r="C2321" i="2"/>
  <c r="D2321" i="2" s="1"/>
  <c r="C2326" i="2"/>
  <c r="D2326" i="2" s="1"/>
  <c r="C2331" i="2"/>
  <c r="D2331" i="2" s="1"/>
  <c r="C2346" i="2"/>
  <c r="D2346" i="2" s="1"/>
  <c r="C2361" i="2"/>
  <c r="D2361" i="2" s="1"/>
  <c r="C2376" i="2"/>
  <c r="D2376" i="2" s="1"/>
  <c r="C2382" i="2"/>
  <c r="D2382" i="2" s="1"/>
  <c r="C2397" i="2"/>
  <c r="D2397" i="2" s="1"/>
  <c r="C2394" i="2"/>
  <c r="D2394" i="2" s="1"/>
  <c r="C2132" i="2"/>
  <c r="D2132" i="2" s="1"/>
  <c r="C2324" i="2"/>
  <c r="D2324" i="2" s="1"/>
  <c r="C1912" i="2"/>
  <c r="D1912" i="2" s="1"/>
  <c r="C2128" i="2"/>
  <c r="D2128" i="2" s="1"/>
  <c r="C2188" i="2"/>
  <c r="D2188" i="2" s="1"/>
  <c r="C2254" i="2"/>
  <c r="D2254" i="2" s="1"/>
  <c r="C2284" i="2"/>
  <c r="D2284" i="2" s="1"/>
  <c r="C2329" i="2"/>
  <c r="D2329" i="2" s="1"/>
  <c r="C2365" i="2"/>
  <c r="D2365" i="2" s="1"/>
  <c r="C1830" i="2"/>
  <c r="D1830" i="2" s="1"/>
  <c r="C1934" i="2"/>
  <c r="D1934" i="2" s="1"/>
  <c r="C1996" i="2"/>
  <c r="D1996" i="2" s="1"/>
  <c r="C2094" i="2"/>
  <c r="D2094" i="2" s="1"/>
  <c r="C2239" i="2"/>
  <c r="D2239" i="2" s="1"/>
  <c r="C2320" i="2"/>
  <c r="D2320" i="2" s="1"/>
  <c r="C2335" i="2"/>
  <c r="D2335" i="2" s="1"/>
  <c r="C1486" i="2"/>
  <c r="D1486" i="2" s="1"/>
  <c r="C1647" i="2"/>
  <c r="D1647" i="2" s="1"/>
  <c r="C1752" i="2"/>
  <c r="D1752" i="2" s="1"/>
  <c r="C1794" i="2"/>
  <c r="D1794" i="2" s="1"/>
  <c r="C1981" i="2"/>
  <c r="D1981" i="2" s="1"/>
  <c r="C2043" i="2"/>
  <c r="D2043" i="2" s="1"/>
  <c r="C2064" i="2"/>
  <c r="D2064" i="2" s="1"/>
  <c r="C2079" i="2"/>
  <c r="D2079" i="2" s="1"/>
  <c r="C2100" i="2"/>
  <c r="D2100" i="2" s="1"/>
  <c r="C2115" i="2"/>
  <c r="D2115" i="2" s="1"/>
  <c r="C2125" i="2"/>
  <c r="D2125" i="2" s="1"/>
  <c r="C2130" i="2"/>
  <c r="D2130" i="2" s="1"/>
  <c r="C2160" i="2"/>
  <c r="D2160" i="2" s="1"/>
  <c r="C2165" i="2"/>
  <c r="D2165" i="2" s="1"/>
  <c r="C2175" i="2"/>
  <c r="D2175" i="2" s="1"/>
  <c r="C2180" i="2"/>
  <c r="D2180" i="2" s="1"/>
  <c r="C2195" i="2"/>
  <c r="D2195" i="2" s="1"/>
  <c r="C2215" i="2"/>
  <c r="D2215" i="2" s="1"/>
  <c r="C2256" i="2"/>
  <c r="D2256" i="2" s="1"/>
  <c r="C2261" i="2"/>
  <c r="D2261" i="2" s="1"/>
  <c r="C2271" i="2"/>
  <c r="D2271" i="2" s="1"/>
  <c r="C2276" i="2"/>
  <c r="D2276" i="2" s="1"/>
  <c r="C2291" i="2"/>
  <c r="D2291" i="2" s="1"/>
  <c r="C2311" i="2"/>
  <c r="D2311" i="2" s="1"/>
  <c r="C2352" i="2"/>
  <c r="D2352" i="2" s="1"/>
  <c r="C2357" i="2"/>
  <c r="D2357" i="2" s="1"/>
  <c r="C2367" i="2"/>
  <c r="D2367" i="2" s="1"/>
  <c r="C2372" i="2"/>
  <c r="D2372" i="2" s="1"/>
  <c r="C2387" i="2"/>
  <c r="D2387" i="2" s="1"/>
  <c r="C2" i="2"/>
  <c r="C2093" i="2"/>
  <c r="D2093" i="2" s="1"/>
  <c r="C2263" i="2"/>
  <c r="D2263" i="2" s="1"/>
  <c r="C1315" i="2"/>
  <c r="D1315" i="2" s="1"/>
  <c r="C1871" i="2"/>
  <c r="D1871" i="2" s="1"/>
  <c r="C2113" i="2"/>
  <c r="D2113" i="2" s="1"/>
  <c r="C2158" i="2"/>
  <c r="D2158" i="2" s="1"/>
  <c r="C2198" i="2"/>
  <c r="D2198" i="2" s="1"/>
  <c r="C2233" i="2"/>
  <c r="D2233" i="2" s="1"/>
  <c r="C2269" i="2"/>
  <c r="D2269" i="2" s="1"/>
  <c r="C2395" i="2"/>
  <c r="D2395" i="2" s="1"/>
  <c r="C1707" i="2"/>
  <c r="D1707" i="2" s="1"/>
  <c r="C1975" i="2"/>
  <c r="D1975" i="2" s="1"/>
  <c r="C2143" i="2"/>
  <c r="D2143" i="2" s="1"/>
  <c r="C2183" i="2"/>
  <c r="D2183" i="2" s="1"/>
  <c r="C2229" i="2"/>
  <c r="D2229" i="2" s="1"/>
  <c r="C2325" i="2"/>
  <c r="D2325" i="2" s="1"/>
  <c r="C1413" i="2"/>
  <c r="D1413" i="2" s="1"/>
  <c r="C1501" i="2"/>
  <c r="D1501" i="2" s="1"/>
  <c r="C1582" i="2"/>
  <c r="D1582" i="2" s="1"/>
  <c r="C1757" i="2"/>
  <c r="D1757" i="2" s="1"/>
  <c r="C1819" i="2"/>
  <c r="D1819" i="2" s="1"/>
  <c r="C1840" i="2"/>
  <c r="D1840" i="2" s="1"/>
  <c r="C1861" i="2"/>
  <c r="D1861" i="2" s="1"/>
  <c r="C1881" i="2"/>
  <c r="D1881" i="2" s="1"/>
  <c r="C1923" i="2"/>
  <c r="D1923" i="2" s="1"/>
  <c r="C1985" i="2"/>
  <c r="D1985" i="2" s="1"/>
  <c r="C2006" i="2"/>
  <c r="D2006" i="2" s="1"/>
  <c r="C2083" i="2"/>
  <c r="D2083" i="2" s="1"/>
  <c r="C2096" i="2"/>
  <c r="D2096" i="2" s="1"/>
  <c r="C2105" i="2"/>
  <c r="D2105" i="2" s="1"/>
  <c r="C2140" i="2"/>
  <c r="D2140" i="2" s="1"/>
  <c r="C2145" i="2"/>
  <c r="D2145" i="2" s="1"/>
  <c r="C2150" i="2"/>
  <c r="D2150" i="2" s="1"/>
  <c r="C2155" i="2"/>
  <c r="D2155" i="2" s="1"/>
  <c r="C2170" i="2"/>
  <c r="D2170" i="2" s="1"/>
  <c r="C2185" i="2"/>
  <c r="D2185" i="2" s="1"/>
  <c r="C2200" i="2"/>
  <c r="D2200" i="2" s="1"/>
  <c r="C2206" i="2"/>
  <c r="D2206" i="2" s="1"/>
  <c r="C2221" i="2"/>
  <c r="D2221" i="2" s="1"/>
  <c r="C2226" i="2"/>
  <c r="D2226" i="2" s="1"/>
  <c r="C2236" i="2"/>
  <c r="D2236" i="2" s="1"/>
  <c r="C2241" i="2"/>
  <c r="D2241" i="2" s="1"/>
  <c r="C2246" i="2"/>
  <c r="D2246" i="2" s="1"/>
  <c r="C2251" i="2"/>
  <c r="D2251" i="2" s="1"/>
  <c r="C2266" i="2"/>
  <c r="D2266" i="2" s="1"/>
  <c r="C2281" i="2"/>
  <c r="D2281" i="2" s="1"/>
  <c r="C2296" i="2"/>
  <c r="D2296" i="2" s="1"/>
  <c r="C2302" i="2"/>
  <c r="D2302" i="2" s="1"/>
  <c r="C2317" i="2"/>
  <c r="D2317" i="2" s="1"/>
  <c r="C2322" i="2"/>
  <c r="D2322" i="2" s="1"/>
  <c r="C2332" i="2"/>
  <c r="D2332" i="2" s="1"/>
  <c r="C2337" i="2"/>
  <c r="D2337" i="2" s="1"/>
  <c r="C2342" i="2"/>
  <c r="D2342" i="2" s="1"/>
  <c r="C2347" i="2"/>
  <c r="D2347" i="2" s="1"/>
  <c r="C2362" i="2"/>
  <c r="D2362" i="2" s="1"/>
  <c r="C2377" i="2"/>
  <c r="D2377" i="2" s="1"/>
  <c r="C2392" i="2"/>
  <c r="D2392" i="2" s="1"/>
  <c r="C1846" i="2"/>
  <c r="D1846" i="2" s="1"/>
  <c r="C1991" i="2"/>
  <c r="D1991" i="2" s="1"/>
  <c r="C2087" i="2"/>
  <c r="D2087" i="2" s="1"/>
  <c r="C2213" i="2"/>
  <c r="D2213" i="2" s="1"/>
  <c r="C2309" i="2"/>
  <c r="D2309" i="2" s="1"/>
  <c r="C1850" i="2"/>
  <c r="D1850" i="2" s="1"/>
  <c r="C2137" i="2"/>
  <c r="D2137" i="2" s="1"/>
  <c r="C2178" i="2"/>
  <c r="D2178" i="2" s="1"/>
  <c r="C2218" i="2"/>
  <c r="D2218" i="2" s="1"/>
  <c r="C2248" i="2"/>
  <c r="D2248" i="2" s="1"/>
  <c r="C2274" i="2"/>
  <c r="D2274" i="2" s="1"/>
  <c r="C2314" i="2"/>
  <c r="D2314" i="2" s="1"/>
  <c r="C2344" i="2"/>
  <c r="D2344" i="2" s="1"/>
  <c r="C2390" i="2"/>
  <c r="D2390" i="2" s="1"/>
  <c r="C1626" i="2"/>
  <c r="D1626" i="2" s="1"/>
  <c r="C2058" i="2"/>
  <c r="D2058" i="2" s="1"/>
  <c r="C2133" i="2"/>
  <c r="D2133" i="2" s="1"/>
  <c r="C2163" i="2"/>
  <c r="D2163" i="2" s="1"/>
  <c r="C2259" i="2"/>
  <c r="D2259" i="2" s="1"/>
  <c r="C2340" i="2"/>
  <c r="D2340" i="2" s="1"/>
  <c r="C1505" i="2"/>
  <c r="D1505" i="2" s="1"/>
  <c r="C1586" i="2"/>
  <c r="D1586" i="2" s="1"/>
  <c r="C1667" i="2"/>
  <c r="D1667" i="2" s="1"/>
  <c r="C1736" i="2"/>
  <c r="D1736" i="2" s="1"/>
  <c r="C1778" i="2"/>
  <c r="D1778" i="2" s="1"/>
  <c r="C1965" i="2"/>
  <c r="D1965" i="2" s="1"/>
  <c r="C2027" i="2"/>
  <c r="D2027" i="2" s="1"/>
  <c r="C2048" i="2"/>
  <c r="D2048" i="2" s="1"/>
  <c r="C2068" i="2"/>
  <c r="D2068" i="2" s="1"/>
  <c r="C2091" i="2"/>
  <c r="D2091" i="2" s="1"/>
  <c r="C2101" i="2"/>
  <c r="D2101" i="2" s="1"/>
  <c r="C2111" i="2"/>
  <c r="D2111" i="2" s="1"/>
  <c r="C2120" i="2"/>
  <c r="D2120" i="2" s="1"/>
  <c r="C2126" i="2"/>
  <c r="D2126" i="2" s="1"/>
  <c r="C2135" i="2"/>
  <c r="D2135" i="2" s="1"/>
  <c r="C2176" i="2"/>
  <c r="D2176" i="2" s="1"/>
  <c r="C2181" i="2"/>
  <c r="D2181" i="2" s="1"/>
  <c r="C2191" i="2"/>
  <c r="D2191" i="2" s="1"/>
  <c r="C2196" i="2"/>
  <c r="D2196" i="2" s="1"/>
  <c r="C2211" i="2"/>
  <c r="D2211" i="2" s="1"/>
  <c r="C2231" i="2"/>
  <c r="D2231" i="2" s="1"/>
  <c r="C2272" i="2"/>
  <c r="D2272" i="2" s="1"/>
  <c r="C2277" i="2"/>
  <c r="D2277" i="2" s="1"/>
  <c r="C2287" i="2"/>
  <c r="D2287" i="2" s="1"/>
  <c r="C2292" i="2"/>
  <c r="D2292" i="2" s="1"/>
  <c r="C2307" i="2"/>
  <c r="D2307" i="2" s="1"/>
  <c r="C2327" i="2"/>
  <c r="D2327" i="2" s="1"/>
  <c r="C2368" i="2"/>
  <c r="D2368" i="2" s="1"/>
  <c r="C2373" i="2"/>
  <c r="D2373" i="2" s="1"/>
  <c r="C2383" i="2"/>
  <c r="D2383" i="2" s="1"/>
  <c r="C2388" i="2"/>
  <c r="D2388" i="2" s="1"/>
  <c r="C2243" i="2"/>
  <c r="D2243" i="2" s="1"/>
  <c r="C2304" i="2"/>
  <c r="D2304" i="2" s="1"/>
  <c r="C1767" i="2"/>
  <c r="D1767" i="2" s="1"/>
  <c r="C2108" i="2"/>
  <c r="D2108" i="2" s="1"/>
  <c r="C2173" i="2"/>
  <c r="D2173" i="2" s="1"/>
  <c r="C2294" i="2"/>
  <c r="D2294" i="2" s="1"/>
  <c r="C2370" i="2"/>
  <c r="D2370" i="2" s="1"/>
  <c r="C1747" i="2"/>
  <c r="D1747" i="2" s="1"/>
  <c r="C2103" i="2"/>
  <c r="D2103" i="2" s="1"/>
  <c r="C1170" i="2"/>
  <c r="D1170" i="2" s="1"/>
  <c r="C1420" i="2"/>
  <c r="D1420" i="2" s="1"/>
  <c r="C1758" i="2"/>
  <c r="D1758" i="2" s="1"/>
  <c r="C1799" i="2"/>
  <c r="D1799" i="2" s="1"/>
  <c r="C1820" i="2"/>
  <c r="D1820" i="2" s="1"/>
  <c r="C1882" i="2"/>
  <c r="D1882" i="2" s="1"/>
  <c r="C1903" i="2"/>
  <c r="D1903" i="2" s="1"/>
  <c r="C1924" i="2"/>
  <c r="D1924" i="2" s="1"/>
  <c r="C1944" i="2"/>
  <c r="D1944" i="2" s="1"/>
  <c r="C1986" i="2"/>
  <c r="D1986" i="2" s="1"/>
  <c r="C2106" i="2"/>
  <c r="D2106" i="2" s="1"/>
  <c r="C2116" i="2"/>
  <c r="D2116" i="2" s="1"/>
  <c r="C2131" i="2"/>
  <c r="D2131" i="2" s="1"/>
  <c r="C2141" i="2"/>
  <c r="D2141" i="2" s="1"/>
  <c r="C2146" i="2"/>
  <c r="D2146" i="2" s="1"/>
  <c r="C2156" i="2"/>
  <c r="D2156" i="2" s="1"/>
  <c r="C2161" i="2"/>
  <c r="D2161" i="2" s="1"/>
  <c r="C2166" i="2"/>
  <c r="D2166" i="2" s="1"/>
  <c r="C2171" i="2"/>
  <c r="D2171" i="2" s="1"/>
  <c r="C2186" i="2"/>
  <c r="D2186" i="2" s="1"/>
  <c r="C2201" i="2"/>
  <c r="D2201" i="2" s="1"/>
  <c r="C2216" i="2"/>
  <c r="D2216" i="2" s="1"/>
  <c r="C2222" i="2"/>
  <c r="D2222" i="2" s="1"/>
  <c r="C2237" i="2"/>
  <c r="D2237" i="2" s="1"/>
  <c r="C2242" i="2"/>
  <c r="D2242" i="2" s="1"/>
  <c r="C2252" i="2"/>
  <c r="D2252" i="2" s="1"/>
  <c r="C2257" i="2"/>
  <c r="D2257" i="2" s="1"/>
  <c r="C2262" i="2"/>
  <c r="D2262" i="2" s="1"/>
  <c r="C2267" i="2"/>
  <c r="D2267" i="2" s="1"/>
  <c r="C2282" i="2"/>
  <c r="D2282" i="2" s="1"/>
  <c r="C2297" i="2"/>
  <c r="D2297" i="2" s="1"/>
  <c r="C2312" i="2"/>
  <c r="D2312" i="2" s="1"/>
  <c r="C2318" i="2"/>
  <c r="D2318" i="2" s="1"/>
  <c r="C2333" i="2"/>
  <c r="D2333" i="2" s="1"/>
  <c r="C2338" i="2"/>
  <c r="D2338" i="2" s="1"/>
  <c r="C2348" i="2"/>
  <c r="D2348" i="2" s="1"/>
  <c r="C2353" i="2"/>
  <c r="D2353" i="2" s="1"/>
  <c r="C2358" i="2"/>
  <c r="D2358" i="2" s="1"/>
  <c r="C2363" i="2"/>
  <c r="D2363" i="2" s="1"/>
  <c r="C2378" i="2"/>
  <c r="D2378" i="2" s="1"/>
  <c r="C2393" i="2"/>
  <c r="D2393" i="2" s="1"/>
  <c r="C2379" i="2"/>
  <c r="D2379" i="2" s="1"/>
  <c r="C1703" i="2"/>
  <c r="D1703" i="2" s="1"/>
  <c r="C1521" i="2"/>
  <c r="D1521" i="2" s="1"/>
  <c r="C1602" i="2"/>
  <c r="D1602" i="2" s="1"/>
  <c r="C1683" i="2"/>
  <c r="D1683" i="2" s="1"/>
  <c r="C1762" i="2"/>
  <c r="D1762" i="2" s="1"/>
  <c r="C1949" i="2"/>
  <c r="D1949" i="2" s="1"/>
  <c r="C2011" i="2"/>
  <c r="D2011" i="2" s="1"/>
  <c r="C2032" i="2"/>
  <c r="D2032" i="2" s="1"/>
  <c r="C2053" i="2"/>
  <c r="D2053" i="2" s="1"/>
  <c r="C2069" i="2"/>
  <c r="D2069" i="2" s="1"/>
  <c r="C2084" i="2"/>
  <c r="D2084" i="2" s="1"/>
  <c r="C2092" i="2"/>
  <c r="D2092" i="2" s="1"/>
  <c r="C2097" i="2"/>
  <c r="D2097" i="2" s="1"/>
  <c r="C2112" i="2"/>
  <c r="D2112" i="2" s="1"/>
  <c r="C2121" i="2"/>
  <c r="D2121" i="2" s="1"/>
  <c r="C2151" i="2"/>
  <c r="D2151" i="2" s="1"/>
  <c r="C2192" i="2"/>
  <c r="D2192" i="2" s="1"/>
  <c r="C2197" i="2"/>
  <c r="D2197" i="2" s="1"/>
  <c r="C2207" i="2"/>
  <c r="D2207" i="2" s="1"/>
  <c r="C2212" i="2"/>
  <c r="D2212" i="2" s="1"/>
  <c r="C2227" i="2"/>
  <c r="D2227" i="2" s="1"/>
  <c r="C2247" i="2"/>
  <c r="D2247" i="2" s="1"/>
  <c r="C2288" i="2"/>
  <c r="D2288" i="2" s="1"/>
  <c r="C2293" i="2"/>
  <c r="D2293" i="2" s="1"/>
  <c r="C2303" i="2"/>
  <c r="D2303" i="2" s="1"/>
  <c r="C2308" i="2"/>
  <c r="D2308" i="2" s="1"/>
  <c r="C2323" i="2"/>
  <c r="D2323" i="2" s="1"/>
  <c r="C2343" i="2"/>
  <c r="D2343" i="2" s="1"/>
  <c r="C2384" i="2"/>
  <c r="D2384" i="2" s="1"/>
  <c r="C2389" i="2"/>
  <c r="D2389" i="2" s="1"/>
  <c r="C1526" i="2"/>
  <c r="D1526" i="2" s="1"/>
  <c r="C2167" i="2"/>
  <c r="D2167" i="2" s="1"/>
  <c r="C2359" i="2"/>
  <c r="D2359" i="2" s="1"/>
  <c r="C1788" i="2"/>
  <c r="D1788" i="2" s="1"/>
  <c r="C2299" i="2"/>
  <c r="D2299" i="2" s="1"/>
  <c r="C2224" i="2"/>
  <c r="D2224" i="2" s="1"/>
  <c r="C2355" i="2"/>
  <c r="D2355" i="2" s="1"/>
  <c r="C1446" i="2"/>
  <c r="D1446" i="2" s="1"/>
  <c r="C1687" i="2"/>
  <c r="D1687" i="2" s="1"/>
  <c r="C1742" i="2"/>
  <c r="D1742" i="2" s="1"/>
  <c r="C1783" i="2"/>
  <c r="D1783" i="2" s="1"/>
  <c r="C1804" i="2"/>
  <c r="D1804" i="2" s="1"/>
  <c r="C1866" i="2"/>
  <c r="D1866" i="2" s="1"/>
  <c r="C1887" i="2"/>
  <c r="D1887" i="2" s="1"/>
  <c r="C1908" i="2"/>
  <c r="D1908" i="2" s="1"/>
  <c r="C1928" i="2"/>
  <c r="D1928" i="2" s="1"/>
  <c r="C1970" i="2"/>
  <c r="D1970" i="2" s="1"/>
  <c r="C2072" i="2"/>
  <c r="D2072" i="2" s="1"/>
  <c r="C2102" i="2"/>
  <c r="D2102" i="2" s="1"/>
  <c r="C2107" i="2"/>
  <c r="D2107" i="2" s="1"/>
  <c r="C2117" i="2"/>
  <c r="D2117" i="2" s="1"/>
  <c r="C2127" i="2"/>
  <c r="D2127" i="2" s="1"/>
  <c r="C2136" i="2"/>
  <c r="D2136" i="2" s="1"/>
  <c r="C2142" i="2"/>
  <c r="D2142" i="2" s="1"/>
  <c r="C2157" i="2"/>
  <c r="D2157" i="2" s="1"/>
  <c r="C2162" i="2"/>
  <c r="D2162" i="2" s="1"/>
  <c r="C2172" i="2"/>
  <c r="D2172" i="2" s="1"/>
  <c r="C2177" i="2"/>
  <c r="D2177" i="2" s="1"/>
  <c r="C2182" i="2"/>
  <c r="D2182" i="2" s="1"/>
  <c r="C2187" i="2"/>
  <c r="D2187" i="2" s="1"/>
  <c r="C2202" i="2"/>
  <c r="D2202" i="2" s="1"/>
  <c r="C2217" i="2"/>
  <c r="D2217" i="2" s="1"/>
  <c r="C2232" i="2"/>
  <c r="D2232" i="2" s="1"/>
  <c r="C2238" i="2"/>
  <c r="D2238" i="2" s="1"/>
  <c r="C2253" i="2"/>
  <c r="D2253" i="2" s="1"/>
  <c r="C2258" i="2"/>
  <c r="D2258" i="2" s="1"/>
  <c r="C2268" i="2"/>
  <c r="D2268" i="2" s="1"/>
  <c r="C2273" i="2"/>
  <c r="D2273" i="2" s="1"/>
  <c r="C2278" i="2"/>
  <c r="D2278" i="2" s="1"/>
  <c r="C2283" i="2"/>
  <c r="D2283" i="2" s="1"/>
  <c r="C2298" i="2"/>
  <c r="D2298" i="2" s="1"/>
  <c r="C2313" i="2"/>
  <c r="D2313" i="2" s="1"/>
  <c r="C2328" i="2"/>
  <c r="D2328" i="2" s="1"/>
  <c r="C2334" i="2"/>
  <c r="D2334" i="2" s="1"/>
  <c r="C2349" i="2"/>
  <c r="D2349" i="2" s="1"/>
  <c r="C2354" i="2"/>
  <c r="D2354" i="2" s="1"/>
  <c r="C2364" i="2"/>
  <c r="D2364" i="2" s="1"/>
  <c r="C2369" i="2"/>
  <c r="D2369" i="2" s="1"/>
  <c r="C2374" i="2"/>
  <c r="D2374" i="2" s="1"/>
  <c r="C1825" i="2"/>
  <c r="D1825" i="2" s="1"/>
  <c r="C2012" i="2"/>
  <c r="D2012" i="2" s="1"/>
  <c r="C2098" i="2"/>
  <c r="D2098" i="2" s="1"/>
  <c r="C2147" i="2"/>
  <c r="D2147" i="2" s="1"/>
  <c r="C2208" i="2"/>
  <c r="D2208" i="2" s="1"/>
  <c r="C1892" i="2"/>
  <c r="D1892" i="2" s="1"/>
  <c r="C2073" i="2"/>
  <c r="D2073" i="2" s="1"/>
  <c r="C2203" i="2"/>
  <c r="D2203" i="2" s="1"/>
  <c r="C2289" i="2"/>
  <c r="D2289" i="2" s="1"/>
  <c r="C2380" i="2"/>
  <c r="D2380" i="2" s="1"/>
  <c r="C1465" i="2"/>
  <c r="D1465" i="2" s="1"/>
  <c r="C2123" i="2"/>
  <c r="D2123" i="2" s="1"/>
  <c r="C2244" i="2"/>
  <c r="D2244" i="2" s="1"/>
  <c r="C2375" i="2"/>
  <c r="D2375" i="2" s="1"/>
  <c r="D2" i="2"/>
  <c r="S83" i="1"/>
  <c r="N66" i="2"/>
  <c r="G61" i="2" s="1"/>
  <c r="S66" i="2"/>
  <c r="B16" i="1" s="1"/>
  <c r="AE39" i="6"/>
  <c r="AE40" i="6" s="1"/>
  <c r="AE38" i="6"/>
  <c r="AE48" i="6" s="1"/>
  <c r="Q10" i="1"/>
  <c r="Q25" i="1"/>
  <c r="Q27" i="1"/>
  <c r="Q29" i="1"/>
  <c r="Q26" i="1"/>
  <c r="Q11" i="1"/>
  <c r="Q28" i="1"/>
  <c r="L28" i="6"/>
  <c r="L29" i="6" s="1"/>
  <c r="P30" i="6"/>
  <c r="P31" i="6" s="1"/>
  <c r="P32" i="6" s="1"/>
  <c r="P33" i="6" s="1"/>
  <c r="P34" i="6" s="1"/>
  <c r="P35" i="6" s="1"/>
  <c r="P36" i="6" s="1"/>
  <c r="P37" i="6" s="1"/>
  <c r="P38" i="6" s="1"/>
  <c r="N48" i="6"/>
  <c r="O48" i="6"/>
  <c r="V28" i="6"/>
  <c r="V29" i="6" s="1"/>
  <c r="V30" i="6" s="1"/>
  <c r="V31" i="6" s="1"/>
  <c r="V32" i="6" s="1"/>
  <c r="V33" i="6" s="1"/>
  <c r="V34" i="6" s="1"/>
  <c r="V35" i="6" s="1"/>
  <c r="V36" i="6" s="1"/>
  <c r="V37" i="6" s="1"/>
  <c r="AD28" i="6"/>
  <c r="AD29" i="6" s="1"/>
  <c r="AD30" i="6" s="1"/>
  <c r="AD31" i="6" s="1"/>
  <c r="AD32" i="6" s="1"/>
  <c r="AD33" i="6" s="1"/>
  <c r="AD34" i="6" s="1"/>
  <c r="AD35" i="6" s="1"/>
  <c r="AD36" i="6" s="1"/>
  <c r="AD37" i="6" s="1"/>
  <c r="AD39" i="6" s="1"/>
  <c r="AD40" i="6" s="1"/>
  <c r="C30" i="6"/>
  <c r="C31" i="6" s="1"/>
  <c r="C32" i="6" s="1"/>
  <c r="C33" i="6" s="1"/>
  <c r="C34" i="6" s="1"/>
  <c r="C35" i="6" s="1"/>
  <c r="C36" i="6" s="1"/>
  <c r="C37" i="6" s="1"/>
  <c r="C38" i="6" s="1"/>
  <c r="C39" i="6" s="1"/>
  <c r="C40" i="6" s="1"/>
  <c r="Q24" i="1" s="1"/>
  <c r="D29" i="6"/>
  <c r="D30" i="6" s="1"/>
  <c r="D31" i="6" s="1"/>
  <c r="D32" i="6" s="1"/>
  <c r="D33" i="6" s="1"/>
  <c r="D34" i="6" s="1"/>
  <c r="D35" i="6" s="1"/>
  <c r="D36" i="6" s="1"/>
  <c r="D37" i="6" s="1"/>
  <c r="D38" i="6" s="1"/>
  <c r="D39" i="6" s="1"/>
  <c r="D40" i="6" s="1"/>
  <c r="T29" i="6"/>
  <c r="T30" i="6" s="1"/>
  <c r="T31" i="6" s="1"/>
  <c r="T32" i="6" s="1"/>
  <c r="T33" i="6" s="1"/>
  <c r="T34" i="6" s="1"/>
  <c r="T35" i="6" s="1"/>
  <c r="T36" i="6" s="1"/>
  <c r="S30" i="6"/>
  <c r="S31" i="6" s="1"/>
  <c r="S32" i="6" s="1"/>
  <c r="S33" i="6" s="1"/>
  <c r="S34" i="6" s="1"/>
  <c r="S35" i="6" s="1"/>
  <c r="S36" i="6" s="1"/>
  <c r="S37" i="6" s="1"/>
  <c r="S38" i="6" s="1"/>
  <c r="F48" i="6"/>
  <c r="M48" i="6"/>
  <c r="AC48" i="6"/>
  <c r="J28" i="6"/>
  <c r="J29" i="6" s="1"/>
  <c r="J30" i="6" s="1"/>
  <c r="J31" i="6" s="1"/>
  <c r="J32" i="6" s="1"/>
  <c r="J33" i="6" s="1"/>
  <c r="J34" i="6" s="1"/>
  <c r="J35" i="6" s="1"/>
  <c r="J36" i="6" s="1"/>
  <c r="Z28" i="6"/>
  <c r="Z29" i="6" s="1"/>
  <c r="Z30" i="6" s="1"/>
  <c r="Z31" i="6" s="1"/>
  <c r="Z32" i="6" s="1"/>
  <c r="Z33" i="6" s="1"/>
  <c r="Z34" i="6" s="1"/>
  <c r="Z35" i="6" s="1"/>
  <c r="Z36" i="6" s="1"/>
  <c r="Z37" i="6" s="1"/>
  <c r="Z38" i="6" s="1"/>
  <c r="Z39" i="6" s="1"/>
  <c r="Z40" i="6" s="1"/>
  <c r="Z41" i="6" s="1"/>
  <c r="Z42" i="6" s="1"/>
  <c r="Z43" i="6" s="1"/>
  <c r="R32" i="6"/>
  <c r="R33" i="6" s="1"/>
  <c r="R34" i="6" s="1"/>
  <c r="R35" i="6" s="1"/>
  <c r="R36" i="6" s="1"/>
  <c r="R37" i="6" s="1"/>
  <c r="R38" i="6" s="1"/>
  <c r="R39" i="6" s="1"/>
  <c r="R40" i="6" s="1"/>
  <c r="R41" i="6" s="1"/>
  <c r="K28" i="6"/>
  <c r="K29" i="6" s="1"/>
  <c r="K30" i="6" s="1"/>
  <c r="K31" i="6" s="1"/>
  <c r="K32" i="6" s="1"/>
  <c r="K33" i="6" s="1"/>
  <c r="K34" i="6" s="1"/>
  <c r="K35" i="6" s="1"/>
  <c r="K36" i="6" s="1"/>
  <c r="K37" i="6" s="1"/>
  <c r="K48" i="6" s="1"/>
  <c r="AA28" i="6"/>
  <c r="AA29" i="6" s="1"/>
  <c r="AA30" i="6" s="1"/>
  <c r="AA31" i="6" s="1"/>
  <c r="AA32" i="6" s="1"/>
  <c r="AA33" i="6" s="1"/>
  <c r="AA34" i="6" s="1"/>
  <c r="AA35" i="6" s="1"/>
  <c r="AA36" i="6" s="1"/>
  <c r="AA37" i="6" s="1"/>
  <c r="AA38" i="6" s="1"/>
  <c r="AA39" i="6" s="1"/>
  <c r="AA40" i="6" s="1"/>
  <c r="AA41" i="6" s="1"/>
  <c r="AA42" i="6" s="1"/>
  <c r="AA43" i="6" s="1"/>
  <c r="Q48" i="6"/>
  <c r="E48" i="6"/>
  <c r="U48" i="6"/>
  <c r="G48" i="6"/>
  <c r="H48" i="6"/>
  <c r="X48" i="6"/>
  <c r="I48" i="6"/>
  <c r="Y48" i="6"/>
  <c r="B46" i="1"/>
  <c r="B17" i="1" l="1"/>
  <c r="U10" i="1"/>
  <c r="T66" i="2"/>
  <c r="G62" i="2"/>
  <c r="Q22" i="1"/>
  <c r="Q23" i="1"/>
  <c r="Q21" i="1"/>
  <c r="Q12" i="1"/>
  <c r="J48" i="6"/>
  <c r="L30" i="6"/>
  <c r="Q13" i="1"/>
  <c r="V48" i="6"/>
  <c r="AD48" i="6"/>
  <c r="C48" i="6"/>
  <c r="AA48" i="6"/>
  <c r="R48" i="6"/>
  <c r="Z48" i="6"/>
  <c r="P48" i="6"/>
  <c r="D48" i="6"/>
  <c r="S48" i="6"/>
  <c r="T48" i="6"/>
  <c r="O14" i="1" l="1"/>
  <c r="G25" i="2" s="1"/>
  <c r="O13" i="1"/>
  <c r="AH18" i="12" s="1"/>
  <c r="AK18" i="12" s="1"/>
  <c r="L31" i="6"/>
  <c r="Q14" i="1"/>
  <c r="G21" i="2"/>
  <c r="J21" i="1"/>
  <c r="K21" i="1" s="1"/>
  <c r="G16" i="1"/>
  <c r="B39" i="1" s="1"/>
  <c r="J16" i="1"/>
  <c r="K16" i="1" s="1"/>
  <c r="G17" i="1"/>
  <c r="G21" i="1"/>
  <c r="G22" i="1"/>
  <c r="J22" i="1"/>
  <c r="K22" i="1" s="1"/>
  <c r="G26" i="1"/>
  <c r="K26" i="1"/>
  <c r="G27" i="1"/>
  <c r="L50" i="1"/>
  <c r="B50" i="1"/>
  <c r="K46" i="1"/>
  <c r="K40" i="1" l="1"/>
  <c r="G13" i="1"/>
  <c r="B36" i="1"/>
  <c r="L32" i="6"/>
  <c r="Q15" i="1"/>
  <c r="I20" i="2"/>
  <c r="I19" i="2" s="1"/>
  <c r="G26" i="2"/>
  <c r="W57" i="1" s="1"/>
  <c r="G51" i="2"/>
  <c r="G50" i="2"/>
  <c r="G59" i="2"/>
  <c r="G46" i="2"/>
  <c r="G54" i="2"/>
  <c r="G58" i="2"/>
  <c r="G56" i="2"/>
  <c r="G55" i="2"/>
  <c r="G45" i="2"/>
  <c r="G47" i="2"/>
  <c r="G48" i="2"/>
  <c r="G49" i="2"/>
  <c r="G60" i="2"/>
  <c r="G53" i="2"/>
  <c r="G57" i="2"/>
  <c r="J18" i="1"/>
  <c r="L42" i="1" s="1"/>
  <c r="K42" i="1" s="1"/>
  <c r="G20" i="2"/>
  <c r="D24" i="1"/>
  <c r="L46" i="1"/>
  <c r="M46" i="1" s="1"/>
  <c r="J26" i="1"/>
  <c r="L47" i="1"/>
  <c r="K20" i="1"/>
  <c r="J19" i="1"/>
  <c r="L44" i="1" s="1"/>
  <c r="L39" i="1"/>
  <c r="M39" i="1" s="1"/>
  <c r="G22" i="2"/>
  <c r="J14" i="1"/>
  <c r="G14" i="1" s="1"/>
  <c r="W83" i="1" l="1"/>
  <c r="J17" i="1" s="1"/>
  <c r="J12" i="1"/>
  <c r="G12" i="1" s="1"/>
  <c r="L33" i="6"/>
  <c r="Q16" i="1"/>
  <c r="G29" i="2"/>
  <c r="G23" i="2"/>
  <c r="G27" i="2" s="1"/>
  <c r="G28" i="2" s="1"/>
  <c r="J11" i="1"/>
  <c r="B28" i="1" s="1"/>
  <c r="J13" i="1"/>
  <c r="L36" i="1" s="1"/>
  <c r="M36" i="1" s="1"/>
  <c r="M47" i="1"/>
  <c r="B52" i="1"/>
  <c r="L52" i="1"/>
  <c r="M52" i="1" s="1"/>
  <c r="L45" i="1"/>
  <c r="K45" i="1" s="1"/>
  <c r="K44" i="1"/>
  <c r="M44" i="1"/>
  <c r="G18" i="1"/>
  <c r="K18" i="1"/>
  <c r="G19" i="1"/>
  <c r="K19" i="1"/>
  <c r="M42" i="1"/>
  <c r="K36" i="1"/>
  <c r="K14" i="1"/>
  <c r="L37" i="1"/>
  <c r="M37" i="1" s="1"/>
  <c r="B35" i="1" l="1"/>
  <c r="K12" i="1"/>
  <c r="L35" i="1"/>
  <c r="M35" i="1" s="1"/>
  <c r="K35" i="1"/>
  <c r="L34" i="1"/>
  <c r="K13" i="1"/>
  <c r="L34" i="6"/>
  <c r="Q17" i="1"/>
  <c r="K15" i="1"/>
  <c r="G11" i="1"/>
  <c r="K34" i="1"/>
  <c r="J37" i="1"/>
  <c r="B37" i="1"/>
  <c r="M45" i="1"/>
  <c r="L40" i="1" l="1"/>
  <c r="M40" i="1" s="1"/>
  <c r="L35" i="6"/>
  <c r="Q18" i="1"/>
  <c r="L38" i="1"/>
  <c r="L48" i="1" l="1"/>
  <c r="K17" i="1"/>
  <c r="L36" i="6"/>
  <c r="Q19" i="1"/>
  <c r="M38" i="1"/>
  <c r="K38" i="1"/>
  <c r="O34" i="1" l="1"/>
  <c r="M80" i="2"/>
  <c r="M82" i="2" s="1"/>
  <c r="J23" i="1" s="1"/>
  <c r="Q20" i="1"/>
  <c r="L48" i="6"/>
  <c r="G23" i="1" l="1"/>
  <c r="J25" i="1" l="1"/>
  <c r="J27" i="1" s="1"/>
  <c r="K23" i="1"/>
  <c r="L49" i="1"/>
  <c r="M49" i="1" s="1"/>
  <c r="L51" i="1" l="1"/>
  <c r="L53" i="1" s="1"/>
  <c r="G25" i="1"/>
  <c r="B51" i="1" l="1"/>
  <c r="G52" i="2"/>
  <c r="G63" i="2" s="1"/>
  <c r="G30" i="2" l="1"/>
  <c r="G33" i="2" s="1"/>
  <c r="G35" i="2" s="1"/>
  <c r="E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 Mentink</author>
    <author>j.dejong</author>
    <author>Jan de Jong</author>
    <author>de jong</author>
    <author>J. Mentink</author>
    <author>Ja-Gré Heinhuis</author>
  </authors>
  <commentList>
    <comment ref="A8" authorId="0" shapeId="0" xr:uid="{00000000-0006-0000-0000-000001000000}">
      <text>
        <r>
          <rPr>
            <sz val="9"/>
            <color indexed="81"/>
            <rFont val="Segoe UI"/>
            <family val="2"/>
          </rPr>
          <t xml:space="preserve">Je kunt je salaris berekenen door de gele velden in te vullen of te wijzigen als er een vraag voor staat. Neem de gegevens van je salarisspecificatie over en vergelijk de uitkomsten. Dit programma is indicatief, daarom zijn niet alle mogelijkheden ingebouwd.
Door daarna een wijziging aan te brengen, krijg je een goed beeld van het verschil.
In enkele gele velden kun je een bedrag of een wtf invullen, in de meeste gele velden kun je een antwoord selecteren door op de pijl te klikken.
De cellen met in de rechterbovenhoek een </t>
        </r>
        <r>
          <rPr>
            <sz val="9"/>
            <color indexed="10"/>
            <rFont val="Segoe UI"/>
            <family val="2"/>
          </rPr>
          <t>rood driehoekje</t>
        </r>
        <r>
          <rPr>
            <sz val="9"/>
            <color indexed="81"/>
            <rFont val="Segoe UI"/>
            <family val="2"/>
          </rPr>
          <t xml:space="preserve"> geven nadere informatie als je de muis erop houdt.
Als je na het invullen van een cel op de Tab-toets drukt, springt de cursor naar het volgende gele veld.
</t>
        </r>
        <r>
          <rPr>
            <b/>
            <sz val="9"/>
            <color indexed="81"/>
            <rFont val="Segoe UI"/>
            <family val="2"/>
          </rPr>
          <t>Berekening alleen voor personeel tot AOW leeftijd.</t>
        </r>
      </text>
    </comment>
    <comment ref="E9" authorId="1" shapeId="0" xr:uid="{00000000-0006-0000-0000-000002000000}">
      <text>
        <r>
          <rPr>
            <sz val="9"/>
            <color indexed="81"/>
            <rFont val="Segoe UI"/>
            <family val="2"/>
          </rPr>
          <t>Met ingang van 1 januari 2020 komen er meer loonbelastingtabellen. Dat is het gevolg van het onderscheid
tussen inwoners en niet-inwoners van Nederland voor de heffingskortinge en van aanpassingen in verdragen.
Onderscheid inwoners en niet-inwoners van Nederland
In de loonbelastingtabellen wordt vanaf 2020 onderscheid gemaakt tussen 5 groepen werknemers:</t>
        </r>
        <r>
          <rPr>
            <b/>
            <sz val="9"/>
            <color indexed="81"/>
            <rFont val="Segoe UI"/>
            <family val="2"/>
          </rPr>
          <t xml:space="preserve">
- Nederland (werknemers die inwoner zijn van Nederland)
- Belgie (werknemers die inwoner zijn van Belgie)
- Suriname Aruba (werknemers die inwoner zijn van Suriname of Aruba)
- Landenkring  (Land van de Landenkring)     (werknemers die inwoner zijn van een land in de EU of EER, Zwitserland of de BES-eilanden)
                   </t>
        </r>
        <r>
          <rPr>
            <sz val="9"/>
            <color indexed="81"/>
            <rFont val="Segoe UI"/>
            <family val="2"/>
          </rPr>
          <t>De BES-eilanden zijn Bonaire, Sint Eustatius en Saba.</t>
        </r>
        <r>
          <rPr>
            <b/>
            <sz val="9"/>
            <color indexed="81"/>
            <rFont val="Segoe UI"/>
            <family val="2"/>
          </rPr>
          <t xml:space="preserve">
- Derde land    (werknemers die inwoner zijn van een derde land, dat wil zeggen van een land dat niet valt onder overige)
Inwoner van Nederland of niet</t>
        </r>
        <r>
          <rPr>
            <sz val="9"/>
            <color indexed="81"/>
            <rFont val="Segoe UI"/>
            <family val="2"/>
          </rPr>
          <t xml:space="preserve">
Een werknemer die hier zijn permanente woon- of verblijfplaats heeft, is inwoner van Nederland.
Hij heeft dus recht op het belastingdeel van de heffingskortingen.
Bij een werknemer die zowel in Nederland als in het buitenland woont of verblijft, is het de vraag of hij
inwoner is van Nederland. Hij is alleen inwoner van Nederland als zijn sociale en economische leven zich
hier afspeelt. Woont het gezin van de werknemer bijvoorbeeld in het buitenland, gaan zijn kinderen daar
naar school en houdt hij daar bankrekeningen aan, dan is hij geen inwoner van Nederland. Hij heeft geen
recht op het belastingdeel van de heffingskortingen.
Bij een werknemer zonder gezin is zijn intentie van belang: Is hij van plan zich hier te vestigen, dan is hij
inwoner van Nederland. Is hij van plan om hier alleen korte tijd te blijven, dan is hij dat niet. Dat een
werknemer zich hier wil vestigen, kan blijken uit concrete stappen die hij heeft ondernomen. De werkgever
moet dat beoordelen.
</t>
        </r>
      </text>
    </comment>
    <comment ref="Q9" authorId="2" shapeId="0" xr:uid="{00000000-0006-0000-0000-000003000000}">
      <text>
        <r>
          <rPr>
            <b/>
            <sz val="9"/>
            <color indexed="81"/>
            <rFont val="Tahoma"/>
            <family val="2"/>
          </rPr>
          <t>Jan de Jong:</t>
        </r>
        <r>
          <rPr>
            <sz val="9"/>
            <color indexed="81"/>
            <rFont val="Tahoma"/>
            <family val="2"/>
          </rPr>
          <t xml:space="preserve">
niet weggooien
</t>
        </r>
      </text>
    </comment>
    <comment ref="S9" authorId="2" shapeId="0" xr:uid="{00000000-0006-0000-0000-000004000000}">
      <text>
        <r>
          <rPr>
            <b/>
            <sz val="9"/>
            <color indexed="81"/>
            <rFont val="Tahoma"/>
            <family val="2"/>
          </rPr>
          <t>Jan de Jong:</t>
        </r>
        <r>
          <rPr>
            <sz val="9"/>
            <color indexed="81"/>
            <rFont val="Tahoma"/>
            <family val="2"/>
          </rPr>
          <t xml:space="preserve">
niet weggooien</t>
        </r>
      </text>
    </comment>
    <comment ref="P10" authorId="0" shapeId="0" xr:uid="{00000000-0006-0000-0000-000005000000}">
      <text>
        <r>
          <rPr>
            <sz val="8"/>
            <color indexed="81"/>
            <rFont val="Tahoma"/>
            <family val="2"/>
          </rPr>
          <t xml:space="preserve">Vul hier </t>
        </r>
        <r>
          <rPr>
            <b/>
            <sz val="8"/>
            <color indexed="81"/>
            <rFont val="Tahoma"/>
            <family val="2"/>
          </rPr>
          <t>20%</t>
        </r>
        <r>
          <rPr>
            <sz val="8"/>
            <color indexed="81"/>
            <rFont val="Tahoma"/>
            <family val="2"/>
          </rPr>
          <t xml:space="preserve"> in als het ziekteverlof voor 1/1/2004 is begonnen en u langer dan 18 maanden voor meer dan 55% met ziekteverlof bent.
Als de ziekte is aangevangen na 1/1/2004 dan is de korting </t>
        </r>
        <r>
          <rPr>
            <b/>
            <sz val="8"/>
            <color indexed="81"/>
            <rFont val="Tahoma"/>
            <family val="2"/>
          </rPr>
          <t>30%</t>
        </r>
        <r>
          <rPr>
            <sz val="8"/>
            <color indexed="81"/>
            <rFont val="Tahoma"/>
            <family val="2"/>
          </rPr>
          <t xml:space="preserve"> en gaat na een jaar in. Bij gedeeltelijke ziekte de volgende regel ook invullen.</t>
        </r>
      </text>
    </comment>
    <comment ref="E11" authorId="0" shapeId="0" xr:uid="{00000000-0006-0000-0000-000006000000}">
      <text>
        <r>
          <rPr>
            <b/>
            <sz val="9"/>
            <color indexed="81"/>
            <rFont val="Segoe UI"/>
            <family val="2"/>
          </rPr>
          <t>grondslag Pensioenfonds</t>
        </r>
        <r>
          <rPr>
            <sz val="9"/>
            <color indexed="81"/>
            <rFont val="Segoe UI"/>
            <family val="2"/>
          </rPr>
          <t xml:space="preserve">
Hier de jaargrondslag PF invullen van een salarisspecificatie van het huidige kalenderjaar? 
 Indien (nog) niet bekend, volg dan de procedure bij nieuwe betrekking.
De jaargrondslag PF wordt op 1 januari vastgesteld en geldt voor het gehele kalenderjaar. 
</t>
        </r>
        <r>
          <rPr>
            <b/>
            <sz val="9"/>
            <color indexed="81"/>
            <rFont val="Segoe UI"/>
            <family val="2"/>
          </rPr>
          <t>nieuwe betrekking</t>
        </r>
        <r>
          <rPr>
            <sz val="9"/>
            <color indexed="81"/>
            <rFont val="Segoe UI"/>
            <family val="2"/>
          </rPr>
          <t xml:space="preserve"> 
Alleen bij een nieuwe werkgever of een nieuwe functie wordt de jaargrondslag opnieuw vastgesteld. Vul de volgende gele velden  in en je kunt dan hier het bedrag achter 'Berekende Grondslag Pensioen' overnemen.
De jaargrondslag wordt gebruikt voor de berekening van de premies OP/NP, VUT-fonds, PPP en AOP.
</t>
        </r>
      </text>
    </comment>
    <comment ref="O12" authorId="3" shapeId="0" xr:uid="{00000000-0006-0000-0000-000007000000}">
      <text>
        <r>
          <rPr>
            <sz val="9"/>
            <color indexed="81"/>
            <rFont val="Tahoma"/>
            <family val="2"/>
          </rPr>
          <t xml:space="preserve">SCHAALBEDRAG
</t>
        </r>
      </text>
    </comment>
    <comment ref="P12" authorId="3" shapeId="0" xr:uid="{00000000-0006-0000-0000-000008000000}">
      <text>
        <r>
          <rPr>
            <sz val="9"/>
            <color indexed="81"/>
            <rFont val="Tahoma"/>
            <family val="2"/>
          </rPr>
          <t xml:space="preserve">SCHAALBEDRAG
</t>
        </r>
      </text>
    </comment>
    <comment ref="O13" authorId="3" shapeId="0" xr:uid="{00000000-0006-0000-0000-000009000000}">
      <text>
        <r>
          <rPr>
            <b/>
            <sz val="9"/>
            <color indexed="81"/>
            <rFont val="Tahoma"/>
            <family val="2"/>
          </rPr>
          <t>SCHAALUITLOOPBEDRAG</t>
        </r>
      </text>
    </comment>
    <comment ref="O14" authorId="3" shapeId="0" xr:uid="{00000000-0006-0000-0000-00000A000000}">
      <text>
        <r>
          <rPr>
            <b/>
            <sz val="9"/>
            <color indexed="81"/>
            <rFont val="Tahoma"/>
            <family val="2"/>
          </rPr>
          <t>Arbiedsmarkttoelage directie</t>
        </r>
      </text>
    </comment>
    <comment ref="O15" authorId="3" shapeId="0" xr:uid="{00000000-0006-0000-0000-00000B000000}">
      <text>
        <r>
          <rPr>
            <b/>
            <sz val="9"/>
            <color indexed="81"/>
            <rFont val="Tahoma"/>
            <family val="2"/>
          </rPr>
          <t>UITLOOPTOESLAG</t>
        </r>
      </text>
    </comment>
    <comment ref="E16" authorId="2" shapeId="0" xr:uid="{00000000-0006-0000-0000-00000C000000}">
      <text>
        <r>
          <rPr>
            <b/>
            <sz val="9"/>
            <color indexed="81"/>
            <rFont val="Segoe UI"/>
            <family val="2"/>
          </rPr>
          <t>Arbeidsmarkttoelage directie  (art. 6.8 CAO PO)</t>
        </r>
        <r>
          <rPr>
            <sz val="9"/>
            <color indexed="81"/>
            <rFont val="Segoe UI"/>
            <family val="2"/>
          </rPr>
          <t xml:space="preserve">
1. Met ingang van 1 januari 2022 wordt aan werknemers in de categorie directie een
arbeidsmarkttoelage toegekend.
 De hoogte van de arbeidsmarkttoelage directie is bij een normbetrekking:
a) De arbeidsmarkttoelage directie bedraagt voor adjunct-directeuren in A11 € 1.760. 
Maandelijks is dat € 1146,66
b) De arbeidsmarkttoelage directie bedraagt voor adjunct-directeuren in A12 € 880,00
Maandelijks is dat € 73,33
c) De arbeidsmarkttoelage directie bedraagt voor directeuren in D12 € 2.640.
Maandelijks is dat € 220.
d) De arbeidsmarkttoelage directie bedraagt voor directeuren in D13  € 1.320.
Maandelijks is dat € 110
De huidige regeling loopt af per 1 januari 2027, daarom hebben wij
afgesproken de huidige regeling te verlengen tot en met 28 februari 2027.</t>
        </r>
      </text>
    </comment>
    <comment ref="E17" authorId="2" shapeId="0" xr:uid="{00000000-0006-0000-0000-00000D000000}">
      <text>
        <r>
          <rPr>
            <b/>
            <sz val="9"/>
            <color indexed="81"/>
            <rFont val="Segoe UI"/>
            <family val="2"/>
          </rPr>
          <t>uitlooptoeslag  (art. 6.7 CAO PO)</t>
        </r>
        <r>
          <rPr>
            <sz val="9"/>
            <color indexed="81"/>
            <rFont val="Segoe UI"/>
            <family val="2"/>
          </rPr>
          <t xml:space="preserve">
Het recht op de maandelijkse uitlooptoeslag is ontstaan op 1/8/1999 als je in de jaren daarvoor een periodiekenstop hebt gehad.
Dit komt alleen voor in combinatie met salarisschaal LB, LC, LD of LE.
Zolang je vanaf 1/8/1999 onafgebroken werkzaam blijft in dezelfde functie en dezelfde schaal, blijf je recht houden op deze toelage.</t>
        </r>
      </text>
    </comment>
    <comment ref="E19" authorId="4" shapeId="0" xr:uid="{00000000-0006-0000-0000-00000E000000}">
      <text>
        <r>
          <rPr>
            <b/>
            <sz val="9"/>
            <color indexed="81"/>
            <rFont val="Segoe UI"/>
            <family val="2"/>
          </rPr>
          <t>bruto toelage/inhouding</t>
        </r>
        <r>
          <rPr>
            <sz val="9"/>
            <color indexed="81"/>
            <rFont val="Segoe UI"/>
            <family val="2"/>
          </rPr>
          <t xml:space="preserve">
Indien je een maandelijkse toelage ontvangt kun je dat hier invullen. Bij verlaging van je aanstelling zal zeer waarschijnlijk ook je toelage omlaag gaan.
Bij een bruto inhouding (bijv. bedrijfsfitness) voor het bedrag een min-teken plaatsen.</t>
        </r>
      </text>
    </comment>
    <comment ref="E20" authorId="0" shapeId="0" xr:uid="{00000000-0006-0000-0000-00000F000000}">
      <text>
        <r>
          <rPr>
            <b/>
            <sz val="9"/>
            <color indexed="81"/>
            <rFont val="Segoe UI"/>
            <family val="2"/>
          </rPr>
          <t>AOV(cikk) aanv IPAP</t>
        </r>
        <r>
          <rPr>
            <sz val="9"/>
            <color indexed="81"/>
            <rFont val="Segoe UI"/>
            <family val="2"/>
          </rPr>
          <t xml:space="preserve">
Indien je hebt gekozen voor een aanvullende verzekering tegen arbeidsongeschiktheid, kun je hier het percentage invullen zoals vermeld op de salarisspecificatie.
Indien er 2 verschillende percentages voorkomen, vul dan de som daarvan hier in.</t>
        </r>
      </text>
    </comment>
    <comment ref="E21" authorId="0" shapeId="0" xr:uid="{00000000-0006-0000-0000-000010000000}">
      <text>
        <r>
          <rPr>
            <b/>
            <sz val="9"/>
            <color indexed="81"/>
            <rFont val="Segoe UI"/>
            <family val="2"/>
          </rPr>
          <t>Korting i.v.m. ziekte</t>
        </r>
        <r>
          <rPr>
            <sz val="9"/>
            <color indexed="81"/>
            <rFont val="Segoe UI"/>
            <family val="2"/>
          </rPr>
          <t xml:space="preserve">
Vul hier de wtf is waarvoor wegens ziekteverlof niet kan worden gewerkt na 1  jaar ziekte. Er zal een korting van 30% over die wtf worden toegepast.</t>
        </r>
      </text>
    </comment>
    <comment ref="E22" authorId="4" shapeId="0" xr:uid="{00000000-0006-0000-0000-000011000000}">
      <text>
        <r>
          <rPr>
            <b/>
            <sz val="9"/>
            <color indexed="81"/>
            <rFont val="Segoe UI"/>
            <family val="2"/>
          </rPr>
          <t>Levensloop</t>
        </r>
        <r>
          <rPr>
            <sz val="9"/>
            <color indexed="81"/>
            <rFont val="Segoe UI"/>
            <family val="2"/>
          </rPr>
          <t xml:space="preserve">
Vul hier het bedrag in dat je maandelijks spaart.
Dit bedrag wordt overgemaakt op je levensloop rekening.</t>
        </r>
      </text>
    </comment>
    <comment ref="B23" authorId="4" shapeId="0" xr:uid="{00000000-0006-0000-0000-000012000000}">
      <text>
        <r>
          <rPr>
            <b/>
            <sz val="9"/>
            <color indexed="81"/>
            <rFont val="Segoe UI"/>
            <family val="2"/>
          </rPr>
          <t>Keuze</t>
        </r>
        <r>
          <rPr>
            <sz val="9"/>
            <color indexed="81"/>
            <rFont val="Segoe UI"/>
            <family val="2"/>
          </rPr>
          <t xml:space="preserve">
Kies de juiste soort verlof door op de pijl rechts te klikken.
Indien er sprake is van gecombineerd betaald en onbetaald ouderschapsverlof, kies dan voor betaald ouderschapsverlof. Vul de wtf hiernaast in en het % daar onder.</t>
        </r>
      </text>
    </comment>
    <comment ref="E23" authorId="4" shapeId="0" xr:uid="{00000000-0006-0000-0000-000013000000}">
      <text>
        <r>
          <rPr>
            <b/>
            <sz val="9"/>
            <color indexed="81"/>
            <rFont val="Segoe UI"/>
            <family val="2"/>
          </rPr>
          <t>Omvang verlof</t>
        </r>
        <r>
          <rPr>
            <sz val="9"/>
            <color indexed="81"/>
            <rFont val="Segoe UI"/>
            <family val="2"/>
          </rPr>
          <t xml:space="preserve">
Als je links een keuze heeft gemaakt, kun je hier de daarbij behorende wtf vermelden.</t>
        </r>
      </text>
    </comment>
    <comment ref="R23" authorId="2" shapeId="0" xr:uid="{00000000-0006-0000-0000-000014000000}">
      <text>
        <r>
          <rPr>
            <b/>
            <sz val="8"/>
            <color indexed="81"/>
            <rFont val="Tahoma"/>
            <family val="2"/>
          </rPr>
          <t xml:space="preserve">Is voor berekening
percentage korting
welke op RAET spec.
staat. </t>
        </r>
      </text>
    </comment>
    <comment ref="E24" authorId="4" shapeId="0" xr:uid="{00000000-0006-0000-0000-000015000000}">
      <text>
        <r>
          <rPr>
            <b/>
            <sz val="9"/>
            <color indexed="81"/>
            <rFont val="Segoe UI"/>
            <family val="2"/>
          </rPr>
          <t>Kortings% volgens tool</t>
        </r>
        <r>
          <rPr>
            <sz val="9"/>
            <color indexed="81"/>
            <rFont val="Segoe UI"/>
            <family val="2"/>
          </rPr>
          <t xml:space="preserve">
Dit alleen invullen als hiervoor de tekst 'kortings% volgens tool' staat.
Hier vermeld je het kortingspercentage zoals dat in de tool ouderschapsverlof is berekend of zoals het op je salarisspecificatie staat.</t>
        </r>
      </text>
    </comment>
    <comment ref="J24" authorId="2" shapeId="0" xr:uid="{00000000-0006-0000-0000-000016000000}">
      <text>
        <r>
          <rPr>
            <b/>
            <sz val="9"/>
            <color indexed="81"/>
            <rFont val="Tahoma"/>
            <family val="2"/>
          </rPr>
          <t xml:space="preserve">Netto inhouding/betaling.
</t>
        </r>
        <r>
          <rPr>
            <sz val="9"/>
            <color indexed="81"/>
            <rFont val="Tahoma"/>
            <family val="2"/>
          </rPr>
          <t xml:space="preserve">Door te klikken op cel hiernaasst kan je omschrijving kiezen of zelf typen
</t>
        </r>
      </text>
    </comment>
    <comment ref="E26" authorId="0" shapeId="0" xr:uid="{00000000-0006-0000-0000-000017000000}">
      <text>
        <r>
          <rPr>
            <b/>
            <sz val="9"/>
            <color indexed="81"/>
            <rFont val="Segoe UI"/>
            <family val="2"/>
          </rPr>
          <t>Extra vergoeding 2025</t>
        </r>
        <r>
          <rPr>
            <sz val="9"/>
            <color indexed="81"/>
            <rFont val="Segoe UI"/>
            <family val="2"/>
          </rPr>
          <t xml:space="preserve">
Dit is alleen van belang voor het berekenen van de jaargrondslag PF (hieronder). Invulling kan achterwege blijven als je de jaargrondslag PF (2e item) overneemt van je salarisspecificatie van 2026
gen hebt ontvangen naast bovengenoemd inkomen dan telt dat mee voor je  jaargrondslag  PF 2026
Vul hier in het jaarbedrag dat je extra hebt ontvangen in 2025
(eventueel verhoogd met de aanspraak vakantietoeslag daarover) en gedeeld door je werktijdfactor.</t>
        </r>
      </text>
    </comment>
    <comment ref="E27" authorId="0" shapeId="0" xr:uid="{00000000-0006-0000-0000-000018000000}">
      <text>
        <r>
          <rPr>
            <b/>
            <sz val="9"/>
            <color indexed="81"/>
            <rFont val="Vsegoe ui"/>
          </rPr>
          <t>Berekende Grondslag pensioenfonds</t>
        </r>
        <r>
          <rPr>
            <sz val="9"/>
            <color indexed="81"/>
            <rFont val="Vsegoe ui"/>
          </rPr>
          <t xml:space="preserve">
Indien sprake is van een nieuwe werkgever of een nieuwe functie bij dezelfde werkgever dan dient het jaarinkomen ABP opnieuw te worden vastgesteld. 
Op basis van de ingevulde schaal, nummer, toelage en extra vergoeding in 2024 staat hier het bedrag dat je dan bij jaarinkomen ABP (bovenaan) kunt invullen.
Als je in 2023 al in dienst bent en de Grondslag voor 2024 (nog) niet weet, dan kun je het hier vermelde bedrag (2e item) invullen mits je alle gegevens hebt ingevuld naar de situatie per 1/1/2024
(€ 137800 is de maximale grondslag)
.
</t>
        </r>
      </text>
    </comment>
    <comment ref="P44" authorId="2" shapeId="0" xr:uid="{00000000-0006-0000-0000-000019000000}">
      <text>
        <r>
          <rPr>
            <b/>
            <sz val="8"/>
            <color indexed="81"/>
            <rFont val="Tahoma"/>
            <family val="2"/>
          </rPr>
          <t>in 2017 alleen nog 1953</t>
        </r>
      </text>
    </comment>
    <comment ref="M81" authorId="5" shapeId="0" xr:uid="{00000000-0006-0000-0000-00001A000000}">
      <text>
        <r>
          <rPr>
            <sz val="9"/>
            <color indexed="81"/>
            <rFont val="Segoe UI"/>
            <family val="2"/>
          </rPr>
          <t xml:space="preserve">CAO-PO 2024/2025
min loon 1-7-2025
</t>
        </r>
      </text>
    </comment>
  </commentList>
</comments>
</file>

<file path=xl/sharedStrings.xml><?xml version="1.0" encoding="utf-8"?>
<sst xmlns="http://schemas.openxmlformats.org/spreadsheetml/2006/main" count="408" uniqueCount="280">
  <si>
    <t>invoeren van gegevens</t>
  </si>
  <si>
    <t>ja</t>
  </si>
  <si>
    <t>1)</t>
  </si>
  <si>
    <t>nee</t>
  </si>
  <si>
    <t>2)</t>
  </si>
  <si>
    <t>10 OOP</t>
  </si>
  <si>
    <t>3)</t>
  </si>
  <si>
    <t>4)</t>
  </si>
  <si>
    <t>5)</t>
  </si>
  <si>
    <t>6)</t>
  </si>
  <si>
    <t>ged. ao</t>
  </si>
  <si>
    <t>7)</t>
  </si>
  <si>
    <t>8)</t>
  </si>
  <si>
    <t>9)</t>
  </si>
  <si>
    <t>10)</t>
  </si>
  <si>
    <t>11)</t>
  </si>
  <si>
    <t>01 OOP</t>
  </si>
  <si>
    <t>02 OOP</t>
  </si>
  <si>
    <t>03 OOP</t>
  </si>
  <si>
    <t>04 OOP</t>
  </si>
  <si>
    <t>05 OOP</t>
  </si>
  <si>
    <t>Betaald ouderschapsverlof</t>
  </si>
  <si>
    <t>06 OOP</t>
  </si>
  <si>
    <t>Onbetaald ouderschapsverlof</t>
  </si>
  <si>
    <t>07 OOP</t>
  </si>
  <si>
    <t>Onbetaald verlof pers. belang</t>
  </si>
  <si>
    <t>08 OOP</t>
  </si>
  <si>
    <t>09 OOP</t>
  </si>
  <si>
    <t>11 OOP</t>
  </si>
  <si>
    <t xml:space="preserve">specificatie </t>
  </si>
  <si>
    <t>bedrag</t>
  </si>
  <si>
    <t>12 OOP</t>
  </si>
  <si>
    <t>Normsalaris x wtf</t>
  </si>
  <si>
    <t>13 OOP</t>
  </si>
  <si>
    <t>Totaal netto</t>
  </si>
  <si>
    <t>Indien in de specificatie een bedrag wordt afgetrokken betreft het een premievrij bedrag (franchise).</t>
  </si>
  <si>
    <t>U hebt recht op loonheffingskorting. Dit ontvangt u van de Belastingdienst of wordt verrekend met de loonheffing.</t>
  </si>
  <si>
    <t>wn</t>
  </si>
  <si>
    <t>franchise</t>
  </si>
  <si>
    <t>wg</t>
  </si>
  <si>
    <t>OP/NP</t>
  </si>
  <si>
    <t>anw-aand</t>
  </si>
  <si>
    <t>totaal</t>
  </si>
  <si>
    <t>max</t>
  </si>
  <si>
    <t>geheel ao</t>
  </si>
  <si>
    <t>beide</t>
  </si>
  <si>
    <t>salaris</t>
  </si>
  <si>
    <t>min vt</t>
  </si>
  <si>
    <t>vt</t>
  </si>
  <si>
    <t>tot</t>
  </si>
  <si>
    <t>per jaar</t>
  </si>
  <si>
    <t>eu</t>
  </si>
  <si>
    <t>debruter</t>
  </si>
  <si>
    <t>=max</t>
  </si>
  <si>
    <t>pens. Ink</t>
  </si>
  <si>
    <t>FPU opb</t>
  </si>
  <si>
    <t>(franchise)</t>
  </si>
  <si>
    <t>franchise tbv OP en FPU en PPP</t>
  </si>
  <si>
    <t>PPP</t>
  </si>
  <si>
    <t>12)</t>
  </si>
  <si>
    <t>houd de muis hier voor info</t>
  </si>
  <si>
    <t>13)</t>
  </si>
  <si>
    <t>bruto toelage</t>
  </si>
  <si>
    <t>inhouding levensloopregeling</t>
  </si>
  <si>
    <t>Inhouding levensloopregeling</t>
  </si>
  <si>
    <t>ZVW</t>
  </si>
  <si>
    <t>werkgeversbijdrage levensloop</t>
  </si>
  <si>
    <t>Tabelloon</t>
  </si>
  <si>
    <t>zonder lhk</t>
  </si>
  <si>
    <t>Premie AOP</t>
  </si>
  <si>
    <t>inkomenstoelage</t>
  </si>
  <si>
    <t>14 OOP</t>
  </si>
  <si>
    <t>toelage directeur</t>
  </si>
  <si>
    <t>met lhkrt</t>
  </si>
  <si>
    <t>Loonheffing: (volgens tabel afhankelijk van wel/niet loonheffingskorting)</t>
  </si>
  <si>
    <t xml:space="preserve">     Loon voor de sociale verzekeringswetten/belastbaar loon</t>
  </si>
  <si>
    <t>keuze</t>
  </si>
  <si>
    <t>&lt; 60 jaar</t>
  </si>
  <si>
    <t>60 t/m 63 jr</t>
  </si>
  <si>
    <t>&gt; 63 jaar</t>
  </si>
  <si>
    <t>percentage korting</t>
  </si>
  <si>
    <t>"%'</t>
  </si>
  <si>
    <t>%</t>
  </si>
  <si>
    <t>tabelsalaris</t>
  </si>
  <si>
    <t>overgang</t>
  </si>
  <si>
    <t>flex</t>
  </si>
  <si>
    <t xml:space="preserve">  toelichting</t>
  </si>
  <si>
    <t>basisbudget</t>
  </si>
  <si>
    <t>lftijd 30-9-14</t>
  </si>
  <si>
    <t>Aan deze berekeningen kunnen geen rechten worden ontleend.</t>
  </si>
  <si>
    <t>lftijd vandaag</t>
  </si>
  <si>
    <t>VPL (FPU vut)</t>
  </si>
  <si>
    <t>geboren in</t>
  </si>
  <si>
    <t xml:space="preserve"> </t>
  </si>
  <si>
    <t>validatie schaal</t>
  </si>
  <si>
    <t>15 OOP</t>
  </si>
  <si>
    <t>16 OOP</t>
  </si>
  <si>
    <t>tabelsalris</t>
  </si>
  <si>
    <t>Max</t>
  </si>
  <si>
    <t>``</t>
  </si>
  <si>
    <t>Voor hogere tabellonen: neem 52% van het verschil tussen dit hogere loon en € 10282,50. Rondt het resultaat af op centen in het voordeel van de werknemer. Tel dit bedrag op bij het bedrag aan inhouding dat hoort bij het tabelloon van € 10282,50 in de kolom die van toepassing is op de werknemer.</t>
  </si>
  <si>
    <t>geen percentage</t>
  </si>
  <si>
    <t>uitlooptoeslag</t>
  </si>
  <si>
    <t>uitloopt</t>
  </si>
  <si>
    <t>Nederland</t>
  </si>
  <si>
    <t>Voor welk land wilt u een tabel?</t>
  </si>
  <si>
    <t>loon loonheffing</t>
  </si>
  <si>
    <t>percentage voor berekening</t>
  </si>
  <si>
    <t>2 zonder lhk</t>
  </si>
  <si>
    <t>3 met lhkrt</t>
  </si>
  <si>
    <t>4 zonder lhk</t>
  </si>
  <si>
    <t>5 met lhkrt</t>
  </si>
  <si>
    <t>6 zonder lhk</t>
  </si>
  <si>
    <t>7 met lhkrt</t>
  </si>
  <si>
    <t>Nederland     (werknemers die inwoner zijn van Nederland)</t>
  </si>
  <si>
    <t>met LH</t>
  </si>
  <si>
    <t>,</t>
  </si>
  <si>
    <t>zonder LH</t>
  </si>
  <si>
    <t>D11</t>
  </si>
  <si>
    <t>D12</t>
  </si>
  <si>
    <t>D13</t>
  </si>
  <si>
    <t>D14</t>
  </si>
  <si>
    <t>D15</t>
  </si>
  <si>
    <t>A10</t>
  </si>
  <si>
    <t>A11</t>
  </si>
  <si>
    <t>A12</t>
  </si>
  <si>
    <t>A13</t>
  </si>
  <si>
    <t>Belgie</t>
  </si>
  <si>
    <t>Suriname Aruba</t>
  </si>
  <si>
    <t>Derde Land</t>
  </si>
  <si>
    <t>Landenkring  (Land van de Landenkring)</t>
  </si>
  <si>
    <t>8 zonder lhk</t>
  </si>
  <si>
    <t>9 met lhkrt</t>
  </si>
  <si>
    <t>10 zonder lhk</t>
  </si>
  <si>
    <t>11 met lhkrt</t>
  </si>
  <si>
    <t xml:space="preserve">Landenkring </t>
  </si>
  <si>
    <t>LIO</t>
  </si>
  <si>
    <t>geen vt</t>
  </si>
  <si>
    <t>LIO  = 1</t>
  </si>
  <si>
    <t>De Grondslag Pensioenfonds wordt gebruikt voor het berekenen van premies en is ook het bedrag waarvoor u verzekerd bent.</t>
  </si>
  <si>
    <t>De specificaties met daarin de Grondslag Pensioen worden herleid tot een maandbedrag en vermenigvuldigd met de wtf.</t>
  </si>
  <si>
    <t xml:space="preserve"> =((M1689-$A$1831)*N1688/100)+B1831</t>
  </si>
  <si>
    <t>Voor hogere tabellonen: neem 49,50% van het verschil tussen dit hogere loon en € 8.820,00. Rond het resultaat af op centen in het voordeel van de werknemer. 
Tel dit bedrag op bij het bedrag aan inhouding dat hoort bij het tabelloon van € 8.820,00 in de kolom die van toepassing is op de werknemer.</t>
  </si>
  <si>
    <r>
      <t>Pensioenpremie (</t>
    </r>
    <r>
      <rPr>
        <b/>
        <sz val="9"/>
        <rFont val="Sergoe ui"/>
      </rPr>
      <t>O</t>
    </r>
    <r>
      <rPr>
        <sz val="9"/>
        <rFont val="Sergoe ui"/>
      </rPr>
      <t xml:space="preserve">uderdoms </t>
    </r>
    <r>
      <rPr>
        <b/>
        <sz val="9"/>
        <rFont val="Sergoe ui"/>
      </rPr>
      <t>P</t>
    </r>
    <r>
      <rPr>
        <sz val="9"/>
        <rFont val="Sergoe ui"/>
      </rPr>
      <t>ensioen/</t>
    </r>
    <r>
      <rPr>
        <b/>
        <sz val="9"/>
        <rFont val="Sergoe ui"/>
      </rPr>
      <t>N</t>
    </r>
    <r>
      <rPr>
        <sz val="9"/>
        <rFont val="Sergoe ui"/>
      </rPr>
      <t xml:space="preserve">abestaanden </t>
    </r>
    <r>
      <rPr>
        <b/>
        <sz val="9"/>
        <rFont val="Sergoe ui"/>
      </rPr>
      <t>P</t>
    </r>
    <r>
      <rPr>
        <sz val="9"/>
        <rFont val="Sergoe ui"/>
      </rPr>
      <t>ensioen).</t>
    </r>
  </si>
  <si>
    <r>
      <t xml:space="preserve">Premie </t>
    </r>
    <r>
      <rPr>
        <b/>
        <sz val="9"/>
        <rFont val="Sergoe ui"/>
      </rPr>
      <t>A</t>
    </r>
    <r>
      <rPr>
        <sz val="9"/>
        <rFont val="Sergoe ui"/>
      </rPr>
      <t>rbeids</t>
    </r>
    <r>
      <rPr>
        <b/>
        <sz val="9"/>
        <rFont val="Sergoe ui"/>
      </rPr>
      <t>O</t>
    </r>
    <r>
      <rPr>
        <sz val="9"/>
        <rFont val="Sergoe ui"/>
      </rPr>
      <t>ngeschiktheids</t>
    </r>
    <r>
      <rPr>
        <b/>
        <sz val="9"/>
        <rFont val="Sergoe ui"/>
      </rPr>
      <t>P</t>
    </r>
    <r>
      <rPr>
        <sz val="9"/>
        <rFont val="Sergoe ui"/>
      </rPr>
      <t>ensioen</t>
    </r>
  </si>
  <si>
    <t>©Onderwijsbureau Meppel</t>
  </si>
  <si>
    <t xml:space="preserve">woonplaats (voor de loonheffing) in </t>
  </si>
  <si>
    <t>geboortedatum</t>
  </si>
  <si>
    <t>grslg. Pensioenfonds</t>
  </si>
  <si>
    <t>werktijdfactor (wtf)</t>
  </si>
  <si>
    <t>loonheffingskorting</t>
  </si>
  <si>
    <t>salarisschaal</t>
  </si>
  <si>
    <t>salarisnummer</t>
  </si>
  <si>
    <r>
      <t xml:space="preserve">premie </t>
    </r>
    <r>
      <rPr>
        <b/>
        <sz val="9"/>
        <rFont val="Sergoe ui"/>
      </rPr>
      <t>AOV</t>
    </r>
    <r>
      <rPr>
        <sz val="9"/>
        <rFont val="Sergoe ui"/>
      </rPr>
      <t xml:space="preserve"> (coll) / aanv IPAP</t>
    </r>
  </si>
  <si>
    <t>korting ziekteverlof in wtf</t>
  </si>
  <si>
    <t>berekend Grondslag Pensioen</t>
  </si>
  <si>
    <t>14)</t>
  </si>
  <si>
    <t>kies hier: verlofsoort</t>
  </si>
  <si>
    <t>40/50%</t>
  </si>
  <si>
    <t>"0%</t>
  </si>
  <si>
    <t>LB leraar</t>
  </si>
  <si>
    <t>LC  leraar</t>
  </si>
  <si>
    <t>LD  leraar</t>
  </si>
  <si>
    <t>LE Leraar</t>
  </si>
  <si>
    <t>EJU OOP</t>
  </si>
  <si>
    <t>schaal oop 1t/m 8</t>
  </si>
  <si>
    <t>Arbeidsmarkttoelage directie</t>
  </si>
  <si>
    <t>schaal oop =&gt;9</t>
  </si>
  <si>
    <t>Bindingstoelage</t>
  </si>
  <si>
    <t>09 10</t>
  </si>
  <si>
    <t>LB 12</t>
  </si>
  <si>
    <t>LD 12</t>
  </si>
  <si>
    <t>LE 12</t>
  </si>
  <si>
    <t>D1116</t>
  </si>
  <si>
    <t>D1212</t>
  </si>
  <si>
    <t>D1313</t>
  </si>
  <si>
    <t>D1411</t>
  </si>
  <si>
    <t>D1512</t>
  </si>
  <si>
    <t>A1116</t>
  </si>
  <si>
    <t>A1013</t>
  </si>
  <si>
    <t>A1212</t>
  </si>
  <si>
    <t>A1313</t>
  </si>
  <si>
    <t>per maand</t>
  </si>
  <si>
    <t>Netto woon-werkvergoeding</t>
  </si>
  <si>
    <t>Netto telefoonvergoeding</t>
  </si>
  <si>
    <t>Netto vergoeding diversen</t>
  </si>
  <si>
    <t>LC 12</t>
  </si>
  <si>
    <t>Ja</t>
  </si>
  <si>
    <t>Arbeidsmarktoelage directie</t>
  </si>
  <si>
    <t>extra inkomen vj op basis wtf 1,0000</t>
  </si>
  <si>
    <t>geb</t>
  </si>
  <si>
    <t>bruto toelage/inhouding</t>
  </si>
  <si>
    <t>staat in tabblad tabel</t>
  </si>
  <si>
    <t>naam:</t>
  </si>
  <si>
    <t>2014/2015</t>
  </si>
  <si>
    <t>geboortedatum:</t>
  </si>
  <si>
    <t>totaal maanden</t>
  </si>
  <si>
    <t>2015/2016</t>
  </si>
  <si>
    <t>bestuursnummer:</t>
  </si>
  <si>
    <t>2016/2017</t>
  </si>
  <si>
    <t>persnr:</t>
  </si>
  <si>
    <t>2017/2018</t>
  </si>
  <si>
    <t>2018/2019</t>
  </si>
  <si>
    <t>uur per week</t>
  </si>
  <si>
    <t>2019/2020</t>
  </si>
  <si>
    <t>2020/2021</t>
  </si>
  <si>
    <t>2021/2022</t>
  </si>
  <si>
    <t>2022/2023</t>
  </si>
  <si>
    <t>2023/2024</t>
  </si>
  <si>
    <t>2024/2025</t>
  </si>
  <si>
    <t>AOW datum:</t>
  </si>
  <si>
    <t>2025/2026</t>
  </si>
  <si>
    <t>ontslagdatum:</t>
  </si>
  <si>
    <t>mag bij spaarbapo na AOW datum liggen.</t>
  </si>
  <si>
    <t>2026/2027</t>
  </si>
  <si>
    <t>sparen duurzame inzetbaarheid vanaf:</t>
  </si>
  <si>
    <t>2027/2028</t>
  </si>
  <si>
    <t>uren spaarbapo voor 30-9-2014:</t>
  </si>
  <si>
    <t>2028/2029</t>
  </si>
  <si>
    <t>Datum Plan</t>
  </si>
  <si>
    <t>2029/2030</t>
  </si>
  <si>
    <t>WTF</t>
  </si>
  <si>
    <t>uren</t>
  </si>
  <si>
    <t>korting</t>
  </si>
  <si>
    <t>2030/2031</t>
  </si>
  <si>
    <t>wtf</t>
  </si>
  <si>
    <t>BENOEMING</t>
  </si>
  <si>
    <t>datum</t>
  </si>
  <si>
    <t>uren p.j.</t>
  </si>
  <si>
    <t>0%</t>
  </si>
  <si>
    <t>2031/2032</t>
  </si>
  <si>
    <t>maanden</t>
  </si>
  <si>
    <t>2032/2033</t>
  </si>
  <si>
    <t>2033/2034</t>
  </si>
  <si>
    <t>2034/2035</t>
  </si>
  <si>
    <t>uren per week blijven werken</t>
  </si>
  <si>
    <t>2035/2036</t>
  </si>
  <si>
    <t>2036/2037</t>
  </si>
  <si>
    <t>2037/2038</t>
  </si>
  <si>
    <t>2038/2039</t>
  </si>
  <si>
    <t>Duurzame inzetbaarheid (basis+ouderen)</t>
  </si>
  <si>
    <t>2039/2040</t>
  </si>
  <si>
    <t>recht</t>
  </si>
  <si>
    <t>verbruik</t>
  </si>
  <si>
    <t>2040/2041</t>
  </si>
  <si>
    <t>2041/2042</t>
  </si>
  <si>
    <t>2042/2043</t>
  </si>
  <si>
    <t>2043/2044</t>
  </si>
  <si>
    <t>aow</t>
  </si>
  <si>
    <t>Ondertekening</t>
  </si>
  <si>
    <t>Voor akkoord werknemer:</t>
  </si>
  <si>
    <t>Voor akkoord werkgever:</t>
  </si>
  <si>
    <t>Datum:                        Plaats:</t>
  </si>
  <si>
    <t>Datum:</t>
  </si>
  <si>
    <t>Plaats:</t>
  </si>
  <si>
    <t xml:space="preserve">Handtekening: </t>
  </si>
  <si>
    <t>begin</t>
  </si>
  <si>
    <t>1e wijziging</t>
  </si>
  <si>
    <t>2e wijz.</t>
  </si>
  <si>
    <t>einde</t>
  </si>
  <si>
    <t>wijz1</t>
  </si>
  <si>
    <t>wijz2</t>
  </si>
  <si>
    <t>bij 37,86 uur</t>
  </si>
  <si>
    <t>uur</t>
  </si>
  <si>
    <t>totaal uren</t>
  </si>
  <si>
    <t>Voor hogere tabellonen: neem 49,50% van het verschil tussen dit hogere loon en € 10.777,50. Rond het resultaat af op centen in het voordeel van de werknemer. 
Tel dit bedrag op bij het bedrag aan inhouding dat hoort bij het tabelloon van € 10.777,50 in de kolom die van toepassing is op de werknemer.</t>
  </si>
  <si>
    <t>oktobertoelage</t>
  </si>
  <si>
    <t>oktober/Arbeidsmarkttoelage directie</t>
  </si>
  <si>
    <t>PDI/seniorenverlof</t>
  </si>
  <si>
    <t>Budget voor ouderen en basisbudget duurzame inzetbaarheid omzetten naar verlof (PDI/seniorenverlof)</t>
  </si>
  <si>
    <t>opname DI (PDI/seniorenverlof)</t>
  </si>
  <si>
    <t>PDI/seniorenverlof/BAPO</t>
  </si>
  <si>
    <t>comform CAO PO 2025/2027</t>
  </si>
  <si>
    <t>oktober</t>
  </si>
  <si>
    <t>Berekeningen op basis van financiële arbeidsvoorwaarden CAO 2025-27, premies en loonbelasting 2026 en salaristabel per 1-11-2025</t>
  </si>
  <si>
    <t>Tool maandsalarisberekening CAO PO 2026 v1</t>
  </si>
  <si>
    <t>extra vergoeding in 2025</t>
  </si>
  <si>
    <t>max bedrag</t>
  </si>
  <si>
    <t>(zie einde witte tabel)</t>
  </si>
  <si>
    <t>Maandsalarisberekeningsprogramma vanaf januari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</si>
</sst>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0.0000"/>
    <numFmt numFmtId="166" formatCode="0.000"/>
    <numFmt numFmtId="167" formatCode="dd/mm/yy"/>
    <numFmt numFmtId="168" formatCode="0.000%"/>
    <numFmt numFmtId="169" formatCode="0.0"/>
    <numFmt numFmtId="170" formatCode=";;;"/>
    <numFmt numFmtId="171" formatCode="#0.00_ "/>
    <numFmt numFmtId="172" formatCode="_ #,##0.00_ ;_ \−#,##0.00_ ;_ 0.00_ ;@"/>
  </numFmts>
  <fonts count="52">
    <font>
      <sz val="10"/>
      <name val="Arial"/>
    </font>
    <font>
      <sz val="11"/>
      <color theme="1"/>
      <name val="Calibri"/>
      <family val="2"/>
      <scheme val="minor"/>
    </font>
    <font>
      <sz val="10"/>
      <name val="Arial"/>
      <family val="2"/>
    </font>
    <font>
      <sz val="10"/>
      <name val="Arial"/>
      <family val="2"/>
    </font>
    <font>
      <b/>
      <sz val="8"/>
      <color indexed="81"/>
      <name val="Tahoma"/>
      <family val="2"/>
    </font>
    <font>
      <sz val="8"/>
      <color indexed="81"/>
      <name val="Tahoma"/>
      <family val="2"/>
    </font>
    <font>
      <sz val="10"/>
      <name val="Eurostile"/>
    </font>
    <font>
      <sz val="10"/>
      <color indexed="8"/>
      <name val="Arial"/>
      <family val="2"/>
    </font>
    <font>
      <sz val="9"/>
      <color indexed="81"/>
      <name val="Tahoma"/>
      <family val="2"/>
    </font>
    <font>
      <b/>
      <sz val="9"/>
      <color indexed="81"/>
      <name val="Tahoma"/>
      <family val="2"/>
    </font>
    <font>
      <sz val="8"/>
      <color theme="1"/>
      <name val="Tahoma"/>
      <family val="2"/>
    </font>
    <font>
      <sz val="11"/>
      <color rgb="FF000000"/>
      <name val="Georgia"/>
      <family val="1"/>
    </font>
    <font>
      <sz val="10"/>
      <color theme="1"/>
      <name val="Arial"/>
      <family val="2"/>
    </font>
    <font>
      <sz val="12"/>
      <color rgb="FF000000"/>
      <name val="Verdana"/>
      <family val="2"/>
    </font>
    <font>
      <b/>
      <sz val="12"/>
      <color rgb="FF000000"/>
      <name val="Verdana"/>
      <family val="2"/>
    </font>
    <font>
      <sz val="11"/>
      <color theme="1"/>
      <name val="Calibri"/>
      <family val="2"/>
      <scheme val="minor"/>
    </font>
    <font>
      <sz val="8"/>
      <name val="Tahoma"/>
      <family val="2"/>
    </font>
    <font>
      <sz val="9"/>
      <name val="Sergoe ui"/>
    </font>
    <font>
      <b/>
      <sz val="9"/>
      <name val="Sergoe ui"/>
    </font>
    <font>
      <b/>
      <sz val="9"/>
      <color indexed="9"/>
      <name val="Sergoe ui"/>
    </font>
    <font>
      <b/>
      <sz val="9"/>
      <color theme="0"/>
      <name val="Sergoe ui"/>
    </font>
    <font>
      <sz val="9"/>
      <color theme="1"/>
      <name val="Sergoe ui"/>
    </font>
    <font>
      <sz val="9"/>
      <color indexed="10"/>
      <name val="Sergoe ui"/>
    </font>
    <font>
      <sz val="9"/>
      <color theme="0"/>
      <name val="Sergoe ui"/>
    </font>
    <font>
      <i/>
      <sz val="9"/>
      <name val="Sergoe ui"/>
    </font>
    <font>
      <b/>
      <sz val="11"/>
      <name val="Sergoe ui"/>
    </font>
    <font>
      <b/>
      <sz val="9"/>
      <color rgb="FFEB5A3E"/>
      <name val="Sergoe ui"/>
    </font>
    <font>
      <sz val="9"/>
      <color rgb="FFEB5A3E"/>
      <name val="Sergoe ui"/>
    </font>
    <font>
      <sz val="9"/>
      <color rgb="FFEB5A3E"/>
      <name val="Segoe UI"/>
      <family val="2"/>
    </font>
    <font>
      <sz val="9"/>
      <color indexed="81"/>
      <name val="Segoe UI"/>
      <family val="2"/>
    </font>
    <font>
      <sz val="9"/>
      <color indexed="10"/>
      <name val="Segoe UI"/>
      <family val="2"/>
    </font>
    <font>
      <b/>
      <sz val="9"/>
      <color indexed="81"/>
      <name val="Segoe UI"/>
      <family val="2"/>
    </font>
    <font>
      <b/>
      <sz val="9"/>
      <color indexed="81"/>
      <name val="Vsegoe ui"/>
    </font>
    <font>
      <sz val="9"/>
      <color indexed="81"/>
      <name val="Vsegoe ui"/>
    </font>
    <font>
      <sz val="11"/>
      <color indexed="8"/>
      <name val="Calibri"/>
      <family val="2"/>
      <scheme val="minor"/>
    </font>
    <font>
      <sz val="10"/>
      <name val="Segoe UI"/>
      <family val="2"/>
    </font>
    <font>
      <sz val="10"/>
      <color indexed="8"/>
      <name val="Segoe UI"/>
      <family val="2"/>
    </font>
    <font>
      <sz val="11"/>
      <name val="Calibri"/>
      <family val="2"/>
    </font>
    <font>
      <b/>
      <sz val="11"/>
      <color rgb="FFEB5A3E"/>
      <name val="Sergoe ui"/>
    </font>
    <font>
      <sz val="9"/>
      <color theme="0" tint="-0.14999847407452621"/>
      <name val="Sergoe ui"/>
    </font>
    <font>
      <sz val="12"/>
      <color rgb="FF000000"/>
      <name val="Calibri"/>
      <family val="2"/>
    </font>
    <font>
      <sz val="11"/>
      <color theme="0"/>
      <name val="Calibri"/>
      <family val="2"/>
      <scheme val="minor"/>
    </font>
    <font>
      <b/>
      <sz val="10"/>
      <color theme="1"/>
      <name val="Arial"/>
      <family val="2"/>
    </font>
    <font>
      <sz val="10"/>
      <color theme="0"/>
      <name val="Arial"/>
      <family val="2"/>
    </font>
    <font>
      <b/>
      <sz val="10"/>
      <color rgb="FFFF0000"/>
      <name val="Arial"/>
      <family val="2"/>
    </font>
    <font>
      <b/>
      <u/>
      <sz val="10"/>
      <color theme="1"/>
      <name val="Arial"/>
      <family val="2"/>
    </font>
    <font>
      <sz val="24"/>
      <color theme="1"/>
      <name val="Calibri"/>
      <family val="2"/>
      <scheme val="minor"/>
    </font>
    <font>
      <sz val="18"/>
      <color theme="1"/>
      <name val="Calibri"/>
      <family val="2"/>
      <scheme val="minor"/>
    </font>
    <font>
      <sz val="8"/>
      <name val="Tahoma"/>
      <family val="2"/>
    </font>
    <font>
      <sz val="9"/>
      <color theme="1"/>
      <name val="Segoe UI"/>
      <family val="2"/>
    </font>
    <font>
      <sz val="11"/>
      <color rgb="FF000000"/>
      <name val="Calibri"/>
      <family val="2"/>
    </font>
    <font>
      <sz val="8"/>
      <name val="Tahoma"/>
    </font>
  </fonts>
  <fills count="2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D9E1F2"/>
      </patternFill>
    </fill>
    <fill>
      <patternFill patternType="solid">
        <fgColor rgb="FFFAFAF0"/>
        <bgColor indexed="64"/>
      </patternFill>
    </fill>
    <fill>
      <patternFill patternType="solid">
        <fgColor rgb="FFEB5A3E"/>
        <bgColor indexed="64"/>
      </patternFill>
    </fill>
    <fill>
      <patternFill patternType="solid">
        <fgColor rgb="FFFFF055"/>
        <bgColor indexed="64"/>
      </patternFill>
    </fill>
    <fill>
      <patternFill patternType="solid">
        <fgColor theme="0" tint="-0.14999847407452621"/>
        <bgColor indexed="64"/>
      </patternFill>
    </fill>
    <fill>
      <patternFill patternType="solid">
        <fgColor rgb="FFFF505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79998168889431442"/>
        <bgColor indexed="64"/>
      </patternFill>
    </fill>
  </fills>
  <borders count="31">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007BC7"/>
      </left>
      <right/>
      <top/>
      <bottom/>
      <diagonal/>
    </border>
    <border>
      <left style="thin">
        <color rgb="FF007BC7"/>
      </left>
      <right style="thin">
        <color rgb="FF007BC7"/>
      </right>
      <top/>
      <bottom/>
      <diagonal/>
    </border>
    <border>
      <left/>
      <right style="thin">
        <color rgb="FF007BC7"/>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2" fillId="0" borderId="0" applyFont="0" applyFill="0" applyBorder="0" applyAlignment="0" applyProtection="0"/>
    <xf numFmtId="9" fontId="2" fillId="0" borderId="0" applyFont="0" applyFill="0" applyBorder="0" applyAlignment="0" applyProtection="0"/>
    <xf numFmtId="0" fontId="6" fillId="0" borderId="0"/>
    <xf numFmtId="0" fontId="15" fillId="0" borderId="0"/>
    <xf numFmtId="0" fontId="34" fillId="0" borderId="0"/>
    <xf numFmtId="0" fontId="1" fillId="0" borderId="0"/>
    <xf numFmtId="0" fontId="50" fillId="0" borderId="0"/>
  </cellStyleXfs>
  <cellXfs count="276">
    <xf numFmtId="0" fontId="0" fillId="0" borderId="0" xfId="0"/>
    <xf numFmtId="0" fontId="0" fillId="2" borderId="0" xfId="0" applyFill="1" applyProtection="1">
      <protection hidden="1"/>
    </xf>
    <xf numFmtId="0" fontId="7" fillId="0" borderId="1" xfId="0" applyFont="1" applyBorder="1" applyAlignment="1" applyProtection="1">
      <alignment vertical="top" wrapText="1" readingOrder="1"/>
      <protection locked="0"/>
    </xf>
    <xf numFmtId="0" fontId="7" fillId="0" borderId="2" xfId="0" applyFont="1" applyBorder="1" applyAlignment="1" applyProtection="1">
      <alignment vertical="top" wrapText="1" readingOrder="1"/>
      <protection locked="0"/>
    </xf>
    <xf numFmtId="0" fontId="0" fillId="6" borderId="0" xfId="0" applyFill="1"/>
    <xf numFmtId="171" fontId="10" fillId="0" borderId="20" xfId="0" applyNumberFormat="1" applyFont="1" applyBorder="1"/>
    <xf numFmtId="0" fontId="0" fillId="9" borderId="0" xfId="0" applyFill="1"/>
    <xf numFmtId="0" fontId="11" fillId="6" borderId="7" xfId="0" applyFont="1" applyFill="1" applyBorder="1" applyAlignment="1">
      <alignment vertical="center" wrapText="1"/>
    </xf>
    <xf numFmtId="0" fontId="0" fillId="9" borderId="0" xfId="0" quotePrefix="1" applyFill="1"/>
    <xf numFmtId="0" fontId="0" fillId="9" borderId="0" xfId="0" quotePrefix="1" applyFill="1" applyProtection="1">
      <protection hidden="1"/>
    </xf>
    <xf numFmtId="170" fontId="12" fillId="4" borderId="0" xfId="3" applyNumberFormat="1" applyFont="1" applyFill="1" applyProtection="1">
      <protection hidden="1"/>
    </xf>
    <xf numFmtId="0" fontId="2" fillId="0" borderId="0" xfId="0" applyFont="1"/>
    <xf numFmtId="0" fontId="14" fillId="0" borderId="0" xfId="0" applyFont="1"/>
    <xf numFmtId="2" fontId="2" fillId="0" borderId="0" xfId="3" applyNumberFormat="1" applyFont="1" applyProtection="1">
      <protection hidden="1"/>
    </xf>
    <xf numFmtId="2" fontId="2" fillId="0" borderId="0" xfId="0" applyNumberFormat="1" applyFont="1"/>
    <xf numFmtId="14" fontId="13" fillId="0" borderId="0" xfId="0" applyNumberFormat="1" applyFont="1"/>
    <xf numFmtId="0" fontId="2" fillId="6" borderId="0" xfId="0" applyFont="1" applyFill="1"/>
    <xf numFmtId="0" fontId="2" fillId="6" borderId="0" xfId="0" applyFont="1" applyFill="1" applyProtection="1">
      <protection locked="0"/>
    </xf>
    <xf numFmtId="0" fontId="2" fillId="9" borderId="0" xfId="0" applyFont="1" applyFill="1"/>
    <xf numFmtId="0" fontId="17" fillId="0" borderId="0" xfId="0" applyFont="1" applyProtection="1">
      <protection hidden="1"/>
    </xf>
    <xf numFmtId="0" fontId="17" fillId="0" borderId="0" xfId="0" applyFont="1" applyProtection="1">
      <protection locked="0" hidden="1"/>
    </xf>
    <xf numFmtId="167" fontId="17" fillId="0" borderId="0" xfId="0" applyNumberFormat="1" applyFont="1" applyProtection="1">
      <protection hidden="1"/>
    </xf>
    <xf numFmtId="0" fontId="19" fillId="0" borderId="0" xfId="0" applyFont="1" applyAlignment="1" applyProtection="1">
      <alignment horizontal="center"/>
      <protection hidden="1"/>
    </xf>
    <xf numFmtId="0" fontId="17" fillId="0" borderId="0" xfId="0" applyFont="1"/>
    <xf numFmtId="0" fontId="17" fillId="0" borderId="4" xfId="0" applyFont="1" applyBorder="1" applyProtection="1">
      <protection hidden="1"/>
    </xf>
    <xf numFmtId="0" fontId="17" fillId="0" borderId="5" xfId="0" applyFont="1" applyBorder="1" applyProtection="1">
      <protection hidden="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pplyProtection="1">
      <alignment horizontal="right"/>
      <protection hidden="1"/>
    </xf>
    <xf numFmtId="0" fontId="17" fillId="0" borderId="0" xfId="0" quotePrefix="1" applyFont="1" applyProtection="1">
      <protection hidden="1"/>
    </xf>
    <xf numFmtId="0" fontId="18" fillId="0" borderId="0" xfId="0" applyFont="1" applyAlignment="1" applyProtection="1">
      <alignment horizontal="center" vertical="center" textRotation="90"/>
      <protection hidden="1"/>
    </xf>
    <xf numFmtId="0" fontId="17" fillId="0" borderId="9" xfId="0" applyFont="1" applyBorder="1" applyProtection="1">
      <protection hidden="1"/>
    </xf>
    <xf numFmtId="0" fontId="17" fillId="0" borderId="5" xfId="0" applyFont="1" applyBorder="1" applyAlignment="1" applyProtection="1">
      <alignment horizontal="left"/>
      <protection hidden="1"/>
    </xf>
    <xf numFmtId="0" fontId="17" fillId="0" borderId="0" xfId="0" applyFont="1" applyAlignment="1" applyProtection="1">
      <alignment horizontal="left"/>
      <protection hidden="1"/>
    </xf>
    <xf numFmtId="2" fontId="21" fillId="0" borderId="5" xfId="0" applyNumberFormat="1" applyFont="1" applyBorder="1" applyProtection="1">
      <protection locked="0"/>
    </xf>
    <xf numFmtId="0" fontId="18" fillId="0" borderId="5" xfId="0" applyFont="1" applyBorder="1" applyProtection="1">
      <protection hidden="1"/>
    </xf>
    <xf numFmtId="0" fontId="17" fillId="0" borderId="6" xfId="0" applyFont="1" applyBorder="1" applyProtection="1">
      <protection hidden="1"/>
    </xf>
    <xf numFmtId="0" fontId="22" fillId="0" borderId="0" xfId="0" applyFont="1" applyProtection="1">
      <protection hidden="1"/>
    </xf>
    <xf numFmtId="0" fontId="17" fillId="0" borderId="13" xfId="0" applyFont="1" applyBorder="1" applyProtection="1">
      <protection hidden="1"/>
    </xf>
    <xf numFmtId="0" fontId="17" fillId="0" borderId="6" xfId="0" quotePrefix="1" applyFont="1" applyBorder="1" applyProtection="1">
      <protection hidden="1"/>
    </xf>
    <xf numFmtId="0" fontId="18" fillId="0" borderId="6" xfId="0" applyFont="1" applyBorder="1" applyAlignment="1" applyProtection="1">
      <alignment horizontal="center" vertical="center" textRotation="90"/>
      <protection hidden="1"/>
    </xf>
    <xf numFmtId="0" fontId="17" fillId="0" borderId="14" xfId="0" applyFont="1" applyBorder="1" applyProtection="1">
      <protection hidden="1"/>
    </xf>
    <xf numFmtId="0" fontId="17" fillId="0" borderId="12" xfId="0" applyFont="1" applyBorder="1" applyProtection="1">
      <protection hidden="1"/>
    </xf>
    <xf numFmtId="0" fontId="17" fillId="0" borderId="3" xfId="0" applyFont="1" applyBorder="1" applyAlignment="1" applyProtection="1">
      <alignment horizontal="right"/>
      <protection hidden="1"/>
    </xf>
    <xf numFmtId="0" fontId="17" fillId="0" borderId="4" xfId="0" applyFont="1" applyBorder="1" applyAlignment="1" applyProtection="1">
      <alignment horizontal="right"/>
      <protection hidden="1"/>
    </xf>
    <xf numFmtId="0" fontId="17" fillId="0" borderId="5" xfId="0" applyFont="1" applyBorder="1" applyAlignment="1" applyProtection="1">
      <alignment horizontal="right"/>
      <protection hidden="1"/>
    </xf>
    <xf numFmtId="0" fontId="17" fillId="0" borderId="9" xfId="0" quotePrefix="1" applyFont="1" applyBorder="1" applyProtection="1">
      <protection hidden="1"/>
    </xf>
    <xf numFmtId="0" fontId="24" fillId="0" borderId="0" xfId="0" applyFont="1" applyProtection="1">
      <protection hidden="1"/>
    </xf>
    <xf numFmtId="0" fontId="18" fillId="0" borderId="0" xfId="0" applyFont="1" applyProtection="1">
      <protection hidden="1"/>
    </xf>
    <xf numFmtId="0" fontId="18" fillId="0" borderId="6" xfId="0" applyFont="1" applyBorder="1" applyProtection="1">
      <protection hidden="1"/>
    </xf>
    <xf numFmtId="0" fontId="25" fillId="0" borderId="0" xfId="0" applyFont="1" applyAlignment="1" applyProtection="1">
      <alignment horizontal="left"/>
      <protection hidden="1"/>
    </xf>
    <xf numFmtId="164" fontId="17" fillId="14" borderId="9" xfId="1" applyFont="1" applyFill="1" applyBorder="1" applyAlignment="1" applyProtection="1">
      <protection locked="0"/>
    </xf>
    <xf numFmtId="14" fontId="17" fillId="14" borderId="9" xfId="1" applyNumberFormat="1" applyFont="1" applyFill="1" applyBorder="1" applyAlignment="1" applyProtection="1">
      <alignment shrinkToFit="1"/>
      <protection locked="0"/>
    </xf>
    <xf numFmtId="164" fontId="17" fillId="14" borderId="9" xfId="1" applyFont="1" applyFill="1" applyBorder="1" applyAlignment="1" applyProtection="1">
      <alignment shrinkToFit="1"/>
      <protection locked="0"/>
    </xf>
    <xf numFmtId="165" fontId="17" fillId="14" borderId="9" xfId="0" applyNumberFormat="1" applyFont="1" applyFill="1" applyBorder="1" applyProtection="1">
      <protection locked="0"/>
    </xf>
    <xf numFmtId="0" fontId="17" fillId="14" borderId="9" xfId="0" applyFont="1" applyFill="1" applyBorder="1" applyProtection="1">
      <protection locked="0"/>
    </xf>
    <xf numFmtId="0" fontId="17" fillId="14" borderId="9" xfId="0" quotePrefix="1" applyFont="1" applyFill="1" applyBorder="1" applyAlignment="1" applyProtection="1">
      <alignment horizontal="left"/>
      <protection locked="0"/>
    </xf>
    <xf numFmtId="2" fontId="17" fillId="14" borderId="9" xfId="0" applyNumberFormat="1" applyFont="1" applyFill="1" applyBorder="1" applyProtection="1">
      <protection locked="0"/>
    </xf>
    <xf numFmtId="166" fontId="17" fillId="14" borderId="9" xfId="2" applyNumberFormat="1" applyFont="1" applyFill="1" applyBorder="1" applyProtection="1">
      <protection locked="0"/>
    </xf>
    <xf numFmtId="164" fontId="17" fillId="15" borderId="14" xfId="1" applyFont="1" applyFill="1" applyBorder="1" applyAlignment="1" applyProtection="1">
      <alignment shrinkToFit="1"/>
      <protection hidden="1"/>
    </xf>
    <xf numFmtId="164" fontId="17" fillId="15" borderId="0" xfId="1" applyFont="1" applyFill="1" applyBorder="1" applyProtection="1">
      <protection hidden="1"/>
    </xf>
    <xf numFmtId="164" fontId="17" fillId="15" borderId="6" xfId="1" applyFont="1" applyFill="1" applyBorder="1" applyProtection="1">
      <protection locked="0" hidden="1"/>
    </xf>
    <xf numFmtId="164" fontId="17" fillId="15" borderId="6" xfId="1" applyFont="1" applyFill="1" applyBorder="1" applyProtection="1">
      <protection hidden="1"/>
    </xf>
    <xf numFmtId="0" fontId="26" fillId="12" borderId="15" xfId="0" applyFont="1" applyFill="1" applyBorder="1" applyAlignment="1" applyProtection="1">
      <alignment vertical="center"/>
      <protection hidden="1"/>
    </xf>
    <xf numFmtId="0" fontId="27" fillId="12" borderId="16" xfId="0" applyFont="1" applyFill="1" applyBorder="1" applyAlignment="1" applyProtection="1">
      <alignment vertical="center"/>
      <protection hidden="1"/>
    </xf>
    <xf numFmtId="0" fontId="26" fillId="12" borderId="16" xfId="0" applyFont="1" applyFill="1" applyBorder="1" applyAlignment="1" applyProtection="1">
      <alignment vertical="center"/>
      <protection hidden="1"/>
    </xf>
    <xf numFmtId="0" fontId="26" fillId="12" borderId="16" xfId="0" applyFont="1" applyFill="1" applyBorder="1" applyAlignment="1" applyProtection="1">
      <alignment horizontal="right" vertical="center"/>
      <protection hidden="1"/>
    </xf>
    <xf numFmtId="0" fontId="27" fillId="12" borderId="17" xfId="0" applyFont="1" applyFill="1" applyBorder="1" applyAlignment="1" applyProtection="1">
      <alignment vertical="center"/>
      <protection hidden="1"/>
    </xf>
    <xf numFmtId="0" fontId="23" fillId="13" borderId="0" xfId="0" applyFont="1" applyFill="1" applyProtection="1">
      <protection hidden="1"/>
    </xf>
    <xf numFmtId="0" fontId="28" fillId="4" borderId="0" xfId="0" applyFont="1" applyFill="1" applyProtection="1">
      <protection hidden="1"/>
    </xf>
    <xf numFmtId="0" fontId="27" fillId="0" borderId="0" xfId="0" applyFont="1" applyAlignment="1" applyProtection="1">
      <alignment horizontal="right"/>
      <protection hidden="1"/>
    </xf>
    <xf numFmtId="164" fontId="17" fillId="15" borderId="4" xfId="1" applyFont="1" applyFill="1" applyBorder="1" applyAlignment="1" applyProtection="1">
      <alignment horizontal="right"/>
      <protection hidden="1"/>
    </xf>
    <xf numFmtId="164" fontId="17" fillId="15" borderId="0" xfId="1" applyFont="1" applyFill="1" applyBorder="1" applyAlignment="1" applyProtection="1">
      <alignment horizontal="right"/>
      <protection hidden="1"/>
    </xf>
    <xf numFmtId="164" fontId="17" fillId="15" borderId="6" xfId="1" applyFont="1" applyFill="1" applyBorder="1" applyAlignment="1" applyProtection="1">
      <alignment horizontal="right"/>
      <protection hidden="1"/>
    </xf>
    <xf numFmtId="0" fontId="17" fillId="12" borderId="4" xfId="0" applyFont="1" applyFill="1" applyBorder="1" applyProtection="1">
      <protection hidden="1"/>
    </xf>
    <xf numFmtId="0" fontId="17" fillId="12" borderId="12" xfId="0" applyFont="1" applyFill="1" applyBorder="1" applyAlignment="1" applyProtection="1">
      <alignment horizontal="right" vertical="center"/>
      <protection hidden="1"/>
    </xf>
    <xf numFmtId="0" fontId="17" fillId="12" borderId="6" xfId="0" applyFont="1" applyFill="1" applyBorder="1" applyAlignment="1">
      <alignment horizontal="center" vertical="center"/>
    </xf>
    <xf numFmtId="0" fontId="17" fillId="12" borderId="14" xfId="0" applyFont="1" applyFill="1" applyBorder="1" applyAlignment="1">
      <alignment horizontal="center" vertical="center"/>
    </xf>
    <xf numFmtId="0" fontId="2" fillId="6" borderId="0" xfId="3" applyFont="1" applyFill="1" applyProtection="1">
      <protection hidden="1"/>
    </xf>
    <xf numFmtId="10" fontId="2" fillId="3" borderId="0" xfId="2" applyNumberFormat="1" applyFont="1" applyFill="1" applyProtection="1">
      <protection locked="0"/>
    </xf>
    <xf numFmtId="0" fontId="2" fillId="2" borderId="0" xfId="3" applyFont="1" applyFill="1" applyProtection="1">
      <protection hidden="1"/>
    </xf>
    <xf numFmtId="2" fontId="2" fillId="0" borderId="0" xfId="3" applyNumberFormat="1" applyFont="1" applyAlignment="1" applyProtection="1">
      <alignment horizontal="right"/>
      <protection hidden="1"/>
    </xf>
    <xf numFmtId="2" fontId="2" fillId="6" borderId="0" xfId="3" applyNumberFormat="1" applyFont="1" applyFill="1" applyProtection="1">
      <protection hidden="1"/>
    </xf>
    <xf numFmtId="2" fontId="2" fillId="8" borderId="0" xfId="3" applyNumberFormat="1" applyFont="1" applyFill="1" applyProtection="1">
      <protection hidden="1"/>
    </xf>
    <xf numFmtId="0" fontId="2" fillId="8" borderId="0" xfId="3" applyFont="1" applyFill="1" applyProtection="1">
      <protection hidden="1"/>
    </xf>
    <xf numFmtId="168" fontId="2" fillId="6" borderId="0" xfId="2" applyNumberFormat="1" applyFont="1" applyFill="1" applyProtection="1">
      <protection locked="0"/>
    </xf>
    <xf numFmtId="168" fontId="2" fillId="3" borderId="0" xfId="2" applyNumberFormat="1" applyFont="1" applyFill="1" applyProtection="1">
      <protection locked="0"/>
    </xf>
    <xf numFmtId="168" fontId="2" fillId="0" borderId="0" xfId="2" applyNumberFormat="1" applyFont="1" applyProtection="1">
      <protection hidden="1"/>
    </xf>
    <xf numFmtId="2" fontId="2" fillId="6" borderId="0" xfId="3" applyNumberFormat="1" applyFont="1" applyFill="1" applyProtection="1">
      <protection locked="0"/>
    </xf>
    <xf numFmtId="10" fontId="2" fillId="3" borderId="0" xfId="2" applyNumberFormat="1" applyFont="1" applyFill="1" applyProtection="1">
      <protection hidden="1"/>
    </xf>
    <xf numFmtId="10" fontId="2" fillId="8" borderId="0" xfId="2" applyNumberFormat="1" applyFont="1" applyFill="1" applyProtection="1">
      <protection locked="0"/>
    </xf>
    <xf numFmtId="10" fontId="2" fillId="6" borderId="0" xfId="2" applyNumberFormat="1" applyFont="1" applyFill="1" applyProtection="1">
      <protection locked="0"/>
    </xf>
    <xf numFmtId="2" fontId="2" fillId="3" borderId="0" xfId="3" applyNumberFormat="1" applyFont="1" applyFill="1" applyProtection="1">
      <protection locked="0"/>
    </xf>
    <xf numFmtId="168" fontId="2" fillId="10" borderId="0" xfId="2" applyNumberFormat="1" applyFont="1" applyFill="1" applyProtection="1">
      <protection locked="0"/>
    </xf>
    <xf numFmtId="0" fontId="2" fillId="2" borderId="0" xfId="0" applyFont="1" applyFill="1" applyProtection="1">
      <protection hidden="1"/>
    </xf>
    <xf numFmtId="2" fontId="2" fillId="2" borderId="0" xfId="0" applyNumberFormat="1" applyFont="1" applyFill="1" applyProtection="1">
      <protection hidden="1"/>
    </xf>
    <xf numFmtId="2" fontId="2" fillId="2" borderId="0" xfId="3" applyNumberFormat="1" applyFont="1" applyFill="1" applyAlignment="1" applyProtection="1">
      <alignment horizontal="right"/>
      <protection hidden="1"/>
    </xf>
    <xf numFmtId="2" fontId="2" fillId="2" borderId="0" xfId="3" applyNumberFormat="1" applyFont="1" applyFill="1" applyProtection="1">
      <protection hidden="1"/>
    </xf>
    <xf numFmtId="0" fontId="2" fillId="0" borderId="0" xfId="0" applyFont="1" applyProtection="1">
      <protection hidden="1"/>
    </xf>
    <xf numFmtId="2" fontId="2" fillId="0" borderId="0" xfId="3" quotePrefix="1" applyNumberFormat="1" applyFont="1" applyProtection="1">
      <protection hidden="1"/>
    </xf>
    <xf numFmtId="0" fontId="2" fillId="3" borderId="0" xfId="0" applyFont="1" applyFill="1" applyProtection="1">
      <protection locked="0"/>
    </xf>
    <xf numFmtId="0" fontId="2" fillId="2" borderId="0" xfId="0" quotePrefix="1" applyFont="1" applyFill="1" applyProtection="1">
      <protection hidden="1"/>
    </xf>
    <xf numFmtId="0" fontId="2" fillId="7" borderId="18" xfId="0" applyFont="1" applyFill="1" applyBorder="1" applyAlignment="1">
      <alignment horizontal="right" vertical="center"/>
    </xf>
    <xf numFmtId="14" fontId="2" fillId="5" borderId="0" xfId="0" applyNumberFormat="1" applyFont="1" applyFill="1"/>
    <xf numFmtId="165" fontId="2" fillId="5" borderId="0" xfId="0" applyNumberFormat="1" applyFont="1" applyFill="1"/>
    <xf numFmtId="169" fontId="2" fillId="5" borderId="0" xfId="0" applyNumberFormat="1" applyFont="1" applyFill="1"/>
    <xf numFmtId="169" fontId="2" fillId="0" borderId="0" xfId="0" applyNumberFormat="1" applyFont="1"/>
    <xf numFmtId="0" fontId="2" fillId="8" borderId="0" xfId="0" applyFont="1" applyFill="1" applyProtection="1">
      <protection locked="0"/>
    </xf>
    <xf numFmtId="1" fontId="2" fillId="0" borderId="0" xfId="3" applyNumberFormat="1" applyFont="1" applyProtection="1">
      <protection hidden="1"/>
    </xf>
    <xf numFmtId="170" fontId="2" fillId="0" borderId="0" xfId="3" applyNumberFormat="1" applyFont="1" applyProtection="1">
      <protection hidden="1"/>
    </xf>
    <xf numFmtId="0" fontId="2" fillId="0" borderId="0" xfId="3" applyFont="1" applyProtection="1">
      <protection hidden="1"/>
    </xf>
    <xf numFmtId="0" fontId="2" fillId="0" borderId="7" xfId="0" applyFont="1" applyBorder="1" applyAlignment="1">
      <alignment horizontal="center"/>
    </xf>
    <xf numFmtId="0" fontId="35" fillId="4" borderId="0" xfId="0" applyFont="1" applyFill="1" applyProtection="1">
      <protection hidden="1"/>
    </xf>
    <xf numFmtId="167" fontId="35" fillId="4" borderId="0" xfId="0" applyNumberFormat="1" applyFont="1" applyFill="1" applyProtection="1">
      <protection hidden="1"/>
    </xf>
    <xf numFmtId="0" fontId="35" fillId="6" borderId="22" xfId="0" applyFont="1" applyFill="1" applyBorder="1" applyProtection="1">
      <protection hidden="1"/>
    </xf>
    <xf numFmtId="0" fontId="35" fillId="4" borderId="15" xfId="0" applyFont="1" applyFill="1" applyBorder="1" applyProtection="1">
      <protection hidden="1"/>
    </xf>
    <xf numFmtId="0" fontId="35" fillId="6" borderId="23" xfId="0" applyFont="1" applyFill="1" applyBorder="1" applyProtection="1">
      <protection hidden="1"/>
    </xf>
    <xf numFmtId="0" fontId="35" fillId="4" borderId="7" xfId="0" applyFont="1" applyFill="1" applyBorder="1" applyProtection="1">
      <protection hidden="1"/>
    </xf>
    <xf numFmtId="0" fontId="35" fillId="16" borderId="0" xfId="0" applyFont="1" applyFill="1" applyProtection="1">
      <protection hidden="1"/>
    </xf>
    <xf numFmtId="0" fontId="35" fillId="4" borderId="8" xfId="0" applyFont="1" applyFill="1" applyBorder="1" applyProtection="1">
      <protection hidden="1"/>
    </xf>
    <xf numFmtId="9" fontId="35" fillId="4" borderId="9" xfId="0" applyNumberFormat="1" applyFont="1" applyFill="1" applyBorder="1" applyProtection="1">
      <protection locked="0"/>
    </xf>
    <xf numFmtId="0" fontId="35" fillId="16" borderId="0" xfId="0" quotePrefix="1" applyFont="1" applyFill="1" applyProtection="1">
      <protection hidden="1"/>
    </xf>
    <xf numFmtId="0" fontId="35" fillId="4" borderId="10" xfId="0" applyFont="1" applyFill="1" applyBorder="1" applyProtection="1">
      <protection hidden="1"/>
    </xf>
    <xf numFmtId="10" fontId="35" fillId="4" borderId="7" xfId="2" applyNumberFormat="1" applyFont="1" applyFill="1" applyBorder="1" applyProtection="1">
      <protection hidden="1"/>
    </xf>
    <xf numFmtId="0" fontId="35" fillId="4" borderId="11" xfId="0" applyFont="1" applyFill="1" applyBorder="1" applyProtection="1">
      <protection hidden="1"/>
    </xf>
    <xf numFmtId="165" fontId="35" fillId="4" borderId="10" xfId="0" applyNumberFormat="1" applyFont="1" applyFill="1" applyBorder="1" applyProtection="1">
      <protection hidden="1"/>
    </xf>
    <xf numFmtId="9" fontId="35" fillId="4" borderId="0" xfId="2" applyFont="1" applyFill="1" applyProtection="1">
      <protection hidden="1"/>
    </xf>
    <xf numFmtId="0" fontId="35" fillId="4" borderId="0" xfId="0" quotePrefix="1" applyFont="1" applyFill="1" applyProtection="1">
      <protection hidden="1"/>
    </xf>
    <xf numFmtId="0" fontId="35" fillId="17" borderId="0" xfId="0" applyFont="1" applyFill="1" applyProtection="1">
      <protection hidden="1"/>
    </xf>
    <xf numFmtId="165" fontId="35" fillId="4" borderId="0" xfId="0" applyNumberFormat="1" applyFont="1" applyFill="1" applyProtection="1">
      <protection hidden="1"/>
    </xf>
    <xf numFmtId="2" fontId="35" fillId="4" borderId="10" xfId="0" applyNumberFormat="1" applyFont="1" applyFill="1" applyBorder="1" applyProtection="1">
      <protection hidden="1"/>
    </xf>
    <xf numFmtId="0" fontId="35" fillId="4" borderId="3" xfId="0" applyFont="1" applyFill="1" applyBorder="1" applyProtection="1">
      <protection hidden="1"/>
    </xf>
    <xf numFmtId="0" fontId="35" fillId="4" borderId="4" xfId="0" applyFont="1" applyFill="1" applyBorder="1" applyProtection="1">
      <protection hidden="1"/>
    </xf>
    <xf numFmtId="0" fontId="35" fillId="4" borderId="12" xfId="0" applyFont="1" applyFill="1" applyBorder="1" applyProtection="1">
      <protection hidden="1"/>
    </xf>
    <xf numFmtId="0" fontId="35" fillId="4" borderId="5" xfId="0" applyFont="1" applyFill="1" applyBorder="1" applyProtection="1">
      <protection hidden="1"/>
    </xf>
    <xf numFmtId="2" fontId="35" fillId="4" borderId="0" xfId="0" applyNumberFormat="1" applyFont="1" applyFill="1" applyProtection="1">
      <protection hidden="1"/>
    </xf>
    <xf numFmtId="0" fontId="35" fillId="4" borderId="9" xfId="0" applyFont="1" applyFill="1" applyBorder="1" applyProtection="1">
      <protection hidden="1"/>
    </xf>
    <xf numFmtId="0" fontId="35" fillId="4" borderId="13" xfId="0" applyFont="1" applyFill="1" applyBorder="1" applyAlignment="1" applyProtection="1">
      <alignment horizontal="right"/>
      <protection hidden="1"/>
    </xf>
    <xf numFmtId="0" fontId="35" fillId="4" borderId="6" xfId="0" applyFont="1" applyFill="1" applyBorder="1" applyProtection="1">
      <protection hidden="1"/>
    </xf>
    <xf numFmtId="0" fontId="35" fillId="4" borderId="14" xfId="0" applyFont="1" applyFill="1" applyBorder="1" applyProtection="1">
      <protection hidden="1"/>
    </xf>
    <xf numFmtId="0" fontId="36" fillId="4" borderId="2" xfId="0" applyFont="1" applyFill="1" applyBorder="1" applyAlignment="1" applyProtection="1">
      <alignment vertical="top" wrapText="1" readingOrder="1"/>
      <protection locked="0"/>
    </xf>
    <xf numFmtId="0" fontId="35" fillId="4" borderId="0" xfId="0" applyFont="1" applyFill="1" applyAlignment="1" applyProtection="1">
      <alignment vertical="top"/>
      <protection hidden="1"/>
    </xf>
    <xf numFmtId="169" fontId="35" fillId="4" borderId="0" xfId="0" applyNumberFormat="1" applyFont="1" applyFill="1"/>
    <xf numFmtId="0" fontId="35" fillId="4" borderId="0" xfId="0" applyFont="1" applyFill="1"/>
    <xf numFmtId="2" fontId="35" fillId="4" borderId="0" xfId="0" applyNumberFormat="1" applyFont="1" applyFill="1"/>
    <xf numFmtId="169" fontId="35" fillId="4" borderId="0" xfId="0" applyNumberFormat="1" applyFont="1" applyFill="1" applyProtection="1">
      <protection hidden="1"/>
    </xf>
    <xf numFmtId="0" fontId="35" fillId="2" borderId="0" xfId="0" applyFont="1" applyFill="1" applyProtection="1">
      <protection hidden="1"/>
    </xf>
    <xf numFmtId="0" fontId="35" fillId="4" borderId="0" xfId="0" applyFont="1" applyFill="1" applyAlignment="1" applyProtection="1">
      <alignment horizontal="right"/>
      <protection hidden="1"/>
    </xf>
    <xf numFmtId="0" fontId="37" fillId="0" borderId="0" xfId="0" applyFont="1"/>
    <xf numFmtId="2" fontId="2" fillId="0" borderId="24" xfId="3" applyNumberFormat="1" applyFont="1" applyBorder="1" applyProtection="1">
      <protection hidden="1"/>
    </xf>
    <xf numFmtId="2" fontId="2" fillId="0" borderId="25" xfId="3" applyNumberFormat="1" applyFont="1" applyBorder="1" applyProtection="1">
      <protection hidden="1"/>
    </xf>
    <xf numFmtId="2" fontId="2" fillId="0" borderId="26" xfId="3" applyNumberFormat="1" applyFont="1" applyBorder="1" applyProtection="1">
      <protection hidden="1"/>
    </xf>
    <xf numFmtId="2" fontId="2" fillId="0" borderId="27" xfId="3" applyNumberFormat="1" applyFont="1" applyBorder="1" applyProtection="1">
      <protection hidden="1"/>
    </xf>
    <xf numFmtId="2" fontId="2" fillId="0" borderId="18" xfId="3" applyNumberFormat="1" applyFont="1" applyBorder="1" applyProtection="1">
      <protection hidden="1"/>
    </xf>
    <xf numFmtId="2" fontId="2" fillId="4" borderId="18" xfId="3" applyNumberFormat="1" applyFont="1" applyFill="1" applyBorder="1" applyProtection="1">
      <protection hidden="1"/>
    </xf>
    <xf numFmtId="2" fontId="2" fillId="0" borderId="28" xfId="3" applyNumberFormat="1" applyFont="1" applyBorder="1" applyProtection="1">
      <protection hidden="1"/>
    </xf>
    <xf numFmtId="2" fontId="2" fillId="0" borderId="29" xfId="3" applyNumberFormat="1" applyFont="1" applyBorder="1" applyProtection="1">
      <protection hidden="1"/>
    </xf>
    <xf numFmtId="2" fontId="2" fillId="0" borderId="30" xfId="3" applyNumberFormat="1" applyFont="1" applyBorder="1" applyProtection="1">
      <protection hidden="1"/>
    </xf>
    <xf numFmtId="2" fontId="2" fillId="2" borderId="0" xfId="3" applyNumberFormat="1" applyFont="1" applyFill="1" applyAlignment="1" applyProtection="1">
      <alignment horizontal="left"/>
      <protection hidden="1"/>
    </xf>
    <xf numFmtId="2" fontId="35" fillId="4" borderId="8" xfId="0" applyNumberFormat="1" applyFont="1" applyFill="1" applyBorder="1" applyProtection="1">
      <protection hidden="1"/>
    </xf>
    <xf numFmtId="0" fontId="35" fillId="18" borderId="7" xfId="0" applyFont="1" applyFill="1" applyBorder="1" applyProtection="1">
      <protection hidden="1"/>
    </xf>
    <xf numFmtId="0" fontId="35" fillId="18" borderId="0" xfId="0" applyFont="1" applyFill="1" applyProtection="1">
      <protection hidden="1"/>
    </xf>
    <xf numFmtId="0" fontId="10" fillId="0" borderId="0" xfId="0" applyFont="1" applyAlignment="1">
      <alignment vertical="center" wrapText="1"/>
    </xf>
    <xf numFmtId="0" fontId="10" fillId="0" borderId="19" xfId="0" applyFont="1" applyBorder="1" applyAlignment="1">
      <alignment vertical="center" wrapText="1"/>
    </xf>
    <xf numFmtId="0" fontId="10" fillId="0" borderId="21" xfId="0" applyFont="1" applyBorder="1" applyAlignment="1">
      <alignment vertical="center" wrapText="1"/>
    </xf>
    <xf numFmtId="0" fontId="16" fillId="0" borderId="20" xfId="0" applyFont="1" applyBorder="1" applyAlignment="1">
      <alignment horizontal="left" vertical="top" wrapText="1"/>
    </xf>
    <xf numFmtId="0" fontId="23" fillId="0" borderId="0" xfId="0" applyFont="1" applyProtection="1">
      <protection locked="0" hidden="1"/>
    </xf>
    <xf numFmtId="2" fontId="3" fillId="0" borderId="0" xfId="0" applyNumberFormat="1" applyFont="1"/>
    <xf numFmtId="1" fontId="3" fillId="0" borderId="0" xfId="3" applyNumberFormat="1" applyFont="1" applyProtection="1">
      <protection hidden="1"/>
    </xf>
    <xf numFmtId="2" fontId="3" fillId="0" borderId="0" xfId="3" applyNumberFormat="1" applyFont="1" applyProtection="1">
      <protection hidden="1"/>
    </xf>
    <xf numFmtId="14" fontId="35" fillId="4" borderId="0" xfId="0" applyNumberFormat="1" applyFont="1" applyFill="1" applyProtection="1">
      <protection hidden="1"/>
    </xf>
    <xf numFmtId="1" fontId="35" fillId="4" borderId="0" xfId="0" applyNumberFormat="1" applyFont="1" applyFill="1" applyProtection="1">
      <protection hidden="1"/>
    </xf>
    <xf numFmtId="0" fontId="39" fillId="15" borderId="9" xfId="0" applyFont="1" applyFill="1" applyBorder="1"/>
    <xf numFmtId="0" fontId="12" fillId="0" borderId="0" xfId="6" applyFont="1"/>
    <xf numFmtId="0" fontId="12" fillId="19" borderId="3" xfId="6" applyFont="1" applyFill="1" applyBorder="1"/>
    <xf numFmtId="0" fontId="12" fillId="19" borderId="4" xfId="6" applyFont="1" applyFill="1" applyBorder="1"/>
    <xf numFmtId="0" fontId="12" fillId="19" borderId="12" xfId="6" applyFont="1" applyFill="1" applyBorder="1"/>
    <xf numFmtId="0" fontId="12" fillId="0" borderId="0" xfId="6" applyFont="1" applyAlignment="1">
      <alignment horizontal="right"/>
    </xf>
    <xf numFmtId="14" fontId="12" fillId="5" borderId="0" xfId="6" applyNumberFormat="1" applyFont="1" applyFill="1" applyProtection="1">
      <protection locked="0"/>
    </xf>
    <xf numFmtId="0" fontId="12" fillId="19" borderId="5" xfId="6" applyFont="1" applyFill="1" applyBorder="1"/>
    <xf numFmtId="0" fontId="12" fillId="19" borderId="0" xfId="6" applyFont="1" applyFill="1"/>
    <xf numFmtId="0" fontId="12" fillId="19" borderId="9" xfId="6" applyFont="1" applyFill="1" applyBorder="1"/>
    <xf numFmtId="14" fontId="12" fillId="5" borderId="0" xfId="6" applyNumberFormat="1" applyFont="1" applyFill="1" applyAlignment="1" applyProtection="1">
      <alignment shrinkToFit="1"/>
      <protection locked="0"/>
    </xf>
    <xf numFmtId="0" fontId="12" fillId="19" borderId="13" xfId="6" applyFont="1" applyFill="1" applyBorder="1"/>
    <xf numFmtId="0" fontId="12" fillId="19" borderId="6" xfId="6" applyFont="1" applyFill="1" applyBorder="1"/>
    <xf numFmtId="0" fontId="12" fillId="19" borderId="14" xfId="6" applyFont="1" applyFill="1" applyBorder="1"/>
    <xf numFmtId="14" fontId="12" fillId="0" borderId="0" xfId="6" applyNumberFormat="1" applyFont="1"/>
    <xf numFmtId="0" fontId="12" fillId="5" borderId="0" xfId="6" applyFont="1" applyFill="1" applyProtection="1">
      <protection locked="0"/>
    </xf>
    <xf numFmtId="0" fontId="1" fillId="0" borderId="0" xfId="6"/>
    <xf numFmtId="0" fontId="43" fillId="0" borderId="0" xfId="6" applyFont="1"/>
    <xf numFmtId="14" fontId="43" fillId="0" borderId="0" xfId="6" applyNumberFormat="1" applyFont="1"/>
    <xf numFmtId="0" fontId="12" fillId="0" borderId="3" xfId="6" applyFont="1" applyBorder="1"/>
    <xf numFmtId="0" fontId="12" fillId="0" borderId="4" xfId="6" applyFont="1" applyBorder="1"/>
    <xf numFmtId="0" fontId="12" fillId="0" borderId="12" xfId="6" applyFont="1" applyBorder="1"/>
    <xf numFmtId="14" fontId="12" fillId="0" borderId="0" xfId="6" applyNumberFormat="1" applyFont="1" applyAlignment="1">
      <alignment shrinkToFit="1"/>
    </xf>
    <xf numFmtId="0" fontId="12" fillId="0" borderId="5" xfId="6" applyFont="1" applyBorder="1"/>
    <xf numFmtId="0" fontId="12" fillId="0" borderId="9" xfId="6" applyFont="1" applyBorder="1"/>
    <xf numFmtId="165" fontId="12" fillId="5" borderId="0" xfId="6" applyNumberFormat="1" applyFont="1" applyFill="1" applyAlignment="1" applyProtection="1">
      <alignment shrinkToFit="1"/>
      <protection locked="0"/>
    </xf>
    <xf numFmtId="0" fontId="44" fillId="0" borderId="0" xfId="6" applyFont="1"/>
    <xf numFmtId="0" fontId="12" fillId="0" borderId="0" xfId="6" applyFont="1" applyAlignment="1">
      <alignment shrinkToFit="1"/>
    </xf>
    <xf numFmtId="165" fontId="12" fillId="0" borderId="0" xfId="6" applyNumberFormat="1" applyFont="1"/>
    <xf numFmtId="0" fontId="12" fillId="9" borderId="0" xfId="6" applyFont="1" applyFill="1" applyAlignment="1" applyProtection="1">
      <alignment shrinkToFit="1"/>
      <protection locked="0"/>
    </xf>
    <xf numFmtId="0" fontId="42" fillId="0" borderId="0" xfId="6" applyFont="1"/>
    <xf numFmtId="0" fontId="12" fillId="5" borderId="0" xfId="6" applyFont="1" applyFill="1" applyAlignment="1" applyProtection="1">
      <alignment shrinkToFit="1"/>
      <protection locked="0"/>
    </xf>
    <xf numFmtId="14" fontId="12" fillId="9" borderId="5" xfId="6" applyNumberFormat="1" applyFont="1" applyFill="1" applyBorder="1" applyProtection="1">
      <protection locked="0"/>
    </xf>
    <xf numFmtId="0" fontId="12" fillId="0" borderId="0" xfId="6" applyFont="1" applyAlignment="1">
      <alignment horizontal="center"/>
    </xf>
    <xf numFmtId="0" fontId="45" fillId="0" borderId="3" xfId="6" applyFont="1" applyBorder="1"/>
    <xf numFmtId="0" fontId="42" fillId="0" borderId="3" xfId="6" applyFont="1" applyBorder="1"/>
    <xf numFmtId="0" fontId="41" fillId="0" borderId="0" xfId="6" applyFont="1" applyProtection="1">
      <protection locked="0"/>
    </xf>
    <xf numFmtId="165" fontId="41" fillId="0" borderId="0" xfId="6" applyNumberFormat="1" applyFont="1" applyProtection="1">
      <protection locked="0"/>
    </xf>
    <xf numFmtId="165" fontId="1" fillId="0" borderId="0" xfId="6" applyNumberFormat="1" applyProtection="1">
      <protection locked="0"/>
    </xf>
    <xf numFmtId="0" fontId="12" fillId="0" borderId="0" xfId="6" applyFont="1" applyProtection="1">
      <protection locked="0"/>
    </xf>
    <xf numFmtId="0" fontId="12" fillId="0" borderId="13" xfId="6" applyFont="1" applyBorder="1" applyAlignment="1">
      <alignment horizontal="center"/>
    </xf>
    <xf numFmtId="0" fontId="12" fillId="0" borderId="6" xfId="6" applyFont="1" applyBorder="1" applyAlignment="1">
      <alignment horizontal="center"/>
    </xf>
    <xf numFmtId="9" fontId="12" fillId="0" borderId="6" xfId="6" quotePrefix="1" applyNumberFormat="1" applyFont="1" applyBorder="1" applyAlignment="1">
      <alignment horizontal="right" shrinkToFit="1"/>
    </xf>
    <xf numFmtId="9" fontId="12" fillId="0" borderId="14" xfId="6" quotePrefix="1" applyNumberFormat="1" applyFont="1" applyBorder="1" applyAlignment="1">
      <alignment horizontal="right"/>
    </xf>
    <xf numFmtId="0" fontId="12" fillId="0" borderId="14" xfId="6" applyFont="1" applyBorder="1" applyAlignment="1">
      <alignment horizontal="center"/>
    </xf>
    <xf numFmtId="165" fontId="1" fillId="6" borderId="0" xfId="6" applyNumberFormat="1" applyFill="1" applyProtection="1">
      <protection locked="0"/>
    </xf>
    <xf numFmtId="0" fontId="12" fillId="0" borderId="0" xfId="6" applyFont="1" applyAlignment="1" applyProtection="1">
      <alignment horizontal="center"/>
      <protection locked="0"/>
    </xf>
    <xf numFmtId="0" fontId="12" fillId="0" borderId="13" xfId="6" applyFont="1" applyBorder="1"/>
    <xf numFmtId="0" fontId="12" fillId="0" borderId="6" xfId="6" applyFont="1" applyBorder="1"/>
    <xf numFmtId="0" fontId="12" fillId="0" borderId="14" xfId="6" applyFont="1" applyBorder="1"/>
    <xf numFmtId="0" fontId="12" fillId="5" borderId="5" xfId="6" applyFont="1" applyFill="1" applyBorder="1" applyProtection="1">
      <protection locked="0"/>
    </xf>
    <xf numFmtId="2" fontId="12" fillId="0" borderId="0" xfId="6" applyNumberFormat="1" applyFont="1"/>
    <xf numFmtId="14" fontId="12" fillId="5" borderId="5" xfId="6" applyNumberFormat="1" applyFont="1" applyFill="1" applyBorder="1" applyProtection="1">
      <protection locked="0"/>
    </xf>
    <xf numFmtId="0" fontId="1" fillId="0" borderId="0" xfId="6" applyProtection="1">
      <protection locked="0"/>
    </xf>
    <xf numFmtId="2" fontId="12" fillId="9" borderId="5" xfId="6" applyNumberFormat="1" applyFont="1" applyFill="1" applyBorder="1" applyProtection="1">
      <protection locked="0"/>
    </xf>
    <xf numFmtId="14" fontId="12" fillId="5" borderId="13" xfId="6" applyNumberFormat="1" applyFont="1" applyFill="1" applyBorder="1" applyProtection="1">
      <protection locked="0"/>
    </xf>
    <xf numFmtId="0" fontId="12" fillId="5" borderId="6" xfId="6" applyFont="1" applyFill="1" applyBorder="1" applyProtection="1">
      <protection locked="0"/>
    </xf>
    <xf numFmtId="0" fontId="12" fillId="0" borderId="6" xfId="6" applyFont="1" applyBorder="1" applyAlignment="1">
      <alignment shrinkToFit="1"/>
    </xf>
    <xf numFmtId="0" fontId="12" fillId="5" borderId="13" xfId="6" applyFont="1" applyFill="1" applyBorder="1" applyProtection="1">
      <protection locked="0"/>
    </xf>
    <xf numFmtId="0" fontId="44" fillId="0" borderId="0" xfId="6" quotePrefix="1" applyFont="1"/>
    <xf numFmtId="0" fontId="12" fillId="0" borderId="0" xfId="6" applyFont="1" applyAlignment="1">
      <alignment horizontal="right" shrinkToFit="1"/>
    </xf>
    <xf numFmtId="0" fontId="46" fillId="0" borderId="0" xfId="6" applyFont="1"/>
    <xf numFmtId="0" fontId="47" fillId="0" borderId="0" xfId="6" applyFont="1"/>
    <xf numFmtId="9" fontId="12" fillId="0" borderId="0" xfId="6" applyNumberFormat="1" applyFont="1" applyAlignment="1">
      <alignment horizontal="right"/>
    </xf>
    <xf numFmtId="0" fontId="37" fillId="0" borderId="0" xfId="0" applyFont="1" applyAlignment="1">
      <alignment horizontal="right"/>
    </xf>
    <xf numFmtId="0" fontId="49" fillId="0" borderId="0" xfId="0" applyFont="1"/>
    <xf numFmtId="2" fontId="49" fillId="20" borderId="0" xfId="0" applyNumberFormat="1" applyFont="1" applyFill="1" applyAlignment="1">
      <alignment horizontal="left"/>
    </xf>
    <xf numFmtId="0" fontId="40" fillId="6" borderId="0" xfId="0" applyFont="1" applyFill="1"/>
    <xf numFmtId="0" fontId="49" fillId="20" borderId="0" xfId="0" applyFont="1" applyFill="1" applyAlignment="1">
      <alignment horizontal="left"/>
    </xf>
    <xf numFmtId="172" fontId="51" fillId="11" borderId="20" xfId="0" applyNumberFormat="1" applyFont="1" applyFill="1" applyBorder="1" applyAlignment="1">
      <alignment horizontal="right" vertical="center" wrapText="1"/>
    </xf>
    <xf numFmtId="172" fontId="51" fillId="11" borderId="20" xfId="5" applyNumberFormat="1" applyFont="1" applyFill="1" applyBorder="1" applyAlignment="1">
      <alignment horizontal="right" vertical="center" wrapText="1"/>
    </xf>
    <xf numFmtId="172" fontId="51" fillId="0" borderId="20" xfId="5" applyNumberFormat="1" applyFont="1" applyBorder="1" applyAlignment="1">
      <alignment horizontal="right" vertical="center" wrapText="1"/>
    </xf>
    <xf numFmtId="172" fontId="51" fillId="0" borderId="20" xfId="0" applyNumberFormat="1" applyFont="1" applyBorder="1" applyAlignment="1">
      <alignment horizontal="right" vertical="center" wrapText="1"/>
    </xf>
    <xf numFmtId="14" fontId="35" fillId="6" borderId="0" xfId="0" applyNumberFormat="1" applyFont="1" applyFill="1" applyProtection="1">
      <protection hidden="1"/>
    </xf>
    <xf numFmtId="0" fontId="26" fillId="12" borderId="5" xfId="0" applyFont="1" applyFill="1" applyBorder="1" applyAlignment="1" applyProtection="1">
      <alignment horizontal="center" vertical="center" textRotation="90"/>
      <protection hidden="1"/>
    </xf>
    <xf numFmtId="0" fontId="27" fillId="12" borderId="5" xfId="0" applyFont="1" applyFill="1" applyBorder="1" applyAlignment="1">
      <alignment horizontal="center" vertical="center" textRotation="90"/>
    </xf>
    <xf numFmtId="0" fontId="27" fillId="12" borderId="13" xfId="0" applyFont="1" applyFill="1" applyBorder="1" applyAlignment="1">
      <alignment horizontal="center" vertical="center" textRotation="90"/>
    </xf>
    <xf numFmtId="0" fontId="20" fillId="13" borderId="15" xfId="0" applyFont="1" applyFill="1" applyBorder="1" applyAlignment="1" applyProtection="1">
      <alignment horizontal="left" vertical="center"/>
      <protection hidden="1"/>
    </xf>
    <xf numFmtId="0" fontId="20" fillId="13" borderId="16" xfId="0" applyFont="1" applyFill="1" applyBorder="1" applyAlignment="1">
      <alignment horizontal="left" vertical="center"/>
    </xf>
    <xf numFmtId="0" fontId="20" fillId="13" borderId="17" xfId="0" applyFont="1" applyFill="1" applyBorder="1" applyAlignment="1">
      <alignment horizontal="left" vertical="center"/>
    </xf>
    <xf numFmtId="0" fontId="17" fillId="0" borderId="5" xfId="0" applyFont="1" applyBorder="1" applyAlignment="1" applyProtection="1">
      <alignment horizontal="left"/>
      <protection locked="0"/>
    </xf>
    <xf numFmtId="0" fontId="17" fillId="0" borderId="0" xfId="0" applyFont="1" applyAlignment="1" applyProtection="1">
      <alignment horizontal="left"/>
      <protection locked="0"/>
    </xf>
    <xf numFmtId="0" fontId="17" fillId="0" borderId="0" xfId="0" applyFont="1" applyAlignment="1" applyProtection="1">
      <alignment horizontal="left"/>
      <protection hidden="1"/>
    </xf>
    <xf numFmtId="0" fontId="17" fillId="0" borderId="5" xfId="0" applyFont="1" applyBorder="1" applyAlignment="1" applyProtection="1">
      <alignment horizontal="left"/>
      <protection hidden="1"/>
    </xf>
    <xf numFmtId="0" fontId="17" fillId="0" borderId="13" xfId="0" applyFont="1" applyBorder="1" applyAlignment="1" applyProtection="1">
      <alignment horizontal="left"/>
      <protection hidden="1"/>
    </xf>
    <xf numFmtId="0" fontId="17" fillId="0" borderId="6" xfId="0" applyFont="1" applyBorder="1" applyAlignment="1" applyProtection="1">
      <alignment horizontal="left"/>
      <protection hidden="1"/>
    </xf>
    <xf numFmtId="0" fontId="38" fillId="12" borderId="3" xfId="0" applyFont="1" applyFill="1" applyBorder="1" applyAlignment="1" applyProtection="1">
      <alignment horizontal="left" vertical="top"/>
      <protection hidden="1"/>
    </xf>
    <xf numFmtId="0" fontId="38" fillId="12" borderId="4" xfId="0" applyFont="1" applyFill="1" applyBorder="1" applyAlignment="1" applyProtection="1">
      <alignment horizontal="left" vertical="top"/>
      <protection hidden="1"/>
    </xf>
    <xf numFmtId="0" fontId="38" fillId="12" borderId="13" xfId="0" applyFont="1" applyFill="1" applyBorder="1" applyAlignment="1" applyProtection="1">
      <alignment horizontal="left" vertical="top"/>
      <protection hidden="1"/>
    </xf>
    <xf numFmtId="0" fontId="38" fillId="12" borderId="6" xfId="0" applyFont="1" applyFill="1" applyBorder="1" applyAlignment="1" applyProtection="1">
      <alignment horizontal="left" vertical="top"/>
      <protection hidden="1"/>
    </xf>
    <xf numFmtId="0" fontId="48" fillId="0" borderId="20" xfId="5" applyFont="1" applyBorder="1" applyAlignment="1">
      <alignment horizontal="left" vertical="top" wrapText="1"/>
    </xf>
    <xf numFmtId="0" fontId="34" fillId="0" borderId="0" xfId="5"/>
    <xf numFmtId="0" fontId="42" fillId="0" borderId="15" xfId="6" applyFont="1" applyBorder="1" applyAlignment="1">
      <alignment horizontal="center"/>
    </xf>
    <xf numFmtId="0" fontId="42" fillId="0" borderId="16" xfId="6" applyFont="1" applyBorder="1" applyAlignment="1">
      <alignment horizontal="center"/>
    </xf>
    <xf numFmtId="0" fontId="42" fillId="0" borderId="17" xfId="6" applyFont="1" applyBorder="1" applyAlignment="1">
      <alignment horizontal="center"/>
    </xf>
    <xf numFmtId="0" fontId="42" fillId="0" borderId="0" xfId="6" applyFont="1" applyAlignment="1">
      <alignment horizontal="left" vertical="top" shrinkToFit="1"/>
    </xf>
    <xf numFmtId="0" fontId="45" fillId="0" borderId="4" xfId="6" applyFont="1" applyBorder="1" applyAlignment="1">
      <alignment horizontal="center"/>
    </xf>
    <xf numFmtId="0" fontId="45" fillId="0" borderId="12" xfId="6" applyFont="1" applyBorder="1" applyAlignment="1">
      <alignment horizontal="center"/>
    </xf>
    <xf numFmtId="0" fontId="42" fillId="0" borderId="3" xfId="6" applyFont="1" applyBorder="1" applyAlignment="1">
      <alignment horizontal="center"/>
    </xf>
    <xf numFmtId="0" fontId="42" fillId="0" borderId="12" xfId="6" applyFont="1" applyBorder="1" applyAlignment="1">
      <alignment horizontal="center"/>
    </xf>
    <xf numFmtId="0" fontId="44" fillId="0" borderId="4" xfId="6" applyFont="1" applyBorder="1" applyAlignment="1">
      <alignment wrapText="1"/>
    </xf>
    <xf numFmtId="0" fontId="1" fillId="0" borderId="4" xfId="6" applyBorder="1" applyAlignment="1">
      <alignment wrapText="1"/>
    </xf>
    <xf numFmtId="0" fontId="1" fillId="0" borderId="0" xfId="6" applyAlignment="1">
      <alignment wrapText="1"/>
    </xf>
  </cellXfs>
  <cellStyles count="8">
    <cellStyle name="Komma" xfId="1" builtinId="3"/>
    <cellStyle name="Procent" xfId="2" builtinId="5"/>
    <cellStyle name="Standaard" xfId="0" builtinId="0"/>
    <cellStyle name="Standaard 2" xfId="4" xr:uid="{00000000-0005-0000-0000-000003000000}"/>
    <cellStyle name="Standaard 3" xfId="5" xr:uid="{00000000-0005-0000-0000-000004000000}"/>
    <cellStyle name="Standaard 4" xfId="6" xr:uid="{00000000-0005-0000-0000-000005000000}"/>
    <cellStyle name="Standaard 5" xfId="7" xr:uid="{00000000-0005-0000-0000-000006000000}"/>
    <cellStyle name="Standaard_lb-TABEL" xfId="3" xr:uid="{00000000-0005-0000-0000-000007000000}"/>
  </cellStyles>
  <dxfs count="16">
    <dxf>
      <font>
        <b/>
        <i val="0"/>
        <color rgb="FFFF0000"/>
      </font>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fgColor indexed="64"/>
          <bgColor theme="8" tint="0.79995117038483843"/>
        </patternFill>
      </fill>
    </dxf>
    <dxf>
      <fill>
        <patternFill>
          <bgColor indexed="52"/>
        </patternFill>
      </fill>
      <border>
        <bottom style="thin">
          <color indexed="64"/>
        </bottom>
      </border>
    </dxf>
    <dxf>
      <fill>
        <patternFill>
          <bgColor indexed="42"/>
        </patternFill>
      </fill>
      <border>
        <bottom style="thin">
          <color indexed="64"/>
        </bottom>
      </border>
    </dxf>
    <dxf>
      <fill>
        <patternFill>
          <bgColor indexed="52"/>
        </patternFill>
      </fill>
    </dxf>
    <dxf>
      <fill>
        <patternFill>
          <bgColor rgb="FFFFF055"/>
        </patternFill>
      </fill>
    </dxf>
    <dxf>
      <fill>
        <patternFill>
          <bgColor indexed="47"/>
        </patternFill>
      </fill>
    </dxf>
    <dxf>
      <fill>
        <patternFill>
          <bgColor indexed="47"/>
        </patternFill>
      </fill>
    </dxf>
    <dxf>
      <fill>
        <patternFill>
          <bgColor indexed="47"/>
        </patternFill>
      </fill>
    </dxf>
  </dxfs>
  <tableStyles count="0" defaultTableStyle="TableStyleMedium9" defaultPivotStyle="PivotStyleLight16"/>
  <colors>
    <mruColors>
      <color rgb="FFFFF055"/>
      <color rgb="FFFAFAF0"/>
      <color rgb="FFEB5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129540</xdr:rowOff>
    </xdr:from>
    <xdr:to>
      <xdr:col>2</xdr:col>
      <xdr:colOff>1112657</xdr:colOff>
      <xdr:row>5</xdr:row>
      <xdr:rowOff>299527</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49580"/>
          <a:ext cx="1585097"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642138</xdr:colOff>
      <xdr:row>7</xdr:row>
      <xdr:rowOff>68497</xdr:rowOff>
    </xdr:from>
    <xdr:to>
      <xdr:col>24</xdr:col>
      <xdr:colOff>1301392</xdr:colOff>
      <xdr:row>21</xdr:row>
      <xdr:rowOff>119869</xdr:rowOff>
    </xdr:to>
    <xdr:cxnSp macro="">
      <xdr:nvCxnSpPr>
        <xdr:cNvPr id="3" name="Gebogen verbindingslijn 2">
          <a:extLst>
            <a:ext uri="{FF2B5EF4-FFF2-40B4-BE49-F238E27FC236}">
              <a16:creationId xmlns:a16="http://schemas.microsoft.com/office/drawing/2014/main" id="{00000000-0008-0000-0500-000003000000}"/>
            </a:ext>
          </a:extLst>
        </xdr:cNvPr>
        <xdr:cNvCxnSpPr/>
      </xdr:nvCxnSpPr>
      <xdr:spPr>
        <a:xfrm>
          <a:off x="4688358" y="1333417"/>
          <a:ext cx="1483842" cy="2291652"/>
        </a:xfrm>
        <a:prstGeom prst="bentConnector3">
          <a:avLst/>
        </a:prstGeom>
        <a:ln w="28575">
          <a:headEnd type="triangle"/>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sheetPr>
  <dimension ref="A1:Z91"/>
  <sheetViews>
    <sheetView showZeros="0" tabSelected="1" showOutlineSymbols="0" zoomScale="115" zoomScaleNormal="115" workbookViewId="0">
      <selection activeCell="E10" sqref="E10"/>
    </sheetView>
  </sheetViews>
  <sheetFormatPr defaultColWidth="9.33203125" defaultRowHeight="15"/>
  <cols>
    <col min="1" max="2" width="3.44140625" style="19" customWidth="1"/>
    <col min="3" max="3" width="21.5546875" style="19" customWidth="1"/>
    <col min="4" max="4" width="6.88671875" style="19" customWidth="1"/>
    <col min="5" max="5" width="10.6640625" style="19" customWidth="1"/>
    <col min="6" max="6" width="2.33203125" style="19" customWidth="1"/>
    <col min="7" max="7" width="8.5546875" style="19" customWidth="1"/>
    <col min="8" max="8" width="16.44140625" style="19" customWidth="1"/>
    <col min="9" max="9" width="3.6640625" style="19" customWidth="1"/>
    <col min="10" max="10" width="12.33203125" style="19" customWidth="1"/>
    <col min="11" max="11" width="2.44140625" style="19" customWidth="1"/>
    <col min="12" max="12" width="10.5546875" style="19" customWidth="1"/>
    <col min="13" max="13" width="4" style="19" customWidth="1"/>
    <col min="14" max="14" width="7.6640625" style="19" hidden="1" customWidth="1"/>
    <col min="15" max="15" width="25.33203125" style="113" hidden="1" customWidth="1"/>
    <col min="16" max="16" width="12.33203125" style="113" hidden="1" customWidth="1"/>
    <col min="17" max="17" width="13.6640625" style="113" hidden="1" customWidth="1"/>
    <col min="18" max="18" width="7.6640625" style="113" hidden="1" customWidth="1"/>
    <col min="19" max="19" width="13.88671875" style="113" hidden="1" customWidth="1"/>
    <col min="20" max="24" width="9.33203125" style="113" hidden="1" customWidth="1"/>
    <col min="25" max="26" width="9.33203125" style="113" customWidth="1"/>
    <col min="27" max="31" width="9.33203125" style="19" customWidth="1"/>
    <col min="32" max="16384" width="9.33203125" style="19"/>
  </cols>
  <sheetData>
    <row r="1" spans="1:23" ht="13.2" customHeight="1">
      <c r="V1" s="238"/>
      <c r="W1" s="238"/>
    </row>
    <row r="2" spans="1:23" ht="13.2" customHeight="1">
      <c r="V2" s="238"/>
      <c r="W2" s="238"/>
    </row>
    <row r="3" spans="1:23">
      <c r="V3" s="238"/>
      <c r="W3" s="238"/>
    </row>
    <row r="4" spans="1:23" ht="15" customHeight="1">
      <c r="D4" s="51" t="s">
        <v>279</v>
      </c>
      <c r="O4" s="148" t="s">
        <v>190</v>
      </c>
      <c r="P4" s="171">
        <v>22920</v>
      </c>
      <c r="V4" s="238"/>
      <c r="W4" s="238"/>
    </row>
    <row r="5" spans="1:23" ht="14.25" customHeight="1" thickBot="1">
      <c r="D5" s="19" t="s">
        <v>272</v>
      </c>
      <c r="O5" s="172">
        <f>E10</f>
        <v>0</v>
      </c>
      <c r="P5" s="172">
        <f>P4</f>
        <v>22920</v>
      </c>
      <c r="V5" s="238"/>
      <c r="W5" s="238"/>
    </row>
    <row r="6" spans="1:23" ht="24.75" customHeight="1">
      <c r="A6" s="20"/>
      <c r="B6" s="20"/>
      <c r="C6" s="20"/>
      <c r="I6" s="167" t="s">
        <v>187</v>
      </c>
      <c r="O6" s="114"/>
      <c r="P6" s="115" t="s">
        <v>138</v>
      </c>
      <c r="V6" s="238"/>
      <c r="W6" s="238"/>
    </row>
    <row r="7" spans="1:23" ht="12" customHeight="1" thickBot="1">
      <c r="A7" s="22"/>
      <c r="B7" s="23"/>
      <c r="C7" s="23"/>
      <c r="O7" s="116" t="str">
        <f>RIGHT(E14,3)</f>
        <v/>
      </c>
      <c r="P7" s="117">
        <f>IF(O7="LIO",1,0)</f>
        <v>0</v>
      </c>
      <c r="V7" s="238"/>
      <c r="W7" s="238"/>
    </row>
    <row r="8" spans="1:23" ht="19.95" customHeight="1">
      <c r="A8" s="250" t="s">
        <v>60</v>
      </c>
      <c r="B8" s="251"/>
      <c r="C8" s="251"/>
      <c r="D8" s="251"/>
      <c r="E8" s="252"/>
      <c r="G8" s="259"/>
      <c r="H8" s="260"/>
      <c r="I8" s="260"/>
      <c r="J8" s="260"/>
      <c r="K8" s="260"/>
      <c r="L8" s="75"/>
      <c r="M8" s="76"/>
      <c r="O8" s="118" t="str">
        <f>LEFT(E14,3)&amp;E15</f>
        <v/>
      </c>
      <c r="V8" s="238"/>
      <c r="W8" s="238"/>
    </row>
    <row r="9" spans="1:23" ht="18.75" customHeight="1">
      <c r="A9" s="247" t="s">
        <v>0</v>
      </c>
      <c r="B9" s="25" t="s">
        <v>146</v>
      </c>
      <c r="E9" s="52" t="s">
        <v>114</v>
      </c>
      <c r="F9" s="19" t="s">
        <v>93</v>
      </c>
      <c r="G9" s="261"/>
      <c r="H9" s="262"/>
      <c r="I9" s="262"/>
      <c r="J9" s="262"/>
      <c r="K9" s="262"/>
      <c r="L9" s="77"/>
      <c r="M9" s="78"/>
      <c r="O9" s="118" t="str">
        <f>LEFT(E14,3)</f>
        <v/>
      </c>
      <c r="P9" s="113">
        <f>IFERROR(O9*1,99)</f>
        <v>99</v>
      </c>
      <c r="Q9" s="119" t="s">
        <v>94</v>
      </c>
      <c r="S9" s="119" t="s">
        <v>94</v>
      </c>
      <c r="V9" s="238"/>
      <c r="W9" s="238"/>
    </row>
    <row r="10" spans="1:23" ht="18.75" customHeight="1">
      <c r="A10" s="248"/>
      <c r="B10" s="25" t="s">
        <v>147</v>
      </c>
      <c r="E10" s="53"/>
      <c r="G10" s="26"/>
      <c r="H10" s="27"/>
      <c r="I10" s="27"/>
      <c r="J10" s="27"/>
      <c r="K10" s="27"/>
      <c r="L10" s="27"/>
      <c r="M10" s="28"/>
      <c r="O10" s="120" t="s">
        <v>1</v>
      </c>
      <c r="P10" s="121">
        <f>IF(E21=0,0,0.3)</f>
        <v>0</v>
      </c>
      <c r="Q10" s="122">
        <f>_xlfn.IFNA(HLOOKUP(LEFT($E$14,3),Schaal!$C$25:$AE$45,2,FALSE),0)</f>
        <v>0</v>
      </c>
      <c r="S10" s="122" t="str">
        <f>Schaal!C$1</f>
        <v>LB leraar</v>
      </c>
      <c r="U10" s="113" t="str">
        <f>IF(B16&lt;&gt;" ","ja"," ")</f>
        <v xml:space="preserve"> </v>
      </c>
      <c r="V10" s="238"/>
      <c r="W10" s="238"/>
    </row>
    <row r="11" spans="1:23" ht="18.75" customHeight="1">
      <c r="A11" s="248"/>
      <c r="B11" s="25" t="s">
        <v>148</v>
      </c>
      <c r="E11" s="54"/>
      <c r="G11" s="25">
        <f>IF(J11=0,0,"Bruto salaris")</f>
        <v>0</v>
      </c>
      <c r="I11" s="29" t="s">
        <v>2</v>
      </c>
      <c r="J11" s="61">
        <f>IF(O7&lt;&gt;"LIO",IF(OR(E15=0,E11=0,E12=0,E14=0),0,ROUND(O12*E12,2)),ROUND(O12*E12,2))</f>
        <v>0</v>
      </c>
      <c r="K11" s="30"/>
      <c r="L11" s="31"/>
      <c r="M11" s="32"/>
      <c r="O11" s="123" t="s">
        <v>3</v>
      </c>
      <c r="P11" s="124">
        <f>IF(P10=0.2,0.2,IF(E21=0,0.3,0.3*IF(E21&gt;=E12,1,ROUND(E21/E12,4))))</f>
        <v>0.3</v>
      </c>
      <c r="Q11" s="122">
        <f>_xlfn.IFNA(HLOOKUP(LEFT($E$14,3),Schaal!$C$25:$AE$45,3,FALSE),0)</f>
        <v>0</v>
      </c>
      <c r="S11" s="122" t="str">
        <f>Schaal!D$1</f>
        <v>LC  leraar</v>
      </c>
      <c r="U11" s="113" t="s">
        <v>3</v>
      </c>
      <c r="V11" s="238"/>
      <c r="W11" s="238"/>
    </row>
    <row r="12" spans="1:23" ht="14.25" customHeight="1">
      <c r="A12" s="248"/>
      <c r="B12" s="25" t="s">
        <v>149</v>
      </c>
      <c r="E12" s="55"/>
      <c r="G12" s="25">
        <f>IF(J12=0,0,"Inkomenstoelage = vervallen")</f>
        <v>0</v>
      </c>
      <c r="I12" s="29" t="s">
        <v>4</v>
      </c>
      <c r="J12" s="61">
        <f>IF(O7="OOP",ROUNDDOWN(TABEL!G26*E12,2),0)</f>
        <v>0</v>
      </c>
      <c r="K12" s="19">
        <f>IF(J12=0,0,"+")</f>
        <v>0</v>
      </c>
      <c r="L12" s="31"/>
      <c r="M12" s="32"/>
      <c r="O12" s="161" t="e">
        <f>P12</f>
        <v>#N/A</v>
      </c>
      <c r="P12" s="161" t="e">
        <f>IF(O7&lt;&gt;"LIO",IF(P55&gt;P54,P55,P54),P55)</f>
        <v>#N/A</v>
      </c>
      <c r="Q12" s="122">
        <f>_xlfn.IFNA(HLOOKUP(LEFT($E$14,3),Schaal!$C$25:$AE$45,4,FALSE),0)</f>
        <v>0</v>
      </c>
      <c r="S12" s="122" t="str">
        <f>Schaal!E$1</f>
        <v>LD  leraar</v>
      </c>
      <c r="V12" s="238"/>
      <c r="W12" s="238"/>
    </row>
    <row r="13" spans="1:23" ht="14.25" customHeight="1">
      <c r="A13" s="248"/>
      <c r="B13" s="25" t="s">
        <v>150</v>
      </c>
      <c r="E13" s="56"/>
      <c r="G13" s="25">
        <f>IF(O14&gt;0,"Arbeidsmarkttoelage directie",0)</f>
        <v>0</v>
      </c>
      <c r="I13" s="29" t="s">
        <v>6</v>
      </c>
      <c r="J13" s="61">
        <f>ROUND((O13+O14)*E12,2)</f>
        <v>0</v>
      </c>
      <c r="K13" s="19">
        <f>IF(J13=0,0,"+")</f>
        <v>0</v>
      </c>
      <c r="L13" s="31"/>
      <c r="M13" s="32"/>
      <c r="O13" s="120">
        <f>IF(OR(AND(O9="la15",E16="ja"),AND(O9="lb15",E16="ja")),TABEL!G4,0)</f>
        <v>0</v>
      </c>
      <c r="P13" s="162"/>
      <c r="Q13" s="122">
        <f>_xlfn.IFNA(HLOOKUP(LEFT($E$14,3),Schaal!$C$25:$AE$45,5,FALSE),0)</f>
        <v>0</v>
      </c>
      <c r="S13" s="122" t="str">
        <f>Schaal!F$1</f>
        <v>LE Leraar</v>
      </c>
      <c r="V13" s="238"/>
      <c r="W13" s="238"/>
    </row>
    <row r="14" spans="1:23" ht="14.25" customHeight="1">
      <c r="A14" s="248"/>
      <c r="B14" s="25" t="s">
        <v>151</v>
      </c>
      <c r="E14" s="56"/>
      <c r="G14" s="25">
        <f>IF(J14&gt;0,"Uitlooptoeslag",0)</f>
        <v>0</v>
      </c>
      <c r="I14" s="29" t="s">
        <v>7</v>
      </c>
      <c r="J14" s="61">
        <f>ROUND(O15*E12,2)</f>
        <v>0</v>
      </c>
      <c r="K14" s="19">
        <f>IF(J14=0,0,"+")</f>
        <v>0</v>
      </c>
      <c r="L14" s="31"/>
      <c r="M14" s="32"/>
      <c r="O14" s="160">
        <f>IF(E16="ja",TABEL!T66,0)</f>
        <v>0</v>
      </c>
      <c r="Q14" s="122">
        <f>_xlfn.IFNA(HLOOKUP(LEFT($E$14,3),Schaal!$C$25:$AE$45,6,FALSE),0)</f>
        <v>0</v>
      </c>
      <c r="S14" s="122" t="str">
        <f>Schaal!G$1</f>
        <v>01 OOP</v>
      </c>
      <c r="V14" s="238"/>
      <c r="W14" s="238"/>
    </row>
    <row r="15" spans="1:23" ht="14.25" customHeight="1">
      <c r="A15" s="248"/>
      <c r="B15" s="25" t="s">
        <v>152</v>
      </c>
      <c r="D15" s="29"/>
      <c r="E15" s="57"/>
      <c r="G15" s="25"/>
      <c r="I15" s="29" t="s">
        <v>8</v>
      </c>
      <c r="J15" s="61">
        <f>IF(E18=O10,ROUND((J11+IF(O13&gt;0,J13,0)+J14)*TABEL!L1*((100-P51)/100),2),0)</f>
        <v>0</v>
      </c>
      <c r="K15" s="19">
        <f>IF(J15=0,0,"+")</f>
        <v>0</v>
      </c>
      <c r="L15" s="31"/>
      <c r="M15" s="32"/>
      <c r="O15" s="118">
        <f>IF(AND(O8="LB 12",E17="ja"),TABEL!G2,IF(AND(O8="LC 12",E17="ja"),TABEL!G3,IF(AND(O8="LD 12",E17="ja"),TABEL!I2,IF(AND(O8="LE 12",E17="ja"),TABEL!I3,0))))</f>
        <v>0</v>
      </c>
      <c r="Q15" s="122">
        <f>_xlfn.IFNA(HLOOKUP(LEFT($E$14,3),Schaal!$C$25:$AE$45,7,FALSE),0)</f>
        <v>0</v>
      </c>
      <c r="S15" s="122" t="str">
        <f>Schaal!H$1</f>
        <v>02 OOP</v>
      </c>
      <c r="V15" s="238"/>
      <c r="W15" s="238"/>
    </row>
    <row r="16" spans="1:23" ht="14.25" customHeight="1">
      <c r="A16" s="248"/>
      <c r="B16" s="25" t="str">
        <f>IF(TABEL!S66&gt;0,"Arbeidsmarkttoelage directie"," ")</f>
        <v xml:space="preserve"> </v>
      </c>
      <c r="D16" s="29"/>
      <c r="E16" s="56"/>
      <c r="G16" s="25">
        <f>IF(E19&gt;0,"Bruto toelage",IF(E19&lt;0,"Bruto inhouding",0))</f>
        <v>0</v>
      </c>
      <c r="I16" s="29" t="s">
        <v>9</v>
      </c>
      <c r="J16" s="61">
        <f>E19</f>
        <v>0</v>
      </c>
      <c r="K16" s="19">
        <f>IF(J16=0,0,"+")</f>
        <v>0</v>
      </c>
      <c r="L16" s="31"/>
      <c r="M16" s="32"/>
      <c r="O16" s="120"/>
      <c r="Q16" s="122">
        <f>_xlfn.IFNA(HLOOKUP(LEFT($E$14,3),Schaal!$C$25:$AE$45,8,FALSE),0)</f>
        <v>0</v>
      </c>
      <c r="S16" s="122" t="str">
        <f>Schaal!I$1</f>
        <v>03 OOP</v>
      </c>
      <c r="V16" s="238"/>
      <c r="W16" s="238"/>
    </row>
    <row r="17" spans="1:23" ht="14.25" customHeight="1">
      <c r="A17" s="248"/>
      <c r="B17" s="33">
        <f>IF(OR(O8="LB 12",O8="LC 12",O8="LD 12",O8="LE 12"),"Recht op de uitlooptoeslag?",IF(AND(E15&gt;0,ISNA(O12)),"salarisnummer fout!!",0))</f>
        <v>0</v>
      </c>
      <c r="C17" s="34"/>
      <c r="E17" s="56"/>
      <c r="G17" s="25">
        <f>IF(E21&gt;0,"Korting ivm ziekte",IF(B23&lt;&gt;O24,B23,0))</f>
        <v>0</v>
      </c>
      <c r="I17" s="29" t="s">
        <v>11</v>
      </c>
      <c r="J17" s="61">
        <f>IF(G17="Korting ivm ziekte",W57,IF(E23&gt;0,IF(B23="PDI/seniorenverlof",DI!AK18,W83),W83))</f>
        <v>0</v>
      </c>
      <c r="K17" s="19">
        <f t="shared" ref="K17:K23" si="0">IF(J17=0,0," -")</f>
        <v>0</v>
      </c>
      <c r="L17" s="31"/>
      <c r="M17" s="32"/>
      <c r="O17" s="125"/>
      <c r="Q17" s="122">
        <f>_xlfn.IFNA(HLOOKUP(LEFT($E$14,3),Schaal!$C$25:$AE$45,9,FALSE),0)</f>
        <v>0</v>
      </c>
      <c r="S17" s="122" t="str">
        <f>Schaal!J$1</f>
        <v>04 OOP</v>
      </c>
      <c r="V17" s="238"/>
      <c r="W17" s="238"/>
    </row>
    <row r="18" spans="1:23" ht="14.25" customHeight="1">
      <c r="A18" s="248"/>
      <c r="B18" s="25"/>
      <c r="E18" s="56"/>
      <c r="G18" s="25">
        <f>IF(J18=0,0,"Pensioenpremie (OP/NP)")</f>
        <v>0</v>
      </c>
      <c r="I18" s="29" t="s">
        <v>12</v>
      </c>
      <c r="J18" s="61">
        <f>IF(OR((E15+P7)=0,E11=0,E12=0,E14=0),0,IF(E11&lt;P42,0,IF(AND(E21=0,B23=O27),ROUND((E11-P42)/12*E12*TABEL!G8+(E11-P42)/12*E23*TABEL!I8,2),ROUND((E11-P42)/12*E12*TABEL!G8-IF(E21&gt;0,P11*(E11-P42)/12*E12*TABEL!G8,0),2))))</f>
        <v>0</v>
      </c>
      <c r="K18" s="19">
        <f t="shared" si="0"/>
        <v>0</v>
      </c>
      <c r="L18" s="31"/>
      <c r="M18" s="32"/>
      <c r="O18" s="125"/>
      <c r="Q18" s="122">
        <f>_xlfn.IFNA(HLOOKUP(LEFT($E$14,3),Schaal!$C$25:$AE$45,10,FALSE),0)</f>
        <v>0</v>
      </c>
      <c r="S18" s="122" t="str">
        <f>Schaal!K$1</f>
        <v>05 OOP</v>
      </c>
      <c r="V18" s="238"/>
      <c r="W18" s="238"/>
    </row>
    <row r="19" spans="1:23" ht="14.25" customHeight="1">
      <c r="A19" s="248"/>
      <c r="B19" s="25" t="s">
        <v>191</v>
      </c>
      <c r="E19" s="58"/>
      <c r="G19" s="25">
        <f>IF(J19=0,0,"Premie AOP")</f>
        <v>0</v>
      </c>
      <c r="I19" s="29" t="s">
        <v>13</v>
      </c>
      <c r="J19" s="61">
        <f>IF(OR(E15=0,E11=0,E12=0,E14=0),0,IF(E11&lt;TABEL!H10,0,ROUND((E11-TABEL!H10)/12*E12*TABEL!G10-IF(P10&gt;0,P11*(E11-TABEL!H10)/12*E12*TABEL!G10,0),2)+IF(AND(P10=0,B23=O27),ROUND((E11-TABEL!H10)/12*E23*TABEL!I10,2),0)))</f>
        <v>0</v>
      </c>
      <c r="K19" s="19">
        <f t="shared" si="0"/>
        <v>0</v>
      </c>
      <c r="L19" s="31"/>
      <c r="M19" s="32"/>
      <c r="O19" s="123"/>
      <c r="Q19" s="122">
        <f>_xlfn.IFNA(HLOOKUP(LEFT($E$14,3),Schaal!$C$25:$AE$45,11,FALSE),0)</f>
        <v>0</v>
      </c>
      <c r="S19" s="122" t="str">
        <f>Schaal!L$1</f>
        <v>06 OOP</v>
      </c>
      <c r="V19" s="238"/>
      <c r="W19" s="238"/>
    </row>
    <row r="20" spans="1:23" ht="14.25" customHeight="1">
      <c r="A20" s="248"/>
      <c r="B20" s="256" t="s">
        <v>153</v>
      </c>
      <c r="C20" s="255"/>
      <c r="E20" s="59"/>
      <c r="G20" s="25">
        <f>IF(J20=0,0,0)</f>
        <v>0</v>
      </c>
      <c r="I20" s="29" t="s">
        <v>14</v>
      </c>
      <c r="J20" s="61"/>
      <c r="K20" s="19">
        <f t="shared" si="0"/>
        <v>0</v>
      </c>
      <c r="L20" s="31"/>
      <c r="M20" s="32"/>
      <c r="O20" s="126"/>
      <c r="Q20" s="122">
        <f>_xlfn.IFNA(HLOOKUP(LEFT($E$14,3),Schaal!$C$25:$AE$45,12,FALSE),0)</f>
        <v>0</v>
      </c>
      <c r="S20" s="122" t="str">
        <f>Schaal!M$1</f>
        <v>07 OOP</v>
      </c>
      <c r="V20" s="238"/>
      <c r="W20" s="238"/>
    </row>
    <row r="21" spans="1:23" ht="14.25" customHeight="1">
      <c r="A21" s="248"/>
      <c r="B21" s="33" t="s">
        <v>154</v>
      </c>
      <c r="C21" s="34"/>
      <c r="E21" s="55"/>
      <c r="G21" s="25">
        <f>IF(AND(E20&gt;0,E20&lt;&gt;O19),"Premie IPAP Loyalis",0)</f>
        <v>0</v>
      </c>
      <c r="I21" s="29" t="s">
        <v>15</v>
      </c>
      <c r="J21" s="61">
        <f>IF(E20&gt;0,ROUNDDOWN(E11*E12/12*E20/100,2),0)</f>
        <v>0</v>
      </c>
      <c r="K21" s="19">
        <f t="shared" si="0"/>
        <v>0</v>
      </c>
      <c r="L21" s="31"/>
      <c r="M21" s="32"/>
      <c r="O21" s="120"/>
      <c r="Q21" s="122">
        <f>_xlfn.IFNA(HLOOKUP(LEFT($E$14,3),Schaal!$C$25:$AE$45,13,FALSE),0)</f>
        <v>0</v>
      </c>
      <c r="S21" s="122" t="str">
        <f>Schaal!N$1</f>
        <v>08 OOP</v>
      </c>
      <c r="V21" s="238"/>
      <c r="W21" s="238"/>
    </row>
    <row r="22" spans="1:23" ht="14.25" customHeight="1">
      <c r="A22" s="248"/>
      <c r="B22" s="33" t="s">
        <v>63</v>
      </c>
      <c r="C22" s="34"/>
      <c r="E22" s="58"/>
      <c r="G22" s="25">
        <f>IF(E22&gt;0,B22,0)</f>
        <v>0</v>
      </c>
      <c r="I22" s="29" t="s">
        <v>59</v>
      </c>
      <c r="J22" s="61">
        <f>IF(E22&gt;0,E22,0)</f>
        <v>0</v>
      </c>
      <c r="K22" s="19">
        <f t="shared" si="0"/>
        <v>0</v>
      </c>
      <c r="L22" s="31"/>
      <c r="M22" s="32"/>
      <c r="O22" s="123"/>
      <c r="Q22" s="122">
        <f>_xlfn.IFNA(HLOOKUP(LEFT($E$14,3),Schaal!$C$25:$AE$45,14,FALSE),0)</f>
        <v>0</v>
      </c>
      <c r="S22" s="122" t="str">
        <f>Schaal!O$1</f>
        <v>09 OOP</v>
      </c>
      <c r="V22" s="238"/>
      <c r="W22" s="238"/>
    </row>
    <row r="23" spans="1:23" ht="14.25" customHeight="1">
      <c r="A23" s="248"/>
      <c r="B23" s="253" t="s">
        <v>157</v>
      </c>
      <c r="C23" s="254"/>
      <c r="D23" s="34"/>
      <c r="E23" s="55"/>
      <c r="G23" s="25">
        <f>IF(J23=0,0,"Loonheffing")</f>
        <v>0</v>
      </c>
      <c r="I23" s="29" t="s">
        <v>61</v>
      </c>
      <c r="J23" s="61">
        <f>IF(OR((E15+P7)=0,E11=0,E12=0,E14=0),0,IF(L48&lt;4.5,0,IF(E13=O11,VLOOKUP(L48,TABEL!A:D,2),VLOOKUP(L48,TABEL!A:D,3))))+TABEL!M82</f>
        <v>0</v>
      </c>
      <c r="K23" s="19">
        <f t="shared" si="0"/>
        <v>0</v>
      </c>
      <c r="L23" s="31"/>
      <c r="M23" s="32"/>
      <c r="O23" s="120">
        <f>ROUND(E12/2,4)</f>
        <v>0</v>
      </c>
      <c r="Q23" s="122">
        <f>_xlfn.IFNA(HLOOKUP(LEFT($E$14,3),Schaal!$C$25:$AE$45,15,FALSE),0)</f>
        <v>0</v>
      </c>
      <c r="R23" s="127" t="s">
        <v>81</v>
      </c>
      <c r="S23" s="122" t="str">
        <f>Schaal!P$1</f>
        <v>10 OOP</v>
      </c>
      <c r="V23" s="238"/>
      <c r="W23" s="238"/>
    </row>
    <row r="24" spans="1:23" ht="14.25" customHeight="1">
      <c r="A24" s="248"/>
      <c r="B24" s="35"/>
      <c r="C24" s="34"/>
      <c r="D24" s="29" t="str">
        <f>IF(OR(B23=O26,B23=O25),"kortings% volgens tool",IF(B23=O28,"aantal uren: "&amp;ROUND(O57,2)," "))</f>
        <v xml:space="preserve"> </v>
      </c>
      <c r="E24" s="58"/>
      <c r="G24" s="253" t="s">
        <v>185</v>
      </c>
      <c r="H24" s="254"/>
      <c r="I24" s="29" t="s">
        <v>156</v>
      </c>
      <c r="J24" s="62"/>
      <c r="L24" s="31"/>
      <c r="M24" s="32"/>
      <c r="O24" s="120" t="s">
        <v>157</v>
      </c>
      <c r="Q24" s="122">
        <f>_xlfn.IFNA(HLOOKUP(LEFT($E$14,3),Schaal!$C$25:$AE$45,16,FALSE),0)</f>
        <v>0</v>
      </c>
      <c r="R24" s="113">
        <v>0</v>
      </c>
      <c r="S24" s="122" t="str">
        <f>Schaal!Q$1</f>
        <v>11 OOP</v>
      </c>
      <c r="V24" s="238"/>
      <c r="W24" s="238"/>
    </row>
    <row r="25" spans="1:23" ht="14.25" customHeight="1">
      <c r="A25" s="248"/>
      <c r="B25" s="25"/>
      <c r="C25" s="34"/>
      <c r="D25" s="29" t="str">
        <f>IF(B23=O28,IF(O5&lt;P5,"",""),"")</f>
        <v/>
      </c>
      <c r="E25" s="173" t="s">
        <v>3</v>
      </c>
      <c r="G25" s="36" t="str">
        <f>IF(J25&lt;0,"Terug te betalen",IF(E22=0,"Netto","Netto op betaalrekening"))</f>
        <v>Netto</v>
      </c>
      <c r="J25" s="61">
        <f>(SUM(J11:J16)-SUM(J17:J23))+J24</f>
        <v>0</v>
      </c>
      <c r="K25" s="30"/>
      <c r="L25" s="31"/>
      <c r="M25" s="32"/>
      <c r="O25" s="125" t="s">
        <v>21</v>
      </c>
      <c r="P25" s="128"/>
      <c r="Q25" s="122">
        <f>_xlfn.IFNA(HLOOKUP(LEFT($E$14,3),Schaal!$C$25:$AE$45,17,FALSE),0)</f>
        <v>0</v>
      </c>
      <c r="R25" s="113">
        <v>45</v>
      </c>
      <c r="S25" s="122" t="str">
        <f>Schaal!R$1</f>
        <v>12 OOP</v>
      </c>
      <c r="V25" s="238"/>
      <c r="W25" s="238"/>
    </row>
    <row r="26" spans="1:23" ht="14.25" customHeight="1">
      <c r="A26" s="248"/>
      <c r="B26" s="256" t="s">
        <v>276</v>
      </c>
      <c r="C26" s="255"/>
      <c r="E26" s="56"/>
      <c r="G26" s="25">
        <f>IF(E22=0,0,"Netto op levenslooprekening")</f>
        <v>0</v>
      </c>
      <c r="J26" s="61">
        <f>IF(E22=0,0,J22)</f>
        <v>0</v>
      </c>
      <c r="K26" s="30">
        <f>IF(E22=0,0,"+")</f>
        <v>0</v>
      </c>
      <c r="L26" s="31"/>
      <c r="M26" s="32"/>
      <c r="O26" s="125" t="s">
        <v>23</v>
      </c>
      <c r="P26" s="128"/>
      <c r="Q26" s="122">
        <f>_xlfn.IFNA(HLOOKUP(LEFT($E$14,3),Schaal!$C$25:$AE$45,18,FALSE),0)</f>
        <v>0</v>
      </c>
      <c r="R26" s="113">
        <v>100</v>
      </c>
      <c r="S26" s="122" t="str">
        <f>Schaal!S$1</f>
        <v>13 OOP</v>
      </c>
      <c r="V26" s="238"/>
      <c r="W26" s="238"/>
    </row>
    <row r="27" spans="1:23" ht="14.25" customHeight="1">
      <c r="A27" s="249"/>
      <c r="B27" s="257" t="s">
        <v>155</v>
      </c>
      <c r="C27" s="258"/>
      <c r="D27" s="37"/>
      <c r="E27" s="60">
        <f>_xlfn.IFNA(TABEL!G35,0)</f>
        <v>0</v>
      </c>
      <c r="F27" s="38"/>
      <c r="G27" s="39">
        <f>IF(E22=0,0,"Totaal netto")</f>
        <v>0</v>
      </c>
      <c r="H27" s="37"/>
      <c r="I27" s="37"/>
      <c r="J27" s="63">
        <f>IF(E22=0,0,SUM(J25:J26))</f>
        <v>0</v>
      </c>
      <c r="K27" s="40"/>
      <c r="L27" s="41"/>
      <c r="M27" s="42"/>
      <c r="O27" s="125" t="s">
        <v>25</v>
      </c>
      <c r="P27" s="128"/>
      <c r="Q27" s="122">
        <f>_xlfn.IFNA(HLOOKUP(LEFT($E$14,3),Schaal!$C$25:$AE$45,19,FALSE),0)</f>
        <v>0</v>
      </c>
      <c r="R27" s="113">
        <v>100</v>
      </c>
      <c r="S27" s="122" t="str">
        <f>Schaal!T$1</f>
        <v>14 OOP</v>
      </c>
      <c r="V27" s="238"/>
      <c r="W27" s="238"/>
    </row>
    <row r="28" spans="1:23" ht="14.25" customHeight="1">
      <c r="B28" s="255">
        <f ca="1">IF(AND(E21&gt;0,B23=O28,E23&gt;=0.0271,E23&lt;=E12/2),"korting bapo vervalt wegens korting ziekte",IF(AND(B23=O28,E23&gt;0,OR(E23&lt;0.0271,E23&gt;E12/2)),"Ter info: PDI/seniorenverlofuren &lt; 45",IF(AND(E21&gt;0,E23&gt;0,OR(B23=O25,B23=O26,B23=O27)),"verlof niet mogelijk wegens korting ziekte",IF(AND(B23=O24,E23&gt;0),"U moet een reden verlof kiezen",IF(E22&gt;J11*0.12,"bedrag levensloop te hoog!!??",IF(AND(E23&gt;0,E10=0,B23=O28),"geboortedatum verplicht!",IF(AND(E23&gt;0,P59&lt;57,B23=O28),"geen recht op BAPO/PDI/seniorenverlof!",IF(O57=R57,"geen recht op regulier PDI/seniorenverlof; alleen mogelijk bij spaarbapo",0))))))))</f>
        <v>0</v>
      </c>
      <c r="C28" s="255"/>
      <c r="D28" s="255"/>
      <c r="E28" s="255"/>
      <c r="F28" s="255"/>
      <c r="G28" s="255"/>
      <c r="H28" s="255"/>
      <c r="I28" s="255"/>
      <c r="J28" s="255"/>
      <c r="K28" s="255"/>
      <c r="L28" s="255"/>
      <c r="O28" s="125" t="s">
        <v>268</v>
      </c>
      <c r="P28" s="128"/>
      <c r="Q28" s="122">
        <f>_xlfn.IFNA(HLOOKUP(LEFT($E$14,3),Schaal!$C$25:$AE$45,20,FALSE),0)</f>
        <v>0</v>
      </c>
      <c r="R28" s="113">
        <v>0</v>
      </c>
      <c r="S28" s="122" t="str">
        <f>Schaal!U$1</f>
        <v>15 OOP</v>
      </c>
      <c r="V28" s="238"/>
      <c r="W28" s="238"/>
    </row>
    <row r="29" spans="1:23" ht="14.25" customHeight="1">
      <c r="A29" s="19" t="s">
        <v>274</v>
      </c>
      <c r="O29" s="120">
        <f>IF(B23=O28,E12/2,IF(OR(B23=O24,E21&gt;0),0,E12))</f>
        <v>0</v>
      </c>
      <c r="P29" s="128"/>
      <c r="Q29" s="122">
        <f>_xlfn.IFNA(HLOOKUP(LEFT($E$14,3),Schaal!$C$25:$AE$45,21,FALSE),0)</f>
        <v>0</v>
      </c>
      <c r="S29" s="119" t="str">
        <f>Schaal!V$1</f>
        <v>16 OOP</v>
      </c>
      <c r="V29" s="238"/>
      <c r="W29" s="238"/>
    </row>
    <row r="30" spans="1:23" ht="13.95" customHeight="1">
      <c r="A30" s="19" t="s">
        <v>89</v>
      </c>
      <c r="O30" s="113">
        <f>IF(B26=O29,0.0271,0)</f>
        <v>0</v>
      </c>
      <c r="P30" s="128"/>
      <c r="S30" s="122" t="str">
        <f>Schaal!W$1</f>
        <v>D11</v>
      </c>
      <c r="V30" s="238"/>
      <c r="W30" s="238"/>
    </row>
    <row r="31" spans="1:23" ht="10.199999999999999" hidden="1" customHeight="1">
      <c r="H31" s="21"/>
      <c r="J31" s="21"/>
      <c r="P31" s="128"/>
      <c r="S31" s="122" t="str">
        <f>Schaal!X$1</f>
        <v>D12</v>
      </c>
      <c r="V31" s="238"/>
      <c r="W31" s="238"/>
    </row>
    <row r="32" spans="1:23" ht="9" hidden="1" customHeight="1">
      <c r="P32" s="128"/>
      <c r="S32" s="122" t="str">
        <f>Schaal!Y$1</f>
        <v>D13</v>
      </c>
      <c r="V32" s="238"/>
      <c r="W32" s="238"/>
    </row>
    <row r="33" spans="1:23" ht="21" customHeight="1">
      <c r="A33" s="64" t="s">
        <v>86</v>
      </c>
      <c r="B33" s="65"/>
      <c r="C33" s="65"/>
      <c r="D33" s="65"/>
      <c r="E33" s="65"/>
      <c r="F33" s="65"/>
      <c r="G33" s="65"/>
      <c r="H33" s="65"/>
      <c r="I33" s="65"/>
      <c r="J33" s="66"/>
      <c r="K33" s="67" t="s">
        <v>29</v>
      </c>
      <c r="L33" s="67" t="s">
        <v>30</v>
      </c>
      <c r="M33" s="68"/>
      <c r="P33" s="128"/>
      <c r="S33" s="122" t="str">
        <f>Schaal!Z$1</f>
        <v>D14</v>
      </c>
      <c r="V33" s="238"/>
      <c r="W33" s="238"/>
    </row>
    <row r="34" spans="1:23" ht="14.25" customHeight="1">
      <c r="A34" s="44" t="s">
        <v>2</v>
      </c>
      <c r="B34" s="24" t="s">
        <v>32</v>
      </c>
      <c r="C34" s="24"/>
      <c r="D34" s="24"/>
      <c r="E34" s="24"/>
      <c r="F34" s="24"/>
      <c r="G34" s="24"/>
      <c r="H34" s="24"/>
      <c r="I34" s="24"/>
      <c r="J34" s="24"/>
      <c r="K34" s="45">
        <f>IF(J11=0,0,O12&amp;" x "&amp;E12&amp;" =")</f>
        <v>0</v>
      </c>
      <c r="L34" s="72">
        <f t="shared" ref="L34:L40" si="1">J11</f>
        <v>0</v>
      </c>
      <c r="M34" s="43"/>
      <c r="O34" s="129" t="e">
        <f>VLOOKUP(L48,TABEL!A2:D1832,3)</f>
        <v>#N/A</v>
      </c>
      <c r="P34" s="128"/>
      <c r="S34" s="122" t="str">
        <f>Schaal!AA$1</f>
        <v>D15</v>
      </c>
      <c r="V34" s="238"/>
      <c r="W34" s="238"/>
    </row>
    <row r="35" spans="1:23" ht="14.25" customHeight="1">
      <c r="A35" s="46" t="s">
        <v>4</v>
      </c>
      <c r="B35" s="19">
        <f>IF(J12=0,0,"Inkomenstoelage (art. 6.14a cao PO)")</f>
        <v>0</v>
      </c>
      <c r="K35" s="29">
        <f>IF(J12=0,0,TABEL!G26&amp;" x "&amp;E12&amp;" =")</f>
        <v>0</v>
      </c>
      <c r="L35" s="73">
        <f t="shared" si="1"/>
        <v>0</v>
      </c>
      <c r="M35" s="32">
        <f>IF(L35=0,0,"+")</f>
        <v>0</v>
      </c>
      <c r="P35" s="128"/>
      <c r="S35" s="122" t="str">
        <f>Schaal!AB$1</f>
        <v>A10</v>
      </c>
      <c r="V35" s="238"/>
      <c r="W35" s="238"/>
    </row>
    <row r="36" spans="1:23" ht="14.25" customHeight="1">
      <c r="A36" s="46" t="s">
        <v>6</v>
      </c>
      <c r="B36" s="19">
        <f>IF(O14&gt;0,"Arbeidsmarkttoelage directie x wtf",0)</f>
        <v>0</v>
      </c>
      <c r="K36" s="29">
        <f>IF(O13&gt;0,O13&amp;" x "&amp;E12&amp;" =",IF(O14&gt;0,O14&amp;" x "&amp;E12&amp;" =",0))</f>
        <v>0</v>
      </c>
      <c r="L36" s="73">
        <f t="shared" si="1"/>
        <v>0</v>
      </c>
      <c r="M36" s="32">
        <f>IF(L36=0,0,"+")</f>
        <v>0</v>
      </c>
      <c r="P36" s="128"/>
      <c r="S36" s="122" t="str">
        <f>Schaal!AC$1</f>
        <v>A11</v>
      </c>
      <c r="V36" s="238"/>
      <c r="W36" s="238"/>
    </row>
    <row r="37" spans="1:23" ht="14.25" customHeight="1">
      <c r="A37" s="46" t="s">
        <v>7</v>
      </c>
      <c r="B37" s="19">
        <f>IF(L37&gt;0,"Uitlooptoeslag bij "&amp;E14&amp;" nr15 x wtf",0)</f>
        <v>0</v>
      </c>
      <c r="J37" s="29">
        <f>IF(L37&gt;0,O15&amp;" x "&amp;E12&amp;" =",0)</f>
        <v>0</v>
      </c>
      <c r="L37" s="73">
        <f t="shared" si="1"/>
        <v>0</v>
      </c>
      <c r="M37" s="32">
        <f>IF(L37=0,0,"+")</f>
        <v>0</v>
      </c>
      <c r="N37" s="30"/>
      <c r="P37" s="128"/>
      <c r="S37" s="122" t="str">
        <f>Schaal!AD$1</f>
        <v>A12</v>
      </c>
      <c r="V37" s="238"/>
      <c r="W37" s="238"/>
    </row>
    <row r="38" spans="1:23" ht="14.25" customHeight="1">
      <c r="A38" s="46" t="s">
        <v>8</v>
      </c>
      <c r="E38" s="19">
        <f>E36+E37</f>
        <v>0</v>
      </c>
      <c r="K38" s="29">
        <f>IF(L38&gt;0,"("&amp;O52&amp;""&amp;L34&amp;" + "&amp;IF(O13&gt;0,L36,0)&amp;" + "&amp;L37&amp;") x "&amp;TABEL!L1*100&amp;"% =",0)</f>
        <v>0</v>
      </c>
      <c r="L38" s="73">
        <f t="shared" si="1"/>
        <v>0</v>
      </c>
      <c r="M38" s="32">
        <f>IF(L38=0,0,"+")</f>
        <v>0</v>
      </c>
      <c r="P38" s="128"/>
      <c r="S38" s="122" t="str">
        <f>Schaal!AE$1</f>
        <v>A13</v>
      </c>
      <c r="V38" s="238"/>
      <c r="W38" s="238"/>
    </row>
    <row r="39" spans="1:23" ht="14.25" customHeight="1">
      <c r="A39" s="46" t="s">
        <v>9</v>
      </c>
      <c r="B39" s="19">
        <f>G16</f>
        <v>0</v>
      </c>
      <c r="L39" s="73">
        <f t="shared" si="1"/>
        <v>0</v>
      </c>
      <c r="M39" s="32">
        <f>IF(L39=0,0,"+")</f>
        <v>0</v>
      </c>
      <c r="P39" s="128"/>
      <c r="R39" s="130"/>
      <c r="S39" s="113" t="s">
        <v>136</v>
      </c>
      <c r="V39" s="238"/>
      <c r="W39" s="238"/>
    </row>
    <row r="40" spans="1:23" ht="14.25" customHeight="1">
      <c r="A40" s="46" t="s">
        <v>11</v>
      </c>
      <c r="B40" s="19" t="str">
        <f>IF(E21&gt;0,"Korting ivm ziekte"&amp;": salaris x "&amp;P11*100&amp;"%"&amp;IF(AND(E21&gt;0,E21&lt;E12,P10=0.3)," (= 30% x "&amp;E21&amp;"/"&amp;E12&amp;")",""),IF(B23&lt;&gt;O24,B23,"PDI/seniorenverlof of ander verlof"))</f>
        <v>PDI/seniorenverlof of ander verlof</v>
      </c>
      <c r="K40" s="237" t="str">
        <f ca="1">IF(E21&gt;0,"("&amp;J11&amp;" + "&amp;J13&amp;" + "&amp;J14&amp;")"&amp;" x "&amp;P11*100&amp;"% =",IF(OR(G17=O25,G17=O26),"("&amp;O12&amp;"+"&amp;TABEL!G26&amp;"+"&amp;O13+O14&amp;"+"&amp;O15&amp;")"&amp;" x "&amp;E12&amp;" x "&amp;E24&amp;"% =",IF(G17=O27,"("&amp;O12&amp;" + "&amp;TABEL!G26&amp;" + "&amp;O13+O14&amp;" + "&amp;O15&amp;")"&amp;" x "&amp;E23&amp;" =",IF(AND(B24="",Q57=0),"geen recht op PDI/seniorenverlof (jonger dan 57)"&amp;IF(AND(B23=O28,P57&gt;51),"; wel recht op spaarbapo?",""),IF(AND(G17=O28,B24&lt;&gt;""),O57&amp;" uur spaar/flexbapo"&amp;IF(LEFT(O9,2)&lt;"09","",""),IF(G17=O28, DI!$AJ$19&amp;" uur basisbudget à 0% + "&amp; DI!$AJ$18&amp;" uur à "&amp;IF(LEFT(O9,2)&lt;"09","40%","50%")&amp;" "&amp;IF(LEFT(O9,2)&lt;"09","",""),0))))))</f>
        <v>geen recht op PDI/seniorenverlof (jonger dan 57)</v>
      </c>
      <c r="L40" s="73">
        <f t="shared" si="1"/>
        <v>0</v>
      </c>
      <c r="M40" s="32">
        <f>IF(L40=0,0," -")</f>
        <v>0</v>
      </c>
      <c r="S40" s="122"/>
      <c r="V40" s="238"/>
      <c r="W40" s="238"/>
    </row>
    <row r="41" spans="1:23" ht="14.25" customHeight="1">
      <c r="A41" s="46" t="s">
        <v>12</v>
      </c>
      <c r="B41" s="19" t="s">
        <v>143</v>
      </c>
      <c r="L41" s="73"/>
      <c r="M41" s="47"/>
      <c r="P41" s="120" t="s">
        <v>38</v>
      </c>
      <c r="S41" s="122"/>
      <c r="V41" s="238"/>
      <c r="W41" s="238"/>
    </row>
    <row r="42" spans="1:23" ht="14.25" customHeight="1">
      <c r="A42" s="25"/>
      <c r="K42" s="29">
        <f>IF(L42=0,0,"("&amp;E11&amp;"-"&amp;P42&amp;")/12 x "&amp;E12&amp;" x "&amp;TABEL!G8*100&amp;"%"&amp;IF(B23=O27," + ("&amp;E11&amp;"-"&amp;P42&amp;")/12 x "&amp;E23&amp;" x "&amp;TABEL!I8*100&amp;"%",)&amp;IF(E21&gt;0," x "&amp;(1-P11)*100&amp;"%","")&amp;" =")</f>
        <v>0</v>
      </c>
      <c r="L42" s="73">
        <f>J18</f>
        <v>0</v>
      </c>
      <c r="M42" s="32">
        <f>IF(L42=0,0," -")</f>
        <v>0</v>
      </c>
      <c r="P42" s="131">
        <f>TABEL!K10</f>
        <v>19200</v>
      </c>
      <c r="S42" s="122"/>
      <c r="V42" s="238"/>
      <c r="W42" s="238"/>
    </row>
    <row r="43" spans="1:23" ht="14.25" customHeight="1">
      <c r="A43" s="46" t="s">
        <v>13</v>
      </c>
      <c r="B43" s="19" t="s">
        <v>144</v>
      </c>
      <c r="L43" s="73"/>
      <c r="M43" s="47"/>
      <c r="S43" s="122"/>
      <c r="V43" s="238"/>
      <c r="W43" s="238"/>
    </row>
    <row r="44" spans="1:23" ht="14.25" customHeight="1">
      <c r="A44" s="25"/>
      <c r="K44" s="29">
        <f>IF(L44=0,0,"("&amp;E11&amp;"-"&amp;TABEL!H10&amp;")/12 x "&amp;E12&amp;" x "&amp;TABEL!G10*100&amp;"%"&amp;IF(B23=O27," + ("&amp;E11&amp;"-"&amp;TABEL!H10&amp;")/12 x "&amp;E23&amp;" x "&amp;TABEL!I10*100&amp;"%",)&amp;IF(E21&gt;0," x "&amp;(1-P11)*100&amp;"%","")&amp;" =")</f>
        <v>0</v>
      </c>
      <c r="L44" s="73">
        <f>J19</f>
        <v>0</v>
      </c>
      <c r="M44" s="32">
        <f>IF(L44=0,0," -")</f>
        <v>0</v>
      </c>
      <c r="N44" s="30"/>
      <c r="O44" s="113" t="s">
        <v>92</v>
      </c>
      <c r="P44" s="113">
        <f>YEAR(E10)</f>
        <v>1900</v>
      </c>
      <c r="S44" s="122"/>
    </row>
    <row r="45" spans="1:23" ht="14.25" customHeight="1">
      <c r="A45" s="46" t="s">
        <v>14</v>
      </c>
      <c r="K45" s="29">
        <f>IF(L45&lt;&gt;0,0,0)</f>
        <v>0</v>
      </c>
      <c r="L45" s="73">
        <f>J20</f>
        <v>0</v>
      </c>
      <c r="M45" s="32">
        <f>IF(L45=0,0," -")</f>
        <v>0</v>
      </c>
      <c r="O45" s="128" t="s">
        <v>77</v>
      </c>
      <c r="P45" s="113">
        <v>3</v>
      </c>
      <c r="S45" s="122"/>
    </row>
    <row r="46" spans="1:23" ht="14.25" customHeight="1">
      <c r="A46" s="46" t="s">
        <v>15</v>
      </c>
      <c r="B46" s="19">
        <f>IF(E20&gt;0,"Premie Invaliditeits Pensioen Aanvullings Plan Loyalis",0)</f>
        <v>0</v>
      </c>
      <c r="K46" s="29">
        <f>IF(E20&gt;0,E11&amp;"/12 x "&amp;E12&amp;" x "&amp;E20&amp;"% =",0)</f>
        <v>0</v>
      </c>
      <c r="L46" s="73">
        <f>J21</f>
        <v>0</v>
      </c>
      <c r="M46" s="32">
        <f>IF(L46=0,0," -")</f>
        <v>0</v>
      </c>
      <c r="O46" s="128" t="s">
        <v>78</v>
      </c>
      <c r="P46" s="113">
        <v>4</v>
      </c>
      <c r="S46" s="122"/>
    </row>
    <row r="47" spans="1:23" ht="14.25" customHeight="1">
      <c r="A47" s="46" t="s">
        <v>59</v>
      </c>
      <c r="B47" s="19" t="s">
        <v>64</v>
      </c>
      <c r="K47" s="29"/>
      <c r="L47" s="74">
        <f>J22</f>
        <v>0</v>
      </c>
      <c r="M47" s="32">
        <f>IF(L47=0,0," -")</f>
        <v>0</v>
      </c>
      <c r="O47" s="128" t="s">
        <v>79</v>
      </c>
      <c r="P47" s="113">
        <v>3</v>
      </c>
      <c r="S47" s="122"/>
    </row>
    <row r="48" spans="1:23" ht="14.25" customHeight="1">
      <c r="A48" s="25"/>
      <c r="B48" s="48" t="s">
        <v>75</v>
      </c>
      <c r="L48" s="73">
        <f>ROUND(SUM(L34:L39)-SUM(L40:L47),2)</f>
        <v>0</v>
      </c>
      <c r="M48" s="32"/>
      <c r="O48" s="113" t="s">
        <v>76</v>
      </c>
      <c r="P48" s="113">
        <f>IF(OR(P44=1953),4,3)</f>
        <v>3</v>
      </c>
      <c r="S48" s="122"/>
    </row>
    <row r="49" spans="1:23" ht="14.25" customHeight="1">
      <c r="A49" s="46" t="s">
        <v>61</v>
      </c>
      <c r="B49" s="19" t="s">
        <v>74</v>
      </c>
      <c r="L49" s="73">
        <f>J23</f>
        <v>0</v>
      </c>
      <c r="M49" s="32">
        <f>IF(L49=0,0," -")</f>
        <v>0</v>
      </c>
      <c r="S49" s="122"/>
    </row>
    <row r="50" spans="1:23" ht="14.25" customHeight="1">
      <c r="A50" s="46" t="s">
        <v>156</v>
      </c>
      <c r="B50" s="19" t="str">
        <f>G24</f>
        <v>Netto vergoeding diversen</v>
      </c>
      <c r="L50" s="74">
        <f>J24</f>
        <v>0</v>
      </c>
      <c r="M50" s="32"/>
      <c r="O50" s="132" t="s">
        <v>80</v>
      </c>
      <c r="P50" s="133">
        <f>VLOOKUP(B23,O24:R28,4,FALSE)</f>
        <v>0</v>
      </c>
      <c r="Q50" s="134"/>
      <c r="R50" s="113" t="s">
        <v>101</v>
      </c>
      <c r="W50" s="113">
        <f>E12*0.1025</f>
        <v>0</v>
      </c>
    </row>
    <row r="51" spans="1:23" ht="14.25" customHeight="1">
      <c r="A51" s="46"/>
      <c r="B51" s="49" t="str">
        <f>IF(L51&lt;0,"Te betalen","Netto")</f>
        <v>Netto</v>
      </c>
      <c r="L51" s="73">
        <f>J25</f>
        <v>0</v>
      </c>
      <c r="M51" s="32"/>
      <c r="O51" s="135"/>
      <c r="P51" s="136">
        <f>IF(E12=0,0,IF(OR(B23=O26,B23=O25),E24,ROUND(E23/E12*P50,2)))</f>
        <v>0</v>
      </c>
      <c r="Q51" s="137" t="s">
        <v>82</v>
      </c>
      <c r="R51" s="113" t="e">
        <f>IF(E24&gt;0,0,ROUND(E23/E12*P50,2))</f>
        <v>#DIV/0!</v>
      </c>
      <c r="W51" s="113" t="b">
        <f>IF(E23&gt;W50,1)</f>
        <v>0</v>
      </c>
    </row>
    <row r="52" spans="1:23" ht="14.25" customHeight="1">
      <c r="A52" s="25"/>
      <c r="B52" s="19">
        <f>IF(L47&gt;0,"Naar levenslooprekening",0)</f>
        <v>0</v>
      </c>
      <c r="L52" s="74">
        <f>L47</f>
        <v>0</v>
      </c>
      <c r="M52" s="32">
        <f>IF(L52=0,0,"+")</f>
        <v>0</v>
      </c>
      <c r="O52" s="138" t="e">
        <f>IF(P51&gt;0,"(1 - "&amp;P51/100&amp;") x ",IF(R51&gt;0,"(1 - "&amp;R51/100&amp;") x ",""))</f>
        <v>#DIV/0!</v>
      </c>
      <c r="P52" s="139"/>
      <c r="Q52" s="140"/>
      <c r="W52" s="113">
        <f>IF(E25="nee",1,0)</f>
        <v>1</v>
      </c>
    </row>
    <row r="53" spans="1:23" ht="14.25" customHeight="1">
      <c r="A53" s="39"/>
      <c r="B53" s="50" t="s">
        <v>34</v>
      </c>
      <c r="C53" s="37"/>
      <c r="D53" s="37"/>
      <c r="E53" s="37"/>
      <c r="F53" s="37"/>
      <c r="G53" s="37"/>
      <c r="H53" s="37"/>
      <c r="I53" s="37"/>
      <c r="J53" s="37"/>
      <c r="K53" s="37"/>
      <c r="L53" s="74">
        <f>L51+L52</f>
        <v>0</v>
      </c>
      <c r="M53" s="42"/>
      <c r="W53" s="113">
        <f>W51+W52</f>
        <v>1</v>
      </c>
    </row>
    <row r="54" spans="1:23" ht="16.5" customHeight="1">
      <c r="O54" s="246">
        <v>46023</v>
      </c>
      <c r="P54" s="240">
        <v>2559.54</v>
      </c>
    </row>
    <row r="55" spans="1:23" ht="13.5" customHeight="1">
      <c r="A55" s="69" t="s">
        <v>139</v>
      </c>
      <c r="B55" s="69"/>
      <c r="C55" s="69"/>
      <c r="D55" s="69"/>
      <c r="E55" s="69"/>
      <c r="F55" s="69"/>
      <c r="G55" s="69"/>
      <c r="H55" s="69"/>
      <c r="I55" s="69"/>
      <c r="J55" s="69"/>
      <c r="K55" s="69"/>
      <c r="L55" s="69"/>
      <c r="M55" s="69"/>
      <c r="O55" s="118" t="s">
        <v>83</v>
      </c>
      <c r="P55" s="118" t="e">
        <f>IF(I6="ja",IF(O7&lt;&gt;"LIO",HLOOKUP(E14,Schaal!C1:AE21,E15+1,FALSE),0.5*Schaal!C2),IF(O7&lt;&gt;"LIO",HLOOKUP(E14,Schaal_oud!C1:AE21,E15+1,FALSE),0.5*Schaal_oud!C2))</f>
        <v>#N/A</v>
      </c>
    </row>
    <row r="56" spans="1:23" ht="14.25" customHeight="1">
      <c r="A56" s="69" t="s">
        <v>140</v>
      </c>
      <c r="B56" s="69"/>
      <c r="C56" s="69"/>
      <c r="D56" s="69"/>
      <c r="E56" s="69"/>
      <c r="F56" s="69"/>
      <c r="G56" s="69"/>
      <c r="H56" s="69"/>
      <c r="I56" s="69"/>
      <c r="J56" s="69"/>
      <c r="K56" s="69"/>
      <c r="L56" s="69"/>
      <c r="M56" s="69"/>
      <c r="O56" s="125" t="s">
        <v>268</v>
      </c>
      <c r="P56" s="141" t="s">
        <v>88</v>
      </c>
      <c r="Q56" s="141" t="s">
        <v>84</v>
      </c>
      <c r="R56" s="141" t="s">
        <v>85</v>
      </c>
      <c r="S56" s="142" t="s">
        <v>87</v>
      </c>
    </row>
    <row r="57" spans="1:23" ht="14.25" customHeight="1">
      <c r="A57" s="69" t="s">
        <v>35</v>
      </c>
      <c r="B57" s="69"/>
      <c r="C57" s="69"/>
      <c r="D57" s="69"/>
      <c r="E57" s="69"/>
      <c r="F57" s="69"/>
      <c r="G57" s="69"/>
      <c r="H57" s="69"/>
      <c r="I57" s="69"/>
      <c r="J57" s="69"/>
      <c r="K57" s="69"/>
      <c r="L57" s="69"/>
      <c r="M57" s="69"/>
      <c r="O57" s="143">
        <f>IF(AND(B23=O28,E23&gt;0),ROUND(E23*1659,1),0.0001)</f>
        <v>1E-4</v>
      </c>
      <c r="P57" s="144">
        <f>IF(AND(YEAR(E10)=1962,MONTH(E10)=9),51,IF(AND(YEAR(E10)=1958,MONTH(E10)=9),56,IF(E10=0,0,IF(MONTH(E10)&lt;10,2014-YEAR(E10),2013-YEAR(E10)))))</f>
        <v>0</v>
      </c>
      <c r="Q57" s="145">
        <f ca="1">ROUND(IF(OR(AND(E25="ja",P57&lt;56,P59&gt;56),AND(E25&lt;&gt;"ja",P59&gt;56)),IF(O57&gt;=E12*130,E12*130,O57),IF(AND(E25="ja",P57&gt;55),IF(O57&lt;E12*170,O57*0.765-0.01,IF(O57&gt;340*E12,300*E12,O57-40*E12)),IF(AND(P59&gt;51,E25="ja"),IF(O57&lt;=E12*170,O57*0.765-0.01,IF(O57&gt;170*E12,130*E12,O57*0.765-0.01)),0))),6)</f>
        <v>0</v>
      </c>
      <c r="R57" s="143">
        <f>IF(E10=0,0,ROUND(IF(AND(P57&gt;51,O57&gt;E12*170,E25&lt;&gt;"ja"),O57-IF(P59&gt;56,(170*E12),0),IF(AND(P57&gt;51,O57&lt;E12*170,E25&lt;&gt;"ja"),IF(P59&gt;56,0,O57),IF(P57&lt;52,0,IF(P57&gt;55,IF(O57&gt;E12*340,O57-(340*E12),0),IF(O57&gt;E12*170,O57-(170*E12),0))))),1))</f>
        <v>0</v>
      </c>
      <c r="S57" s="146">
        <f>IF(E10=0,0,ROUND(O57-Q57-R57,1))</f>
        <v>0</v>
      </c>
      <c r="T57" s="113">
        <f>ROUND(U57*170,1)</f>
        <v>0</v>
      </c>
      <c r="U57" s="130">
        <f>E12</f>
        <v>0</v>
      </c>
      <c r="W57" s="61">
        <f>IF(E21&gt;0,ROUND((J11+J13+J14+J16)*P11,2),IF(AND(G17=O28,B24="spaarbapo"),ROUND(((O12+O13+O14+O15)*R58*IF(LEFT(O9,2)&lt;"09",0.25,0.35)+(O12+O13+O14+O15)*Q58*IF(LEFT(O9,2)&lt;"09",0.4,0.5)),2),IF(G17=O28,ROUND((O12+O13+O14+O15)*Q58*IF(LEFT(O9,2)&lt;"09",0.4,0.5)+(O12+O13+O14+O15)*R58*IF(LEFT(O9,2)&lt;"09",0.25,0.35),2),IF(G17=O25,FLOOR((O12+O13+O14+O15+TABEL!G26)*E12*(P51/100),0.01),IF(G17=O26,FLOOR((O12+O13+O14+O15+TABEL!G26)*E12*(P51/100),0.01),IF(G17=O27,FLOOR((O12+O13+O14+O15+TABEL!G26)*E12*(P51/100),0.01),0))))))</f>
        <v>0</v>
      </c>
    </row>
    <row r="58" spans="1:23" ht="14.25" customHeight="1">
      <c r="A58" s="69" t="s">
        <v>36</v>
      </c>
      <c r="B58" s="69"/>
      <c r="C58" s="69"/>
      <c r="D58" s="69"/>
      <c r="E58" s="69"/>
      <c r="F58" s="69"/>
      <c r="G58" s="69"/>
      <c r="H58" s="69"/>
      <c r="I58" s="69"/>
      <c r="J58" s="69"/>
      <c r="K58" s="69"/>
      <c r="L58" s="69"/>
      <c r="M58" s="69"/>
      <c r="P58" s="113" t="s">
        <v>90</v>
      </c>
      <c r="Q58" s="113">
        <f ca="1">ROUND(Q57/1659,4)</f>
        <v>0</v>
      </c>
      <c r="R58" s="113">
        <f>R57/1659</f>
        <v>0</v>
      </c>
    </row>
    <row r="59" spans="1:23">
      <c r="P59" s="146">
        <f ca="1">IF(E10=0,0,IF(MONTH(E10)&lt;MONTH(TODAY()),YEAR(TODAY())-YEAR(E10),YEAR(TODAY())-1-YEAR(E10)))</f>
        <v>0</v>
      </c>
    </row>
    <row r="60" spans="1:23" hidden="1"/>
    <row r="61" spans="1:23" hidden="1"/>
    <row r="62" spans="1:23" hidden="1"/>
    <row r="63" spans="1:23" hidden="1"/>
    <row r="64" spans="1:23" hidden="1"/>
    <row r="65" spans="20:20" hidden="1"/>
    <row r="66" spans="20:20" hidden="1"/>
    <row r="67" spans="20:20" hidden="1"/>
    <row r="68" spans="20:20" hidden="1"/>
    <row r="69" spans="20:20" hidden="1"/>
    <row r="70" spans="20:20" hidden="1"/>
    <row r="71" spans="20:20" hidden="1"/>
    <row r="72" spans="20:20" hidden="1"/>
    <row r="73" spans="20:20" hidden="1"/>
    <row r="74" spans="20:20" hidden="1"/>
    <row r="75" spans="20:20" hidden="1"/>
    <row r="76" spans="20:20" hidden="1"/>
    <row r="77" spans="20:20" hidden="1"/>
    <row r="78" spans="20:20" hidden="1"/>
    <row r="79" spans="20:20" hidden="1"/>
    <row r="80" spans="20:20" hidden="1">
      <c r="T80" s="147"/>
    </row>
    <row r="81" spans="1:23">
      <c r="A81" s="70" t="s">
        <v>145</v>
      </c>
      <c r="M81" s="71" t="s">
        <v>275</v>
      </c>
    </row>
    <row r="82" spans="1:23">
      <c r="O82" s="148" t="s">
        <v>158</v>
      </c>
      <c r="P82" s="148" t="s">
        <v>159</v>
      </c>
    </row>
    <row r="83" spans="1:23">
      <c r="O83" s="113">
        <f>ROUND((IF(O58&lt;T57*0.765-0.01,O57,IF(58&lt;=T57,T57*0.765-0.01,O57*0.765-0.06))),1)</f>
        <v>-0.1</v>
      </c>
      <c r="P83" s="146">
        <f>S57</f>
        <v>0</v>
      </c>
      <c r="Q83" s="136">
        <f ca="1">IF(W53=2,Q57+R57,Q57)</f>
        <v>0</v>
      </c>
      <c r="R83" s="113">
        <f>R82/1659</f>
        <v>0</v>
      </c>
      <c r="S83" s="146">
        <f>P83</f>
        <v>0</v>
      </c>
      <c r="W83" s="149">
        <f>IF(E21&gt;0,ROUND((J11+J13+J14+J16)*P11,2),IF(AND(G17=O28,B24="spaarbapo"),ROUND((O12+O13+O14+O15)*E23*IF(LEFT(O9,2)&lt;"09",0.25,0.35)+(O12+O13+O14+O15)*Q58*IF(LEFT(O9,2)&lt;"09",0.4,0.5),2),IF(G17=O28,ROUND((O12+O13+O14+O15)*Q84*IF(LEFT(O9,2)&lt;"09",0.4,0.5)+(O12+O13+O14+O15)*R83*IF(LEFT(O9,2)&lt;"09",0.25,0.35),2),IF(G17=O25,FLOOR((O12+O13+O14+O15+TABEL!G26)*E12*(P51/100),0.01),IF(G17=O26,FLOOR((O12+O13+O14+O15+TABEL!G26)*E12*(P51/100),0.01),IF(G17=O27,FLOOR((O12+O13+O14+O15+TABEL!G26)*E12*(P51/100),0.01),0))))))</f>
        <v>0</v>
      </c>
    </row>
    <row r="84" spans="1:23">
      <c r="Q84" s="113">
        <f ca="1">ROUND((Q83/1659),4)</f>
        <v>0</v>
      </c>
    </row>
    <row r="85" spans="1:23">
      <c r="A85" s="145"/>
    </row>
    <row r="89" spans="1:23">
      <c r="O89" s="19" t="s">
        <v>183</v>
      </c>
    </row>
    <row r="90" spans="1:23">
      <c r="O90" s="19" t="s">
        <v>184</v>
      </c>
    </row>
    <row r="91" spans="1:23">
      <c r="O91" s="19" t="s">
        <v>185</v>
      </c>
    </row>
  </sheetData>
  <sheetProtection password="E92A" sheet="1" objects="1" scenarios="1"/>
  <mergeCells count="9">
    <mergeCell ref="A9:A27"/>
    <mergeCell ref="A8:E8"/>
    <mergeCell ref="B23:C23"/>
    <mergeCell ref="B28:L28"/>
    <mergeCell ref="B20:C20"/>
    <mergeCell ref="B26:C26"/>
    <mergeCell ref="B27:C27"/>
    <mergeCell ref="G8:K9"/>
    <mergeCell ref="G24:H24"/>
  </mergeCells>
  <phoneticPr fontId="0" type="noConversion"/>
  <conditionalFormatting sqref="B28">
    <cfRule type="cellIs" dxfId="15" priority="4" stopIfTrue="1" operator="greaterThan">
      <formula>0</formula>
    </cfRule>
  </conditionalFormatting>
  <conditionalFormatting sqref="B17:C17">
    <cfRule type="cellIs" dxfId="14" priority="8" stopIfTrue="1" operator="equal">
      <formula>"salarisnummer fout!!"</formula>
    </cfRule>
  </conditionalFormatting>
  <conditionalFormatting sqref="C24:C25">
    <cfRule type="cellIs" dxfId="13" priority="2" stopIfTrue="1" operator="equal">
      <formula>"salarisnummer fout!!"</formula>
    </cfRule>
  </conditionalFormatting>
  <conditionalFormatting sqref="J24">
    <cfRule type="expression" dxfId="12" priority="1">
      <formula>$G$24&lt;&gt;" "</formula>
    </cfRule>
  </conditionalFormatting>
  <conditionalFormatting sqref="J25">
    <cfRule type="cellIs" dxfId="11" priority="5" stopIfTrue="1" operator="lessThan">
      <formula>0</formula>
    </cfRule>
  </conditionalFormatting>
  <conditionalFormatting sqref="J26:J27">
    <cfRule type="cellIs" dxfId="10" priority="3" stopIfTrue="1" operator="greaterThan">
      <formula>0</formula>
    </cfRule>
  </conditionalFormatting>
  <conditionalFormatting sqref="J27">
    <cfRule type="cellIs" dxfId="9" priority="7" stopIfTrue="1" operator="lessThan">
      <formula>0</formula>
    </cfRule>
  </conditionalFormatting>
  <dataValidations count="18">
    <dataValidation type="decimal" allowBlank="1" showInputMessage="1" showErrorMessage="1" error="wtf moet gelijk of kleiner zijn dan de wtf van de benoeming." sqref="E21" xr:uid="{00000000-0002-0000-0000-000000000000}">
      <formula1>0</formula1>
      <formula2>E12</formula2>
    </dataValidation>
    <dataValidation type="decimal" allowBlank="1" showInputMessage="1" showErrorMessage="1" errorTitle="Omvang verlof" error="Hier de omvang verlof uitgedrukt in een wtf invullen. Eerst links een keuze maken. Bij BAPO geldt: maximum de helft van de wtf. Bij korting ivm ziekte kan dit niet worden ingevuld." sqref="E23" xr:uid="{00000000-0002-0000-0000-000001000000}">
      <formula1>O30</formula1>
      <formula2>O29</formula2>
    </dataValidation>
    <dataValidation type="decimal" operator="lessThan" allowBlank="1" showInputMessage="1" showErrorMessage="1" errorTitle="inhouding levensloop" error="Een bedrag tussen 10 en 2500 invullen." sqref="E22" xr:uid="{00000000-0002-0000-0000-000002000000}">
      <formula1>2500</formula1>
    </dataValidation>
    <dataValidation type="list" allowBlank="1" showInputMessage="1" showErrorMessage="1" sqref="B23" xr:uid="{00000000-0002-0000-0000-000003000000}">
      <formula1>$O$24:$O$28</formula1>
    </dataValidation>
    <dataValidation type="decimal" allowBlank="1" showInputMessage="1" showErrorMessage="1" errorTitle="percentage IPAP" error="Hier een getal invullen tussen 0,1200 en 0,5200. Geen percentage teken invullen!!!!" sqref="E20" xr:uid="{00000000-0002-0000-0000-000004000000}">
      <formula1>0.01</formula1>
      <formula2>0.999</formula2>
    </dataValidation>
    <dataValidation type="whole" allowBlank="1" showInputMessage="1" showErrorMessage="1" errorTitle="werkdagen t.b.v. 'tOb" error="Hier het aantal werkdagen invullen._x000a_Niemand werkt meer dan 5 dagen!!!!!" sqref="A32" xr:uid="{00000000-0002-0000-0000-000005000000}">
      <formula1>1</formula1>
      <formula2>5</formula2>
    </dataValidation>
    <dataValidation type="list" allowBlank="1" showInputMessage="1" showErrorMessage="1" errorTitle="ja/nee" error="U met deze vraag met &quot;ja&quot; of &quot;nee&quot; beantwoorden. Dan kan ook door de pijl rechts aan te klikken." sqref="E18" xr:uid="{00000000-0002-0000-0000-000006000000}">
      <formula1>$O$10:$O$11</formula1>
    </dataValidation>
    <dataValidation type="decimal" allowBlank="1" showInputMessage="1" showErrorMessage="1" errorTitle="wtf" error="Hier een getal tussen of op  0,001 en 1,25 invullen." sqref="E12" xr:uid="{00000000-0002-0000-0000-000007000000}">
      <formula1>0.001</formula1>
      <formula2>1.25</formula2>
    </dataValidation>
    <dataValidation type="decimal" errorStyle="warning" allowBlank="1" showInputMessage="1" showErrorMessage="1" errorTitle="Jaarinkomen ABP" error="Hier een bedrag tussen  9000 en 120000 (max) invullen." prompt="Is grondslag juist/meer dan € 120.000,-- ? (" sqref="E11" xr:uid="{00000000-0002-0000-0000-000008000000}">
      <formula1>9000</formula1>
      <formula2>120000</formula2>
    </dataValidation>
    <dataValidation type="list" allowBlank="1" showInputMessage="1" showErrorMessage="1" errorTitle="Loonheffingskorting" error="Vul in: &quot;met&quot; of &quot;zonder&quot;." sqref="E13" xr:uid="{00000000-0002-0000-0000-000009000000}">
      <formula1>$O$10:$O$11</formula1>
    </dataValidation>
    <dataValidation type="date" allowBlank="1" showInputMessage="1" showErrorMessage="1" sqref="E10" xr:uid="{00000000-0002-0000-0000-00000A000000}">
      <formula1>14611</formula1>
      <formula2>40179</formula2>
    </dataValidation>
    <dataValidation type="list" allowBlank="1" showInputMessage="1" showErrorMessage="1" errorTitle="salarisschaal" error="Kies een salarisschaal uit de lijst (op pijl klikken)." sqref="E14" xr:uid="{00000000-0002-0000-0000-00000B000000}">
      <formula1>$S$10:$S$49</formula1>
    </dataValidation>
    <dataValidation type="decimal" allowBlank="1" showInputMessage="1" showErrorMessage="1" errorTitle="bruto toelage/inhouding" error="Hier een bedrag invullen tussen -500 en 4000." sqref="E19" xr:uid="{00000000-0002-0000-0000-00000C000000}">
      <formula1>-500</formula1>
      <formula2>4000</formula2>
    </dataValidation>
    <dataValidation type="decimal" operator="lessThanOrEqual" allowBlank="1" showInputMessage="1" showErrorMessage="1" errorTitle="kortings% volgens tool" error="Vul hier het percentage uit de tool ouderschapsverlof in._x000a_Voor het decimale teken een komma gebruiken!" sqref="E24" xr:uid="{00000000-0002-0000-0000-00000D000000}">
      <formula1>100</formula1>
    </dataValidation>
    <dataValidation type="list" allowBlank="1" showInputMessage="1" showErrorMessage="1" errorTitle="Salarisnummer" error="Kies een salarisnummer uit de lijst (op pijl klikken)." sqref="E15" xr:uid="{00000000-0002-0000-0000-00000E000000}">
      <formula1>$Q$10:$Q$29</formula1>
    </dataValidation>
    <dataValidation type="list" allowBlank="1" showInputMessage="1" showErrorMessage="1" sqref="E17 I6" xr:uid="{00000000-0002-0000-0000-00000F000000}">
      <formula1>$O$10:$O$11</formula1>
    </dataValidation>
    <dataValidation type="list" errorStyle="warning" allowBlank="1" showInputMessage="1" showErrorMessage="1" sqref="G24:H24" xr:uid="{00000000-0002-0000-0000-000010000000}">
      <formula1>$O$89:$O$91</formula1>
    </dataValidation>
    <dataValidation type="list" allowBlank="1" showInputMessage="1" showErrorMessage="1" sqref="E16" xr:uid="{00000000-0002-0000-0000-000011000000}">
      <formula1>$U$10:$U$11</formula1>
    </dataValidation>
  </dataValidations>
  <pageMargins left="0.59055118110236227" right="0.23622047244094491" top="0.15748031496062992" bottom="0.74803149606299213" header="0.31496062992125984" footer="0.31496062992125984"/>
  <pageSetup paperSize="9" scale="90" orientation="portrait" r:id="rId1"/>
  <headerFooter alignWithMargins="0">
    <oddHeader xml:space="preserve">&amp;L&amp;"Verdana,Vet" </oddHeader>
    <oddFooter xml:space="preserve">&amp;L&amp;"Verdana,Standaard"&amp;7 &amp;C&amp;"Verdana,Standaard"&amp;7 </oddFooter>
  </headerFooter>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12000000}">
          <x14:formula1>
            <xm:f>TABEL!$F$69:$F$73</xm:f>
          </x14:formula1>
          <xm:sqref>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466"/>
  <sheetViews>
    <sheetView topLeftCell="A13" workbookViewId="0">
      <selection activeCell="I23" sqref="I23"/>
    </sheetView>
  </sheetViews>
  <sheetFormatPr defaultColWidth="1.6640625" defaultRowHeight="13.2"/>
  <cols>
    <col min="1" max="1" width="9" style="110" bestFit="1" customWidth="1"/>
    <col min="2" max="2" width="9.33203125" style="110" bestFit="1" customWidth="1"/>
    <col min="3" max="4" width="7.6640625" style="110" bestFit="1" customWidth="1"/>
    <col min="5" max="5" width="5" style="110" bestFit="1" customWidth="1"/>
    <col min="6" max="6" width="40.33203125" style="13" customWidth="1"/>
    <col min="7" max="7" width="13.109375" style="13" customWidth="1"/>
    <col min="8" max="8" width="9.6640625" style="13" bestFit="1" customWidth="1"/>
    <col min="9" max="9" width="25.6640625" style="13" bestFit="1" customWidth="1"/>
    <col min="10" max="10" width="6.6640625" style="13" bestFit="1" customWidth="1"/>
    <col min="11" max="11" width="17.6640625" style="13" customWidth="1"/>
    <col min="12" max="12" width="10.33203125" style="13" customWidth="1"/>
    <col min="13" max="13" width="14.6640625" style="13" customWidth="1"/>
    <col min="14" max="17" width="7.44140625" style="13" customWidth="1"/>
    <col min="18" max="18" width="24.33203125" style="13" bestFit="1" customWidth="1"/>
    <col min="19" max="19" width="9.33203125" style="13" bestFit="1" customWidth="1"/>
    <col min="20" max="20" width="10" style="13" customWidth="1"/>
    <col min="21" max="16384" width="1.6640625" style="13"/>
  </cols>
  <sheetData>
    <row r="1" spans="1:12">
      <c r="A1" s="14" t="s">
        <v>67</v>
      </c>
      <c r="B1" s="14" t="s">
        <v>68</v>
      </c>
      <c r="C1" s="14" t="s">
        <v>73</v>
      </c>
      <c r="D1" s="14" t="s">
        <v>73</v>
      </c>
      <c r="E1" s="14"/>
      <c r="F1" s="13" t="s">
        <v>102</v>
      </c>
      <c r="I1" s="13" t="s">
        <v>66</v>
      </c>
      <c r="L1" s="80">
        <v>8.0000000000000002E-3</v>
      </c>
    </row>
    <row r="2" spans="1:12">
      <c r="A2" s="243">
        <v>4.5</v>
      </c>
      <c r="B2" s="5">
        <f>VLOOKUP(A2,'witte tabbelen'!$A$3:$K$2467,$R$76,0)</f>
        <v>1.58</v>
      </c>
      <c r="C2" s="5">
        <f>VLOOKUP(A2,'witte tabbelen'!$A$3:$K$2467,$S$76,0)</f>
        <v>0</v>
      </c>
      <c r="D2" s="5">
        <f>C2</f>
        <v>0</v>
      </c>
      <c r="E2" s="14"/>
      <c r="F2" s="81" t="s">
        <v>170</v>
      </c>
      <c r="G2" s="79">
        <v>41.17</v>
      </c>
      <c r="H2" s="81" t="s">
        <v>171</v>
      </c>
      <c r="I2" s="79">
        <v>65.760000000000005</v>
      </c>
      <c r="K2" s="82" t="s">
        <v>72</v>
      </c>
      <c r="L2" s="83">
        <v>0</v>
      </c>
    </row>
    <row r="3" spans="1:12">
      <c r="A3" s="244">
        <v>9</v>
      </c>
      <c r="B3" s="5">
        <f>VLOOKUP(A3,'witte tabbelen'!$A$3:$K$2467,$R$76,0)</f>
        <v>3.17</v>
      </c>
      <c r="C3" s="5">
        <f>VLOOKUP(A3,'witte tabbelen'!$A$3:$K$2467,$S$76,0)</f>
        <v>0</v>
      </c>
      <c r="D3" s="5">
        <f t="shared" ref="D3:D66" si="0">C3</f>
        <v>0</v>
      </c>
      <c r="E3" s="14"/>
      <c r="F3" s="81" t="s">
        <v>186</v>
      </c>
      <c r="G3" s="79">
        <v>36.119999999999997</v>
      </c>
      <c r="H3" s="81" t="s">
        <v>172</v>
      </c>
      <c r="I3" s="79">
        <v>32.53</v>
      </c>
      <c r="K3" s="82" t="s">
        <v>70</v>
      </c>
      <c r="L3" s="84">
        <v>0</v>
      </c>
    </row>
    <row r="4" spans="1:12">
      <c r="A4" s="243">
        <v>13.5</v>
      </c>
      <c r="B4" s="5">
        <f>VLOOKUP(A4,'witte tabbelen'!$A$3:$K$2467,$R$76,0)</f>
        <v>4.75</v>
      </c>
      <c r="C4" s="5">
        <f>VLOOKUP(A4,'witte tabbelen'!$A$3:$K$2467,$S$76,0)</f>
        <v>0</v>
      </c>
      <c r="D4" s="5">
        <f t="shared" si="0"/>
        <v>0</v>
      </c>
      <c r="E4" s="14"/>
      <c r="F4" s="81"/>
      <c r="G4" s="85">
        <v>0</v>
      </c>
    </row>
    <row r="5" spans="1:12">
      <c r="A5" s="244">
        <v>18</v>
      </c>
      <c r="B5" s="5">
        <f>VLOOKUP(A5,'witte tabbelen'!$A$3:$K$2467,$R$76,0)</f>
        <v>6.42</v>
      </c>
      <c r="C5" s="5">
        <f>VLOOKUP(A5,'witte tabbelen'!$A$3:$K$2467,$S$76,0)</f>
        <v>0</v>
      </c>
      <c r="D5" s="5">
        <f t="shared" si="0"/>
        <v>0</v>
      </c>
      <c r="E5" s="14"/>
      <c r="G5" s="13" t="s">
        <v>37</v>
      </c>
      <c r="I5" s="13" t="s">
        <v>39</v>
      </c>
    </row>
    <row r="6" spans="1:12">
      <c r="A6" s="243">
        <v>22.5</v>
      </c>
      <c r="B6" s="5">
        <f>VLOOKUP(A6,'witte tabbelen'!$A$3:$K$2467,$R$76,0)</f>
        <v>8</v>
      </c>
      <c r="C6" s="5">
        <f>VLOOKUP(A6,'witte tabbelen'!$A$3:$K$2467,$S$76,0)</f>
        <v>0</v>
      </c>
      <c r="D6" s="5">
        <f t="shared" si="0"/>
        <v>0</v>
      </c>
      <c r="E6" s="14"/>
      <c r="F6" s="13" t="s">
        <v>40</v>
      </c>
      <c r="G6" s="86">
        <v>8.1299999999999997E-2</v>
      </c>
      <c r="I6" s="86">
        <v>0.18970000000000001</v>
      </c>
    </row>
    <row r="7" spans="1:12">
      <c r="A7" s="244">
        <v>27</v>
      </c>
      <c r="B7" s="5">
        <f>VLOOKUP(A7,'witte tabbelen'!$A$3:$K$2467,$R$76,0)</f>
        <v>9.58</v>
      </c>
      <c r="C7" s="5">
        <f>VLOOKUP(A7,'witte tabbelen'!$A$3:$K$2467,$S$76,0)</f>
        <v>0</v>
      </c>
      <c r="D7" s="5">
        <f t="shared" si="0"/>
        <v>0</v>
      </c>
      <c r="E7" s="14"/>
      <c r="F7" s="13" t="s">
        <v>41</v>
      </c>
      <c r="G7" s="87"/>
      <c r="I7" s="87"/>
    </row>
    <row r="8" spans="1:12">
      <c r="A8" s="243">
        <v>31.5</v>
      </c>
      <c r="B8" s="5">
        <f>VLOOKUP(A8,'witte tabbelen'!$A$3:$K$2467,$R$76,0)</f>
        <v>11.25</v>
      </c>
      <c r="C8" s="5">
        <f>VLOOKUP(A8,'witte tabbelen'!$A$3:$K$2467,$S$76,0)</f>
        <v>0</v>
      </c>
      <c r="D8" s="5">
        <f t="shared" si="0"/>
        <v>0</v>
      </c>
      <c r="E8" s="14"/>
      <c r="F8" s="13" t="s">
        <v>42</v>
      </c>
      <c r="G8" s="88">
        <f>SUM(G6:G7)</f>
        <v>8.1299999999999997E-2</v>
      </c>
      <c r="I8" s="88">
        <f>SUM(I6:I7)</f>
        <v>0.18970000000000001</v>
      </c>
    </row>
    <row r="9" spans="1:12">
      <c r="A9" s="244">
        <v>36</v>
      </c>
      <c r="B9" s="5">
        <f>VLOOKUP(A9,'witte tabbelen'!$A$3:$K$2467,$R$76,0)</f>
        <v>12.83</v>
      </c>
      <c r="C9" s="5">
        <f>VLOOKUP(A9,'witte tabbelen'!$A$3:$K$2467,$S$76,0)</f>
        <v>0</v>
      </c>
      <c r="D9" s="5">
        <f t="shared" si="0"/>
        <v>0</v>
      </c>
      <c r="E9" s="14"/>
      <c r="F9" s="13" t="s">
        <v>58</v>
      </c>
      <c r="G9" s="80">
        <v>0</v>
      </c>
      <c r="K9" s="13" t="s">
        <v>57</v>
      </c>
    </row>
    <row r="10" spans="1:12">
      <c r="A10" s="243">
        <v>40.5</v>
      </c>
      <c r="B10" s="5">
        <f>VLOOKUP(A10,'witte tabbelen'!$A$3:$K$2467,$R$76,0)</f>
        <v>14.42</v>
      </c>
      <c r="C10" s="5">
        <f>VLOOKUP(A10,'witte tabbelen'!$A$3:$K$2467,$S$76,0)</f>
        <v>0</v>
      </c>
      <c r="D10" s="5">
        <f t="shared" si="0"/>
        <v>0</v>
      </c>
      <c r="E10" s="14"/>
      <c r="F10" s="13" t="s">
        <v>69</v>
      </c>
      <c r="G10" s="86">
        <v>3.5999999999999999E-3</v>
      </c>
      <c r="H10" s="89">
        <v>29700</v>
      </c>
      <c r="I10" s="86">
        <v>8.3999999999999995E-3</v>
      </c>
      <c r="K10" s="89">
        <v>19200</v>
      </c>
    </row>
    <row r="11" spans="1:12">
      <c r="A11" s="244">
        <v>45</v>
      </c>
      <c r="B11" s="5">
        <f>VLOOKUP(A11,'witte tabbelen'!$A$3:$K$2467,$R$76,0)</f>
        <v>16.079999999999998</v>
      </c>
      <c r="C11" s="5">
        <f>VLOOKUP(A11,'witte tabbelen'!$A$3:$K$2467,$S$76,0)</f>
        <v>0</v>
      </c>
      <c r="D11" s="5">
        <f t="shared" si="0"/>
        <v>0</v>
      </c>
      <c r="E11" s="14"/>
    </row>
    <row r="12" spans="1:12">
      <c r="A12" s="243">
        <v>49.5</v>
      </c>
      <c r="B12" s="5">
        <f>VLOOKUP(A12,'witte tabbelen'!$A$3:$K$2467,$R$76,0)</f>
        <v>17.670000000000002</v>
      </c>
      <c r="C12" s="5">
        <f>VLOOKUP(A12,'witte tabbelen'!$A$3:$K$2467,$S$76,0)</f>
        <v>0</v>
      </c>
      <c r="D12" s="5">
        <f t="shared" si="0"/>
        <v>0</v>
      </c>
      <c r="E12" s="14"/>
    </row>
    <row r="13" spans="1:12">
      <c r="A13" s="244">
        <v>54</v>
      </c>
      <c r="B13" s="5">
        <f>VLOOKUP(A13,'witte tabbelen'!$A$3:$K$2467,$R$76,0)</f>
        <v>19.25</v>
      </c>
      <c r="C13" s="5">
        <f>VLOOKUP(A13,'witte tabbelen'!$A$3:$K$2467,$S$76,0)</f>
        <v>0</v>
      </c>
      <c r="D13" s="5">
        <f t="shared" si="0"/>
        <v>0</v>
      </c>
      <c r="E13" s="14"/>
      <c r="F13" s="13" t="s">
        <v>55</v>
      </c>
      <c r="G13" s="90"/>
      <c r="H13" s="13" t="s">
        <v>56</v>
      </c>
      <c r="I13" s="90"/>
    </row>
    <row r="14" spans="1:12">
      <c r="A14" s="243">
        <v>58.5</v>
      </c>
      <c r="B14" s="5">
        <f>VLOOKUP(A14,'witte tabbelen'!$A$3:$K$2467,$R$76,0)</f>
        <v>20.83</v>
      </c>
      <c r="C14" s="5">
        <f>VLOOKUP(A14,'witte tabbelen'!$A$3:$K$2467,$S$76,0)</f>
        <v>0</v>
      </c>
      <c r="D14" s="5">
        <f t="shared" si="0"/>
        <v>0</v>
      </c>
      <c r="E14" s="14"/>
      <c r="F14" s="13" t="s">
        <v>91</v>
      </c>
      <c r="G14" s="91">
        <v>0</v>
      </c>
      <c r="I14" s="92">
        <v>0.03</v>
      </c>
      <c r="J14" s="82" t="s">
        <v>43</v>
      </c>
    </row>
    <row r="15" spans="1:12">
      <c r="A15" s="244">
        <v>63</v>
      </c>
      <c r="B15" s="5">
        <f>VLOOKUP(A15,'witte tabbelen'!$A$3:$K$2467,$R$76,0)</f>
        <v>22.5</v>
      </c>
      <c r="C15" s="5">
        <f>VLOOKUP(A15,'witte tabbelen'!$A$3:$K$2467,$S$76,0)</f>
        <v>0</v>
      </c>
      <c r="D15" s="5">
        <f t="shared" si="0"/>
        <v>0</v>
      </c>
      <c r="E15" s="14"/>
      <c r="F15" s="13" t="s">
        <v>65</v>
      </c>
      <c r="G15" s="80"/>
      <c r="I15" s="80"/>
      <c r="J15" s="93"/>
      <c r="K15" s="13">
        <f>ROUND(J15/12,2)</f>
        <v>0</v>
      </c>
    </row>
    <row r="16" spans="1:12">
      <c r="A16" s="243">
        <v>67.5</v>
      </c>
      <c r="B16" s="5">
        <f>VLOOKUP(A16,'witte tabbelen'!$A$3:$K$2467,$R$76,0)</f>
        <v>24.08</v>
      </c>
      <c r="C16" s="5">
        <f>VLOOKUP(A16,'witte tabbelen'!$A$3:$K$2467,$S$76,0)</f>
        <v>0</v>
      </c>
      <c r="D16" s="5">
        <f t="shared" si="0"/>
        <v>0</v>
      </c>
      <c r="E16" s="14"/>
      <c r="F16" s="13" t="s">
        <v>10</v>
      </c>
      <c r="G16" s="94">
        <v>5.7999999999999996E-3</v>
      </c>
    </row>
    <row r="17" spans="1:12">
      <c r="A17" s="244">
        <v>72</v>
      </c>
      <c r="B17" s="5">
        <f>VLOOKUP(A17,'witte tabbelen'!$A$3:$K$2467,$R$76,0)</f>
        <v>25.67</v>
      </c>
      <c r="C17" s="5">
        <f>VLOOKUP(A17,'witte tabbelen'!$A$3:$K$2467,$S$76,0)</f>
        <v>0</v>
      </c>
      <c r="D17" s="5">
        <f t="shared" si="0"/>
        <v>0</v>
      </c>
      <c r="E17" s="14"/>
      <c r="F17" s="13" t="s">
        <v>44</v>
      </c>
      <c r="G17" s="94">
        <v>3.8999999999999998E-3</v>
      </c>
    </row>
    <row r="18" spans="1:12">
      <c r="A18" s="243">
        <v>76.5</v>
      </c>
      <c r="B18" s="5">
        <f>VLOOKUP(A18,'witte tabbelen'!$A$3:$K$2467,$R$76,0)</f>
        <v>27.33</v>
      </c>
      <c r="C18" s="5">
        <f>VLOOKUP(A18,'witte tabbelen'!$A$3:$K$2467,$S$76,0)</f>
        <v>0</v>
      </c>
      <c r="D18" s="5">
        <f t="shared" si="0"/>
        <v>0</v>
      </c>
      <c r="E18" s="14"/>
      <c r="F18" s="13" t="s">
        <v>45</v>
      </c>
      <c r="G18" s="88">
        <f>SUM(G16:G17)</f>
        <v>9.7000000000000003E-3</v>
      </c>
    </row>
    <row r="19" spans="1:12">
      <c r="A19" s="244">
        <v>81</v>
      </c>
      <c r="B19" s="5">
        <f>VLOOKUP(A19,'witte tabbelen'!$A$3:$K$2467,$R$76,0)</f>
        <v>28.92</v>
      </c>
      <c r="C19" s="5">
        <f>VLOOKUP(A19,'witte tabbelen'!$A$3:$K$2467,$S$76,0)</f>
        <v>0</v>
      </c>
      <c r="D19" s="5">
        <f t="shared" si="0"/>
        <v>0</v>
      </c>
      <c r="E19" s="14"/>
      <c r="I19" s="13">
        <f>IF(I20="LIO",0,1)</f>
        <v>1</v>
      </c>
      <c r="J19" s="13" t="s">
        <v>137</v>
      </c>
    </row>
    <row r="20" spans="1:12">
      <c r="A20" s="243">
        <v>85.5</v>
      </c>
      <c r="B20" s="5">
        <f>VLOOKUP(A20,'witte tabbelen'!$A$3:$K$2467,$R$76,0)</f>
        <v>30.5</v>
      </c>
      <c r="C20" s="5">
        <f>VLOOKUP(A20,'witte tabbelen'!$A$3:$K$2467,$S$76,0)</f>
        <v>0</v>
      </c>
      <c r="D20" s="5">
        <f t="shared" si="0"/>
        <v>0</v>
      </c>
      <c r="E20" s="14"/>
      <c r="F20" s="95" t="s">
        <v>46</v>
      </c>
      <c r="G20" s="96" t="e">
        <f>netto!O12</f>
        <v>#N/A</v>
      </c>
      <c r="H20" s="95"/>
      <c r="I20" s="13" t="str">
        <f>netto!O7</f>
        <v/>
      </c>
    </row>
    <row r="21" spans="1:12">
      <c r="A21" s="244">
        <v>90</v>
      </c>
      <c r="B21" s="5">
        <f>VLOOKUP(A21,'witte tabbelen'!$A$3:$K$2467,$R$76,0)</f>
        <v>32.17</v>
      </c>
      <c r="C21" s="5">
        <f>VLOOKUP(A21,'witte tabbelen'!$A$3:$K$2467,$S$76,0)</f>
        <v>0</v>
      </c>
      <c r="D21" s="5">
        <f t="shared" si="0"/>
        <v>0</v>
      </c>
      <c r="E21" s="14"/>
      <c r="F21" s="1" t="s">
        <v>103</v>
      </c>
      <c r="G21" s="96">
        <f>netto!O15</f>
        <v>0</v>
      </c>
      <c r="H21" s="95"/>
      <c r="I21" s="95" t="s">
        <v>47</v>
      </c>
    </row>
    <row r="22" spans="1:12">
      <c r="A22" s="243">
        <v>94.5</v>
      </c>
      <c r="B22" s="5">
        <f>VLOOKUP(A22,'witte tabbelen'!$A$3:$K$2467,$R$76,0)</f>
        <v>33.75</v>
      </c>
      <c r="C22" s="5">
        <f>VLOOKUP(A22,'witte tabbelen'!$A$3:$K$2467,$S$76,0)</f>
        <v>0</v>
      </c>
      <c r="D22" s="5">
        <f t="shared" si="0"/>
        <v>0</v>
      </c>
      <c r="E22" s="14"/>
      <c r="F22" s="97"/>
      <c r="G22" s="98">
        <f>netto!O13</f>
        <v>0</v>
      </c>
      <c r="H22" s="95"/>
      <c r="I22" s="95"/>
    </row>
    <row r="23" spans="1:12">
      <c r="A23" s="244">
        <v>99</v>
      </c>
      <c r="B23" s="5">
        <f>VLOOKUP(A23,'witte tabbelen'!$A$3:$K$2467,$R$76,0)</f>
        <v>35.33</v>
      </c>
      <c r="C23" s="5">
        <f>VLOOKUP(A23,'witte tabbelen'!$A$3:$K$2467,$S$76,0)</f>
        <v>0</v>
      </c>
      <c r="D23" s="5">
        <f t="shared" si="0"/>
        <v>0</v>
      </c>
      <c r="E23" s="14"/>
      <c r="F23" s="95" t="s">
        <v>48</v>
      </c>
      <c r="G23" s="96" t="e">
        <f>ROUND(IF((G20+G21+G22)*0.08&gt;I23,(G20+G21+G22)*0.08,I23),2)</f>
        <v>#N/A</v>
      </c>
      <c r="H23" s="95"/>
      <c r="I23" s="17">
        <v>204.76</v>
      </c>
    </row>
    <row r="24" spans="1:12">
      <c r="A24" s="243">
        <v>103.5</v>
      </c>
      <c r="B24" s="5">
        <f>VLOOKUP(A24,'witte tabbelen'!$A$3:$K$2467,$R$76,0)</f>
        <v>37</v>
      </c>
      <c r="C24" s="5">
        <f>VLOOKUP(A24,'witte tabbelen'!$A$3:$K$2467,$S$76,0)</f>
        <v>0</v>
      </c>
      <c r="D24" s="5">
        <f t="shared" si="0"/>
        <v>0</v>
      </c>
      <c r="E24" s="14"/>
      <c r="F24" s="98" t="s">
        <v>62</v>
      </c>
      <c r="G24" s="98"/>
      <c r="H24" s="98"/>
      <c r="I24" s="98"/>
    </row>
    <row r="25" spans="1:12">
      <c r="A25" s="244">
        <v>108</v>
      </c>
      <c r="B25" s="5">
        <f>VLOOKUP(A25,'witte tabbelen'!$A$3:$K$2467,$R$76,0)</f>
        <v>38.58</v>
      </c>
      <c r="C25" s="5">
        <f>VLOOKUP(A25,'witte tabbelen'!$A$3:$K$2467,$S$76,0)</f>
        <v>0</v>
      </c>
      <c r="D25" s="5">
        <f t="shared" si="0"/>
        <v>0</v>
      </c>
      <c r="E25" s="14"/>
      <c r="F25" s="159" t="s">
        <v>188</v>
      </c>
      <c r="G25" s="98">
        <f>netto!O14</f>
        <v>0</v>
      </c>
      <c r="H25" s="98"/>
      <c r="I25" s="98"/>
    </row>
    <row r="26" spans="1:12">
      <c r="A26" s="243">
        <v>112.5</v>
      </c>
      <c r="B26" s="5">
        <f>VLOOKUP(A26,'witte tabbelen'!$A$3:$K$2467,$R$76,0)</f>
        <v>40.17</v>
      </c>
      <c r="C26" s="5">
        <f>VLOOKUP(A26,'witte tabbelen'!$A$3:$K$2467,$S$76,0)</f>
        <v>0</v>
      </c>
      <c r="D26" s="5">
        <f t="shared" si="0"/>
        <v>0</v>
      </c>
      <c r="E26" s="14"/>
      <c r="F26" s="95" t="s">
        <v>70</v>
      </c>
      <c r="G26" s="96">
        <f>IF(netto!O7="OOP",L3,0)</f>
        <v>0</v>
      </c>
      <c r="H26" s="98"/>
      <c r="I26" s="98"/>
    </row>
    <row r="27" spans="1:12">
      <c r="A27" s="244">
        <v>117</v>
      </c>
      <c r="B27" s="5">
        <f>VLOOKUP(A27,'witte tabbelen'!$A$3:$K$2467,$R$76,0)</f>
        <v>41.75</v>
      </c>
      <c r="C27" s="5">
        <f>VLOOKUP(A27,'witte tabbelen'!$A$3:$K$2467,$S$76,0)</f>
        <v>0</v>
      </c>
      <c r="D27" s="5">
        <f t="shared" si="0"/>
        <v>0</v>
      </c>
      <c r="E27" s="14"/>
      <c r="F27" s="95" t="s">
        <v>49</v>
      </c>
      <c r="G27" s="96" t="e">
        <f>SUM(G20:G26)</f>
        <v>#N/A</v>
      </c>
      <c r="H27" s="95"/>
      <c r="I27" s="95"/>
      <c r="J27" s="99"/>
      <c r="K27" s="99"/>
    </row>
    <row r="28" spans="1:12">
      <c r="A28" s="243">
        <v>121.5</v>
      </c>
      <c r="B28" s="5">
        <f>VLOOKUP(A28,'witte tabbelen'!$A$3:$K$2467,$R$76,0)</f>
        <v>43.42</v>
      </c>
      <c r="C28" s="5">
        <f>VLOOKUP(A28,'witte tabbelen'!$A$3:$K$2467,$S$76,0)</f>
        <v>0</v>
      </c>
      <c r="D28" s="5">
        <f t="shared" si="0"/>
        <v>0</v>
      </c>
      <c r="E28" s="14"/>
      <c r="F28" s="95" t="s">
        <v>50</v>
      </c>
      <c r="G28" s="96" t="e">
        <f>ROUND(G27*12,2)</f>
        <v>#N/A</v>
      </c>
      <c r="H28" s="95"/>
      <c r="I28" s="95"/>
      <c r="J28" s="99"/>
      <c r="K28" s="99"/>
      <c r="L28" s="100"/>
    </row>
    <row r="29" spans="1:12">
      <c r="A29" s="244">
        <v>126</v>
      </c>
      <c r="B29" s="5">
        <f>VLOOKUP(A29,'witte tabbelen'!$A$3:$K$2467,$R$76,0)</f>
        <v>45</v>
      </c>
      <c r="C29" s="5">
        <f>VLOOKUP(A29,'witte tabbelen'!$A$3:$K$2467,$S$76,0)</f>
        <v>0</v>
      </c>
      <c r="D29" s="5">
        <f t="shared" si="0"/>
        <v>0</v>
      </c>
      <c r="E29" s="14"/>
      <c r="F29" s="95" t="s">
        <v>51</v>
      </c>
      <c r="G29" s="96" t="e">
        <f>(G20+G21+G22)*H29*12</f>
        <v>#N/A</v>
      </c>
      <c r="H29" s="92">
        <v>8.3299999999999999E-2</v>
      </c>
      <c r="I29" s="95"/>
    </row>
    <row r="30" spans="1:12">
      <c r="A30" s="243">
        <v>130.5</v>
      </c>
      <c r="B30" s="5">
        <f>VLOOKUP(A30,'witte tabbelen'!$A$3:$K$2467,$R$76,0)</f>
        <v>46.58</v>
      </c>
      <c r="C30" s="5">
        <f>VLOOKUP(A30,'witte tabbelen'!$A$3:$K$2467,$S$76,0)</f>
        <v>0</v>
      </c>
      <c r="D30" s="5">
        <f t="shared" si="0"/>
        <v>0</v>
      </c>
      <c r="E30" s="14"/>
      <c r="F30" s="95" t="s">
        <v>267</v>
      </c>
      <c r="G30" s="96">
        <f>G63-G25</f>
        <v>0</v>
      </c>
      <c r="H30" s="96"/>
      <c r="I30" s="96"/>
      <c r="J30" s="96"/>
      <c r="K30" s="100"/>
    </row>
    <row r="31" spans="1:12">
      <c r="A31" s="244">
        <v>135</v>
      </c>
      <c r="B31" s="5">
        <f>VLOOKUP(A31,'witte tabbelen'!$A$3:$K$2467,$R$76,0)</f>
        <v>48.25</v>
      </c>
      <c r="C31" s="5">
        <f>VLOOKUP(A31,'witte tabbelen'!$A$3:$K$2467,$S$76,0)</f>
        <v>0</v>
      </c>
      <c r="D31" s="5">
        <f t="shared" si="0"/>
        <v>0</v>
      </c>
      <c r="E31" s="14"/>
      <c r="F31" s="95" t="s">
        <v>189</v>
      </c>
      <c r="G31" s="96">
        <f>netto!$E$26</f>
        <v>0</v>
      </c>
      <c r="H31" s="96"/>
      <c r="I31" s="96"/>
      <c r="J31" s="96"/>
    </row>
    <row r="32" spans="1:12">
      <c r="A32" s="243">
        <v>139.5</v>
      </c>
      <c r="B32" s="5">
        <f>VLOOKUP(A32,'witte tabbelen'!$A$3:$K$2467,$R$76,0)</f>
        <v>49.83</v>
      </c>
      <c r="C32" s="5">
        <f>VLOOKUP(A32,'witte tabbelen'!$A$3:$K$2467,$S$76,0)</f>
        <v>0</v>
      </c>
      <c r="D32" s="5">
        <f t="shared" si="0"/>
        <v>0</v>
      </c>
      <c r="E32" s="14"/>
      <c r="F32" s="95"/>
      <c r="G32" s="96">
        <f>H32</f>
        <v>0</v>
      </c>
      <c r="H32" s="89">
        <v>0</v>
      </c>
      <c r="I32" s="96"/>
      <c r="J32" s="96"/>
    </row>
    <row r="33" spans="1:13">
      <c r="A33" s="244">
        <v>144</v>
      </c>
      <c r="B33" s="5">
        <f>VLOOKUP(A33,'witte tabbelen'!$A$3:$K$2467,$R$76,0)</f>
        <v>51.42</v>
      </c>
      <c r="C33" s="5">
        <f>VLOOKUP(A33,'witte tabbelen'!$A$3:$K$2467,$S$76,0)</f>
        <v>0</v>
      </c>
      <c r="D33" s="5">
        <f t="shared" si="0"/>
        <v>0</v>
      </c>
      <c r="E33" s="14"/>
      <c r="F33" s="95" t="s">
        <v>49</v>
      </c>
      <c r="G33" s="96" t="e">
        <f>SUM(G28:G32)</f>
        <v>#N/A</v>
      </c>
      <c r="H33" s="95"/>
      <c r="I33" s="95"/>
      <c r="J33" s="95"/>
    </row>
    <row r="34" spans="1:13">
      <c r="A34" s="243">
        <v>148.5</v>
      </c>
      <c r="B34" s="5">
        <f>VLOOKUP(A34,'witte tabbelen'!$A$3:$K$2467,$R$76,0)</f>
        <v>53.08</v>
      </c>
      <c r="C34" s="5">
        <f>VLOOKUP(A34,'witte tabbelen'!$A$3:$K$2467,$S$76,0)</f>
        <v>0</v>
      </c>
      <c r="D34" s="5">
        <f t="shared" si="0"/>
        <v>0</v>
      </c>
      <c r="E34" s="14"/>
      <c r="F34" s="95" t="s">
        <v>52</v>
      </c>
      <c r="G34" s="96"/>
      <c r="H34" s="101">
        <v>0</v>
      </c>
      <c r="I34" s="102" t="s">
        <v>53</v>
      </c>
      <c r="J34" s="95"/>
    </row>
    <row r="35" spans="1:13">
      <c r="A35" s="244">
        <v>153</v>
      </c>
      <c r="B35" s="5">
        <f>VLOOKUP(A35,'witte tabbelen'!$A$3:$K$2467,$R$76,0)</f>
        <v>54.67</v>
      </c>
      <c r="C35" s="5">
        <f>VLOOKUP(A35,'witte tabbelen'!$A$3:$K$2467,$S$76,0)</f>
        <v>0</v>
      </c>
      <c r="D35" s="5">
        <f t="shared" si="0"/>
        <v>0</v>
      </c>
      <c r="E35" s="14"/>
      <c r="F35" s="95" t="s">
        <v>54</v>
      </c>
      <c r="G35" s="96" t="e">
        <f>IF(ROUND(G33-G34,2)&gt;G36,G36,ROUND(G33-G34,2))</f>
        <v>#N/A</v>
      </c>
      <c r="H35" s="95"/>
      <c r="I35" s="95"/>
      <c r="J35" s="95"/>
    </row>
    <row r="36" spans="1:13">
      <c r="A36" s="243">
        <v>157.5</v>
      </c>
      <c r="B36" s="5">
        <f>VLOOKUP(A36,'witte tabbelen'!$A$3:$K$2467,$R$76,0)</f>
        <v>56.25</v>
      </c>
      <c r="C36" s="5">
        <f>VLOOKUP(A36,'witte tabbelen'!$A$3:$K$2467,$S$76,0)</f>
        <v>0</v>
      </c>
      <c r="D36" s="5">
        <f t="shared" si="0"/>
        <v>0</v>
      </c>
      <c r="E36" s="14"/>
      <c r="F36" s="13" t="s">
        <v>43</v>
      </c>
      <c r="G36" s="83">
        <v>137800</v>
      </c>
      <c r="M36" s="103"/>
    </row>
    <row r="37" spans="1:13">
      <c r="A37" s="244">
        <v>162</v>
      </c>
      <c r="B37" s="5">
        <f>VLOOKUP(A37,'witte tabbelen'!$A$3:$K$2467,$R$76,0)</f>
        <v>57.83</v>
      </c>
      <c r="C37" s="5">
        <f>VLOOKUP(A37,'witte tabbelen'!$A$3:$K$2467,$S$76,0)</f>
        <v>0</v>
      </c>
      <c r="D37" s="5">
        <f t="shared" si="0"/>
        <v>0</v>
      </c>
      <c r="E37" s="14"/>
    </row>
    <row r="38" spans="1:13">
      <c r="A38" s="243">
        <v>166.5</v>
      </c>
      <c r="B38" s="5">
        <f>VLOOKUP(A38,'witte tabbelen'!$A$3:$K$2467,$R$76,0)</f>
        <v>59.5</v>
      </c>
      <c r="C38" s="5">
        <f>VLOOKUP(A38,'witte tabbelen'!$A$3:$K$2467,$S$76,0)</f>
        <v>0</v>
      </c>
      <c r="D38" s="5">
        <f t="shared" si="0"/>
        <v>0</v>
      </c>
      <c r="E38" s="14"/>
      <c r="F38" s="2"/>
      <c r="G38" s="2"/>
      <c r="H38" s="2"/>
      <c r="I38" s="3"/>
      <c r="J38" s="3"/>
      <c r="K38" s="3"/>
    </row>
    <row r="39" spans="1:13">
      <c r="A39" s="244">
        <v>171</v>
      </c>
      <c r="B39" s="5">
        <f>VLOOKUP(A39,'witte tabbelen'!$A$3:$K$2467,$R$76,0)</f>
        <v>61.08</v>
      </c>
      <c r="C39" s="5">
        <f>VLOOKUP(A39,'witte tabbelen'!$A$3:$K$2467,$S$76,0)</f>
        <v>0</v>
      </c>
      <c r="D39" s="5">
        <f t="shared" si="0"/>
        <v>0</v>
      </c>
      <c r="E39" s="14"/>
      <c r="F39" s="104" t="s">
        <v>266</v>
      </c>
      <c r="G39" s="105"/>
      <c r="H39" s="106"/>
      <c r="I39" s="11" t="s">
        <v>164</v>
      </c>
      <c r="J39" s="107"/>
      <c r="K39" s="107"/>
    </row>
    <row r="40" spans="1:13">
      <c r="A40" s="243">
        <v>175.5</v>
      </c>
      <c r="B40" s="5">
        <f>VLOOKUP(A40,'witte tabbelen'!$A$3:$K$2467,$R$76,0)</f>
        <v>62.67</v>
      </c>
      <c r="C40" s="5">
        <f>VLOOKUP(A40,'witte tabbelen'!$A$3:$K$2467,$S$76,0)</f>
        <v>0</v>
      </c>
      <c r="D40" s="5">
        <f t="shared" si="0"/>
        <v>0</v>
      </c>
      <c r="E40" s="14"/>
      <c r="H40" s="108">
        <v>0</v>
      </c>
      <c r="K40" s="108"/>
    </row>
    <row r="41" spans="1:13">
      <c r="A41" s="244">
        <v>180</v>
      </c>
      <c r="B41" s="5">
        <f>VLOOKUP(A41,'witte tabbelen'!$A$3:$K$2467,$R$76,0)</f>
        <v>64.33</v>
      </c>
      <c r="C41" s="5">
        <f>VLOOKUP(A41,'witte tabbelen'!$A$3:$K$2467,$S$76,0)</f>
        <v>0</v>
      </c>
      <c r="D41" s="5">
        <f t="shared" si="0"/>
        <v>0</v>
      </c>
      <c r="E41" s="14"/>
      <c r="F41" s="13" t="str">
        <f>(Schaal!C$25)</f>
        <v xml:space="preserve">LB </v>
      </c>
      <c r="G41" s="13">
        <f>IF(netto!$O$9=TABEL!F41,TABEL!H41,0)</f>
        <v>0</v>
      </c>
      <c r="H41" s="108">
        <f t="shared" ref="H41:H44" si="1">$K$44</f>
        <v>302.5</v>
      </c>
      <c r="K41" s="108"/>
    </row>
    <row r="42" spans="1:13">
      <c r="A42" s="243">
        <v>184.5</v>
      </c>
      <c r="B42" s="5">
        <f>VLOOKUP(A42,'witte tabbelen'!$A$3:$K$2467,$R$76,0)</f>
        <v>65.92</v>
      </c>
      <c r="C42" s="5">
        <f>VLOOKUP(A42,'witte tabbelen'!$A$3:$K$2467,$S$76,0)</f>
        <v>0</v>
      </c>
      <c r="D42" s="5">
        <f t="shared" si="0"/>
        <v>0</v>
      </c>
      <c r="E42" s="14"/>
      <c r="F42" s="13" t="str">
        <f>(Schaal!D$25)</f>
        <v xml:space="preserve">LC </v>
      </c>
      <c r="G42" s="13">
        <f>IF(netto!$O$9=TABEL!F42,TABEL!H42,0)</f>
        <v>0</v>
      </c>
      <c r="H42" s="108">
        <f t="shared" si="1"/>
        <v>302.5</v>
      </c>
      <c r="K42" s="108"/>
    </row>
    <row r="43" spans="1:13">
      <c r="A43" s="244">
        <v>189</v>
      </c>
      <c r="B43" s="5">
        <f>VLOOKUP(A43,'witte tabbelen'!$A$3:$K$2467,$R$76,0)</f>
        <v>67.5</v>
      </c>
      <c r="C43" s="5">
        <f>VLOOKUP(A43,'witte tabbelen'!$A$3:$K$2467,$S$76,0)</f>
        <v>0</v>
      </c>
      <c r="D43" s="5">
        <f t="shared" si="0"/>
        <v>0</v>
      </c>
      <c r="E43" s="14"/>
      <c r="F43" s="13" t="str">
        <f>(Schaal!E$25)</f>
        <v xml:space="preserve">LD </v>
      </c>
      <c r="G43" s="13">
        <f>IF(netto!$O$9=TABEL!F43,TABEL!H43,0)</f>
        <v>0</v>
      </c>
      <c r="H43" s="108">
        <f t="shared" si="1"/>
        <v>302.5</v>
      </c>
      <c r="I43" s="13" t="s">
        <v>165</v>
      </c>
      <c r="K43" s="17">
        <f>1475*1.1</f>
        <v>1622.5000000000002</v>
      </c>
      <c r="L43" s="13">
        <f>K43/12</f>
        <v>135.20833333333334</v>
      </c>
    </row>
    <row r="44" spans="1:13">
      <c r="A44" s="243">
        <v>193.5</v>
      </c>
      <c r="B44" s="5">
        <f>VLOOKUP(A44,'witte tabbelen'!$A$3:$K$2467,$R$76,0)</f>
        <v>69.17</v>
      </c>
      <c r="C44" s="5">
        <f>VLOOKUP(A44,'witte tabbelen'!$A$3:$K$2467,$S$76,0)</f>
        <v>0</v>
      </c>
      <c r="D44" s="5">
        <f t="shared" si="0"/>
        <v>0</v>
      </c>
      <c r="E44" s="14"/>
      <c r="F44" s="13" t="str">
        <f>(Schaal!F25)</f>
        <v xml:space="preserve">LE </v>
      </c>
      <c r="G44" s="13">
        <f>IF(netto!$O$9=TABEL!F44,TABEL!H44,0)</f>
        <v>0</v>
      </c>
      <c r="H44" s="108">
        <f t="shared" si="1"/>
        <v>302.5</v>
      </c>
      <c r="I44" s="13" t="s">
        <v>167</v>
      </c>
      <c r="K44" s="17">
        <f>275*1.1</f>
        <v>302.5</v>
      </c>
      <c r="L44" s="13">
        <f>K44/12</f>
        <v>25.208333333333332</v>
      </c>
    </row>
    <row r="45" spans="1:13">
      <c r="A45" s="244">
        <v>198</v>
      </c>
      <c r="B45" s="5">
        <f>VLOOKUP(A45,'witte tabbelen'!$A$3:$K$2467,$R$76,0)</f>
        <v>70.75</v>
      </c>
      <c r="C45" s="5">
        <f>VLOOKUP(A45,'witte tabbelen'!$A$3:$K$2467,$S$76,0)</f>
        <v>0</v>
      </c>
      <c r="D45" s="5">
        <f t="shared" si="0"/>
        <v>0</v>
      </c>
      <c r="E45" s="14"/>
      <c r="F45" s="13" t="str">
        <f>(Schaal!G$25)</f>
        <v xml:space="preserve">01 </v>
      </c>
      <c r="G45" s="13">
        <f>IF(netto!$O$9=TABEL!F45,TABEL!H45,0)</f>
        <v>0</v>
      </c>
      <c r="H45" s="108">
        <v>1640</v>
      </c>
    </row>
    <row r="46" spans="1:13">
      <c r="A46" s="243">
        <v>202.5</v>
      </c>
      <c r="B46" s="5">
        <f>VLOOKUP(A46,'witte tabbelen'!$A$3:$K$2467,$R$76,0)</f>
        <v>72.33</v>
      </c>
      <c r="C46" s="5">
        <f>VLOOKUP(A46,'witte tabbelen'!$A$3:$K$2467,$S$76,0)</f>
        <v>0</v>
      </c>
      <c r="D46" s="5">
        <f t="shared" si="0"/>
        <v>0</v>
      </c>
      <c r="E46" s="14"/>
      <c r="F46" s="13" t="str">
        <f>(Schaal!H$25)</f>
        <v xml:space="preserve">02 </v>
      </c>
      <c r="G46" s="13">
        <f>IF(netto!$O$9=TABEL!F46,TABEL!H46,0)</f>
        <v>0</v>
      </c>
      <c r="H46" s="108">
        <v>1640</v>
      </c>
    </row>
    <row r="47" spans="1:13">
      <c r="A47" s="244">
        <v>207</v>
      </c>
      <c r="B47" s="5">
        <f>VLOOKUP(A47,'witte tabbelen'!$A$3:$K$2467,$R$76,0)</f>
        <v>74</v>
      </c>
      <c r="C47" s="5">
        <f>VLOOKUP(A47,'witte tabbelen'!$A$3:$K$2467,$S$76,0)</f>
        <v>0</v>
      </c>
      <c r="D47" s="5">
        <f t="shared" si="0"/>
        <v>0</v>
      </c>
      <c r="E47" s="14"/>
      <c r="F47" s="13" t="str">
        <f>(Schaal!I$25)</f>
        <v xml:space="preserve">03 </v>
      </c>
      <c r="G47" s="13">
        <f>IF(netto!$O$9=TABEL!F47,TABEL!H47,0)</f>
        <v>0</v>
      </c>
      <c r="H47" s="108">
        <v>1640</v>
      </c>
    </row>
    <row r="48" spans="1:13">
      <c r="A48" s="243">
        <v>211.5</v>
      </c>
      <c r="B48" s="5">
        <f>VLOOKUP(A48,'witte tabbelen'!$A$3:$K$2467,$R$76,0)</f>
        <v>75.58</v>
      </c>
      <c r="C48" s="5">
        <f>VLOOKUP(A48,'witte tabbelen'!$A$3:$K$2467,$S$76,0)</f>
        <v>0</v>
      </c>
      <c r="D48" s="5">
        <f t="shared" si="0"/>
        <v>0</v>
      </c>
      <c r="E48" s="14"/>
      <c r="F48" s="13" t="str">
        <f>(Schaal!J$25)</f>
        <v xml:space="preserve">04 </v>
      </c>
      <c r="G48" s="13">
        <f>IF(netto!$O$9=TABEL!F48,TABEL!H48,0)</f>
        <v>0</v>
      </c>
      <c r="H48" s="108">
        <v>1640</v>
      </c>
    </row>
    <row r="49" spans="1:20" ht="13.8" thickBot="1">
      <c r="A49" s="244">
        <v>216</v>
      </c>
      <c r="B49" s="5">
        <f>VLOOKUP(A49,'witte tabbelen'!$A$3:$K$2467,$R$76,0)</f>
        <v>77.17</v>
      </c>
      <c r="C49" s="5">
        <f>VLOOKUP(A49,'witte tabbelen'!$A$3:$K$2467,$S$76,0)</f>
        <v>0</v>
      </c>
      <c r="D49" s="5">
        <f t="shared" si="0"/>
        <v>0</v>
      </c>
      <c r="E49" s="14"/>
      <c r="F49" s="13" t="str">
        <f>(Schaal!K$25)</f>
        <v xml:space="preserve">05 </v>
      </c>
      <c r="G49" s="13">
        <f>IF(netto!$O$9=TABEL!F49,TABEL!H49,0)</f>
        <v>0</v>
      </c>
      <c r="H49" s="108">
        <v>1640</v>
      </c>
    </row>
    <row r="50" spans="1:20">
      <c r="A50" s="243">
        <v>220.5</v>
      </c>
      <c r="B50" s="5">
        <f>VLOOKUP(A50,'witte tabbelen'!$A$3:$K$2467,$R$76,0)</f>
        <v>78.75</v>
      </c>
      <c r="C50" s="5">
        <f>VLOOKUP(A50,'witte tabbelen'!$A$3:$K$2467,$S$76,0)</f>
        <v>0</v>
      </c>
      <c r="D50" s="5">
        <f t="shared" si="0"/>
        <v>0</v>
      </c>
      <c r="E50" s="14"/>
      <c r="F50" s="13" t="str">
        <f>(Schaal!L$25)</f>
        <v xml:space="preserve">06 </v>
      </c>
      <c r="G50" s="13">
        <f>IF(netto!$O$9=TABEL!F50,TABEL!H50,0)</f>
        <v>0</v>
      </c>
      <c r="H50" s="108">
        <v>1640</v>
      </c>
      <c r="J50" s="150"/>
      <c r="K50" s="151"/>
      <c r="L50" s="151"/>
      <c r="M50" s="151" t="s">
        <v>273</v>
      </c>
      <c r="N50" s="151"/>
      <c r="O50" s="151"/>
      <c r="P50" s="151"/>
      <c r="Q50" s="151"/>
      <c r="R50" s="151" t="s">
        <v>166</v>
      </c>
      <c r="S50" s="151"/>
      <c r="T50" s="152" t="s">
        <v>182</v>
      </c>
    </row>
    <row r="51" spans="1:20">
      <c r="A51" s="244">
        <v>225</v>
      </c>
      <c r="B51" s="5">
        <f>VLOOKUP(A51,'witte tabbelen'!$A$3:$K$2467,$R$76,0)</f>
        <v>80.42</v>
      </c>
      <c r="C51" s="5">
        <f>VLOOKUP(A51,'witte tabbelen'!$A$3:$K$2467,$S$76,0)</f>
        <v>0</v>
      </c>
      <c r="D51" s="5">
        <f t="shared" si="0"/>
        <v>0</v>
      </c>
      <c r="E51" s="14"/>
      <c r="F51" s="13" t="str">
        <f>(Schaal!M$25)</f>
        <v xml:space="preserve">07 </v>
      </c>
      <c r="G51" s="13">
        <f>IF(netto!$O$9=TABEL!F51,TABEL!H51,0)</f>
        <v>0</v>
      </c>
      <c r="H51" s="108">
        <v>1640</v>
      </c>
      <c r="J51" s="153" t="str">
        <f>netto!$O$8</f>
        <v/>
      </c>
      <c r="K51" s="13" t="s">
        <v>169</v>
      </c>
      <c r="L51" s="13">
        <f t="shared" ref="L51:L64" si="2">IF(J51=K51,1,0)</f>
        <v>0</v>
      </c>
      <c r="M51" s="83">
        <v>0</v>
      </c>
      <c r="N51" s="13">
        <f t="shared" ref="N51:N64" si="3">L51*M51</f>
        <v>0</v>
      </c>
      <c r="O51" s="153" t="str">
        <f>netto!$O$7</f>
        <v/>
      </c>
      <c r="Q51" s="13">
        <f>IF(O51=P51,1,0)</f>
        <v>1</v>
      </c>
      <c r="R51" s="83"/>
      <c r="S51" s="13">
        <f>Q51*R51</f>
        <v>0</v>
      </c>
      <c r="T51" s="154"/>
    </row>
    <row r="52" spans="1:20">
      <c r="A52" s="243">
        <v>229.5</v>
      </c>
      <c r="B52" s="5">
        <f>VLOOKUP(A52,'witte tabbelen'!$A$3:$K$2467,$R$76,0)</f>
        <v>82</v>
      </c>
      <c r="C52" s="5">
        <f>VLOOKUP(A52,'witte tabbelen'!$A$3:$K$2467,$S$76,0)</f>
        <v>0</v>
      </c>
      <c r="D52" s="5">
        <f t="shared" si="0"/>
        <v>0</v>
      </c>
      <c r="E52" s="14"/>
      <c r="F52" s="13" t="str">
        <f>(Schaal!N$25)</f>
        <v xml:space="preserve">08 </v>
      </c>
      <c r="G52" s="13">
        <f>IF(netto!$O$9=TABEL!F52,TABEL!H52,0)</f>
        <v>0</v>
      </c>
      <c r="H52" s="108">
        <v>1640</v>
      </c>
      <c r="J52" s="153" t="str">
        <f>netto!$O$8</f>
        <v/>
      </c>
      <c r="K52" s="13" t="s">
        <v>170</v>
      </c>
      <c r="L52" s="13">
        <f t="shared" si="2"/>
        <v>0</v>
      </c>
      <c r="M52" s="83">
        <v>0</v>
      </c>
      <c r="N52" s="13">
        <f t="shared" si="3"/>
        <v>0</v>
      </c>
      <c r="O52" s="153" t="str">
        <f>netto!$O$7</f>
        <v/>
      </c>
      <c r="Q52" s="13">
        <f t="shared" ref="Q52:Q64" si="4">IF(O52=P52,1,0)</f>
        <v>1</v>
      </c>
      <c r="R52" s="83"/>
      <c r="S52" s="13">
        <f t="shared" ref="S52:S64" si="5">Q52*R52</f>
        <v>0</v>
      </c>
      <c r="T52" s="154"/>
    </row>
    <row r="53" spans="1:20">
      <c r="A53" s="244">
        <v>234</v>
      </c>
      <c r="B53" s="5">
        <f>VLOOKUP(A53,'witte tabbelen'!$A$3:$K$2467,$R$76,0)</f>
        <v>83.58</v>
      </c>
      <c r="C53" s="5">
        <f>VLOOKUP(A53,'witte tabbelen'!$A$3:$K$2467,$S$76,0)</f>
        <v>0</v>
      </c>
      <c r="D53" s="5">
        <f t="shared" si="0"/>
        <v>0</v>
      </c>
      <c r="E53" s="14"/>
      <c r="F53" s="13" t="str">
        <f>(Schaal!O$25)</f>
        <v xml:space="preserve">09 </v>
      </c>
      <c r="G53" s="13">
        <f>IF(netto!$O$9=TABEL!F53,TABEL!H53,0)</f>
        <v>0</v>
      </c>
      <c r="H53" s="108">
        <f t="shared" ref="H53:H60" si="6">$K$44</f>
        <v>302.5</v>
      </c>
      <c r="J53" s="153" t="str">
        <f>netto!$O$8</f>
        <v/>
      </c>
      <c r="K53" s="13" t="s">
        <v>186</v>
      </c>
      <c r="L53" s="13">
        <f t="shared" si="2"/>
        <v>0</v>
      </c>
      <c r="M53" s="83">
        <v>0</v>
      </c>
      <c r="N53" s="13">
        <f t="shared" si="3"/>
        <v>0</v>
      </c>
      <c r="O53" s="153" t="str">
        <f>netto!$O$7</f>
        <v/>
      </c>
      <c r="Q53" s="13">
        <f t="shared" si="4"/>
        <v>1</v>
      </c>
      <c r="R53" s="83"/>
      <c r="S53" s="13">
        <f t="shared" si="5"/>
        <v>0</v>
      </c>
      <c r="T53" s="154"/>
    </row>
    <row r="54" spans="1:20">
      <c r="A54" s="243">
        <v>238.5</v>
      </c>
      <c r="B54" s="5">
        <f>VLOOKUP(A54,'witte tabbelen'!$A$3:$K$2467,$R$76,0)</f>
        <v>85.25</v>
      </c>
      <c r="C54" s="5">
        <f>VLOOKUP(A54,'witte tabbelen'!$A$3:$K$2467,$S$76,0)</f>
        <v>0</v>
      </c>
      <c r="D54" s="5">
        <f t="shared" si="0"/>
        <v>0</v>
      </c>
      <c r="E54" s="14"/>
      <c r="F54" s="13" t="str">
        <f>(Schaal!P$25)</f>
        <v xml:space="preserve">10 </v>
      </c>
      <c r="G54" s="13">
        <f>IF(LEFT(netto!$O$9,3)=TABEL!F54,TABEL!H54,0)</f>
        <v>0</v>
      </c>
      <c r="H54" s="108">
        <f t="shared" si="6"/>
        <v>302.5</v>
      </c>
      <c r="J54" s="153" t="str">
        <f>netto!$O$8</f>
        <v/>
      </c>
      <c r="K54" s="13" t="s">
        <v>171</v>
      </c>
      <c r="L54" s="13">
        <f t="shared" si="2"/>
        <v>0</v>
      </c>
      <c r="M54" s="83">
        <v>0</v>
      </c>
      <c r="N54" s="13">
        <f t="shared" si="3"/>
        <v>0</v>
      </c>
      <c r="O54" s="153" t="str">
        <f>netto!$O$7</f>
        <v/>
      </c>
      <c r="Q54" s="13">
        <f t="shared" si="4"/>
        <v>1</v>
      </c>
      <c r="R54" s="83"/>
      <c r="S54" s="13">
        <f t="shared" si="5"/>
        <v>0</v>
      </c>
      <c r="T54" s="155"/>
    </row>
    <row r="55" spans="1:20">
      <c r="A55" s="244">
        <v>243</v>
      </c>
      <c r="B55" s="5">
        <f>VLOOKUP(A55,'witte tabbelen'!$A$3:$K$2467,$R$76,0)</f>
        <v>86.83</v>
      </c>
      <c r="C55" s="5">
        <f>VLOOKUP(A55,'witte tabbelen'!$A$3:$K$2467,$S$76,0)</f>
        <v>0</v>
      </c>
      <c r="D55" s="5">
        <f t="shared" si="0"/>
        <v>0</v>
      </c>
      <c r="E55" s="14"/>
      <c r="F55" s="13" t="str">
        <f>(Schaal!Q$25)</f>
        <v xml:space="preserve">11 </v>
      </c>
      <c r="G55" s="13">
        <f>IF(LEFT(netto!$O$9,3)=TABEL!F55,TABEL!H55,0)</f>
        <v>0</v>
      </c>
      <c r="H55" s="108">
        <f t="shared" si="6"/>
        <v>302.5</v>
      </c>
      <c r="J55" s="153" t="str">
        <f>netto!$O$8</f>
        <v/>
      </c>
      <c r="K55" s="13" t="s">
        <v>172</v>
      </c>
      <c r="L55" s="13">
        <f t="shared" si="2"/>
        <v>0</v>
      </c>
      <c r="M55" s="83">
        <v>0</v>
      </c>
      <c r="N55" s="13">
        <f t="shared" si="3"/>
        <v>0</v>
      </c>
      <c r="O55" s="153" t="str">
        <f>netto!$O$7</f>
        <v/>
      </c>
      <c r="Q55" s="13">
        <f t="shared" si="4"/>
        <v>1</v>
      </c>
      <c r="R55" s="83"/>
      <c r="S55" s="13">
        <f t="shared" si="5"/>
        <v>0</v>
      </c>
      <c r="T55" s="155"/>
    </row>
    <row r="56" spans="1:20">
      <c r="A56" s="243">
        <v>247.5</v>
      </c>
      <c r="B56" s="5">
        <f>VLOOKUP(A56,'witte tabbelen'!$A$3:$K$2467,$R$76,0)</f>
        <v>88.42</v>
      </c>
      <c r="C56" s="5">
        <f>VLOOKUP(A56,'witte tabbelen'!$A$3:$K$2467,$S$76,0)</f>
        <v>0</v>
      </c>
      <c r="D56" s="5">
        <f t="shared" si="0"/>
        <v>0</v>
      </c>
      <c r="E56" s="14"/>
      <c r="F56" s="13" t="str">
        <f>(Schaal!R$25)</f>
        <v xml:space="preserve">12 </v>
      </c>
      <c r="G56" s="13">
        <f>IF(LEFT(netto!$O$9,3)=TABEL!F56,TABEL!H56,0)</f>
        <v>0</v>
      </c>
      <c r="H56" s="108">
        <f t="shared" si="6"/>
        <v>302.5</v>
      </c>
      <c r="J56" s="153" t="str">
        <f>netto!$O$8</f>
        <v/>
      </c>
      <c r="K56" s="13" t="s">
        <v>173</v>
      </c>
      <c r="L56" s="13">
        <f t="shared" si="2"/>
        <v>0</v>
      </c>
      <c r="M56" s="83">
        <v>0</v>
      </c>
      <c r="N56" s="13">
        <f t="shared" si="3"/>
        <v>0</v>
      </c>
      <c r="O56" s="153" t="str">
        <f>netto!$O$7</f>
        <v/>
      </c>
      <c r="P56" s="13" t="s">
        <v>118</v>
      </c>
      <c r="Q56" s="13">
        <f t="shared" si="4"/>
        <v>0</v>
      </c>
      <c r="R56" s="83">
        <f>2400*1.1</f>
        <v>2640</v>
      </c>
      <c r="S56" s="13">
        <f t="shared" si="5"/>
        <v>0</v>
      </c>
      <c r="T56" s="155">
        <f>ROUND(R56/12,2)</f>
        <v>220</v>
      </c>
    </row>
    <row r="57" spans="1:20">
      <c r="A57" s="244">
        <v>252</v>
      </c>
      <c r="B57" s="5">
        <f>VLOOKUP(A57,'witte tabbelen'!$A$3:$K$2467,$R$76,0)</f>
        <v>90.08</v>
      </c>
      <c r="C57" s="5">
        <f>VLOOKUP(A57,'witte tabbelen'!$A$3:$K$2467,$S$76,0)</f>
        <v>0</v>
      </c>
      <c r="D57" s="5">
        <f t="shared" si="0"/>
        <v>0</v>
      </c>
      <c r="E57" s="14"/>
      <c r="F57" s="13" t="str">
        <f>(Schaal!S$25)</f>
        <v xml:space="preserve">13 </v>
      </c>
      <c r="G57" s="13">
        <f>IF(LEFT(netto!$O$9,3)=TABEL!F57,TABEL!H57,0)</f>
        <v>0</v>
      </c>
      <c r="H57" s="108">
        <f t="shared" si="6"/>
        <v>302.5</v>
      </c>
      <c r="J57" s="153" t="str">
        <f>netto!$O$8</f>
        <v/>
      </c>
      <c r="K57" s="13" t="s">
        <v>174</v>
      </c>
      <c r="L57" s="13">
        <f t="shared" si="2"/>
        <v>0</v>
      </c>
      <c r="M57" s="83">
        <v>0</v>
      </c>
      <c r="N57" s="13">
        <f t="shared" si="3"/>
        <v>0</v>
      </c>
      <c r="O57" s="153" t="str">
        <f>netto!$O$7</f>
        <v/>
      </c>
      <c r="P57" s="13" t="s">
        <v>119</v>
      </c>
      <c r="Q57" s="13">
        <f t="shared" si="4"/>
        <v>0</v>
      </c>
      <c r="R57" s="83">
        <f>2400*1.1</f>
        <v>2640</v>
      </c>
      <c r="S57" s="13">
        <f t="shared" si="5"/>
        <v>0</v>
      </c>
      <c r="T57" s="155">
        <f>ROUND(R57/12,2)</f>
        <v>220</v>
      </c>
    </row>
    <row r="58" spans="1:20">
      <c r="A58" s="243">
        <v>256.5</v>
      </c>
      <c r="B58" s="5">
        <f>VLOOKUP(A58,'witte tabbelen'!$A$3:$K$2467,$R$76,0)</f>
        <v>91.67</v>
      </c>
      <c r="C58" s="5">
        <f>VLOOKUP(A58,'witte tabbelen'!$A$3:$K$2467,$S$76,0)</f>
        <v>0</v>
      </c>
      <c r="D58" s="5">
        <f t="shared" si="0"/>
        <v>0</v>
      </c>
      <c r="E58" s="14"/>
      <c r="F58" s="13" t="str">
        <f>(Schaal!T$25)</f>
        <v xml:space="preserve">14 </v>
      </c>
      <c r="G58" s="13">
        <f>IF(LEFT(netto!$O$9,3)=TABEL!F58,TABEL!H58,0)</f>
        <v>0</v>
      </c>
      <c r="H58" s="108">
        <f t="shared" si="6"/>
        <v>302.5</v>
      </c>
      <c r="J58" s="153" t="str">
        <f>netto!$O$8</f>
        <v/>
      </c>
      <c r="K58" s="13" t="s">
        <v>175</v>
      </c>
      <c r="L58" s="13">
        <f t="shared" si="2"/>
        <v>0</v>
      </c>
      <c r="M58" s="83">
        <v>0</v>
      </c>
      <c r="N58" s="13">
        <f t="shared" si="3"/>
        <v>0</v>
      </c>
      <c r="O58" s="153" t="str">
        <f>netto!$O$7</f>
        <v/>
      </c>
      <c r="P58" s="13" t="s">
        <v>120</v>
      </c>
      <c r="Q58" s="13">
        <f t="shared" si="4"/>
        <v>0</v>
      </c>
      <c r="R58" s="83">
        <f>1200*1.1</f>
        <v>1320</v>
      </c>
      <c r="S58" s="13">
        <f t="shared" si="5"/>
        <v>0</v>
      </c>
      <c r="T58" s="155">
        <f>ROUND(R58/12,2)</f>
        <v>110</v>
      </c>
    </row>
    <row r="59" spans="1:20">
      <c r="A59" s="244">
        <v>261</v>
      </c>
      <c r="B59" s="5">
        <f>VLOOKUP(A59,'witte tabbelen'!$A$3:$K$2467,$R$76,0)</f>
        <v>93.25</v>
      </c>
      <c r="C59" s="5">
        <f>VLOOKUP(A59,'witte tabbelen'!$A$3:$K$2467,$S$76,0)</f>
        <v>0</v>
      </c>
      <c r="D59" s="5">
        <f t="shared" si="0"/>
        <v>0</v>
      </c>
      <c r="E59" s="14"/>
      <c r="F59" s="13" t="str">
        <f>(Schaal!U$25)</f>
        <v xml:space="preserve">15 </v>
      </c>
      <c r="G59" s="13">
        <f>IF(LEFT(netto!$O$9,3)=TABEL!F59,TABEL!H59,0)</f>
        <v>0</v>
      </c>
      <c r="H59" s="108">
        <f t="shared" si="6"/>
        <v>302.5</v>
      </c>
      <c r="J59" s="153" t="str">
        <f>netto!$O$8</f>
        <v/>
      </c>
      <c r="K59" s="13" t="s">
        <v>176</v>
      </c>
      <c r="L59" s="13">
        <f t="shared" si="2"/>
        <v>0</v>
      </c>
      <c r="M59" s="83">
        <v>0</v>
      </c>
      <c r="N59" s="13">
        <f t="shared" si="3"/>
        <v>0</v>
      </c>
      <c r="O59" s="153" t="str">
        <f>netto!$O$7</f>
        <v/>
      </c>
      <c r="Q59" s="13">
        <f t="shared" si="4"/>
        <v>1</v>
      </c>
      <c r="R59" s="83"/>
      <c r="S59" s="13">
        <f t="shared" si="5"/>
        <v>0</v>
      </c>
      <c r="T59" s="155"/>
    </row>
    <row r="60" spans="1:20">
      <c r="A60" s="243">
        <v>265.5</v>
      </c>
      <c r="B60" s="5">
        <f>VLOOKUP(A60,'witte tabbelen'!$A$3:$K$2467,$R$76,0)</f>
        <v>94.83</v>
      </c>
      <c r="C60" s="5">
        <f>VLOOKUP(A60,'witte tabbelen'!$A$3:$K$2467,$S$76,0)</f>
        <v>0</v>
      </c>
      <c r="D60" s="5">
        <f t="shared" si="0"/>
        <v>0</v>
      </c>
      <c r="E60" s="14"/>
      <c r="F60" s="13" t="str">
        <f>(Schaal!V$25)</f>
        <v xml:space="preserve">16 </v>
      </c>
      <c r="G60" s="13">
        <f>IF(LEFT(netto!$O$9,3)=TABEL!F60,TABEL!H60,0)</f>
        <v>0</v>
      </c>
      <c r="H60" s="108">
        <f t="shared" si="6"/>
        <v>302.5</v>
      </c>
      <c r="J60" s="153" t="str">
        <f>netto!$O$8</f>
        <v/>
      </c>
      <c r="K60" s="13" t="s">
        <v>177</v>
      </c>
      <c r="L60" s="13">
        <f t="shared" si="2"/>
        <v>0</v>
      </c>
      <c r="M60" s="83">
        <v>0</v>
      </c>
      <c r="N60" s="13">
        <f t="shared" si="3"/>
        <v>0</v>
      </c>
      <c r="O60" s="153" t="str">
        <f>netto!$O$7</f>
        <v/>
      </c>
      <c r="Q60" s="13">
        <f t="shared" si="4"/>
        <v>1</v>
      </c>
      <c r="R60" s="83"/>
      <c r="S60" s="13">
        <f t="shared" si="5"/>
        <v>0</v>
      </c>
      <c r="T60" s="155"/>
    </row>
    <row r="61" spans="1:20">
      <c r="A61" s="244">
        <v>270</v>
      </c>
      <c r="B61" s="5">
        <f>VLOOKUP(A61,'witte tabbelen'!$A$3:$K$2467,$R$76,0)</f>
        <v>96.5</v>
      </c>
      <c r="C61" s="5">
        <f>VLOOKUP(A61,'witte tabbelen'!$A$3:$K$2467,$S$76,0)</f>
        <v>0</v>
      </c>
      <c r="D61" s="5">
        <f t="shared" si="0"/>
        <v>0</v>
      </c>
      <c r="E61" s="14"/>
      <c r="F61" s="13" t="s">
        <v>168</v>
      </c>
      <c r="G61" s="13">
        <f>N66</f>
        <v>0</v>
      </c>
      <c r="H61" s="108">
        <v>0</v>
      </c>
      <c r="J61" s="153" t="str">
        <f>netto!$O$8</f>
        <v/>
      </c>
      <c r="K61" s="13" t="s">
        <v>179</v>
      </c>
      <c r="L61" s="13">
        <f t="shared" si="2"/>
        <v>0</v>
      </c>
      <c r="M61" s="83">
        <v>0</v>
      </c>
      <c r="N61" s="13">
        <f t="shared" si="3"/>
        <v>0</v>
      </c>
      <c r="O61" s="153" t="str">
        <f>netto!$O$7</f>
        <v/>
      </c>
      <c r="P61" s="13" t="s">
        <v>123</v>
      </c>
      <c r="Q61" s="13">
        <f t="shared" si="4"/>
        <v>0</v>
      </c>
      <c r="R61" s="83">
        <f>1600*1.1</f>
        <v>1760.0000000000002</v>
      </c>
      <c r="S61" s="13">
        <f t="shared" si="5"/>
        <v>0</v>
      </c>
      <c r="T61" s="155">
        <f>ROUND(R61/12,2)</f>
        <v>146.66999999999999</v>
      </c>
    </row>
    <row r="62" spans="1:20">
      <c r="A62" s="243">
        <v>274.5</v>
      </c>
      <c r="B62" s="5">
        <f>VLOOKUP(A62,'witte tabbelen'!$A$3:$K$2467,$R$76,0)</f>
        <v>98.08</v>
      </c>
      <c r="C62" s="5">
        <f>VLOOKUP(A62,'witte tabbelen'!$A$3:$K$2467,$S$76,0)</f>
        <v>0</v>
      </c>
      <c r="D62" s="5">
        <f t="shared" si="0"/>
        <v>0</v>
      </c>
      <c r="E62" s="14"/>
      <c r="F62" s="13" t="s">
        <v>166</v>
      </c>
      <c r="G62" s="13">
        <f>S66</f>
        <v>0</v>
      </c>
      <c r="H62" s="108">
        <v>0</v>
      </c>
      <c r="J62" s="153" t="str">
        <f>netto!$O$8</f>
        <v/>
      </c>
      <c r="K62" s="13" t="s">
        <v>178</v>
      </c>
      <c r="L62" s="13">
        <f t="shared" si="2"/>
        <v>0</v>
      </c>
      <c r="M62" s="83">
        <v>0</v>
      </c>
      <c r="N62" s="13">
        <f t="shared" si="3"/>
        <v>0</v>
      </c>
      <c r="O62" s="153" t="str">
        <f>netto!$O$7</f>
        <v/>
      </c>
      <c r="P62" s="13" t="s">
        <v>124</v>
      </c>
      <c r="Q62" s="13">
        <f t="shared" si="4"/>
        <v>0</v>
      </c>
      <c r="R62" s="83">
        <f>1600*1.1</f>
        <v>1760.0000000000002</v>
      </c>
      <c r="S62" s="13">
        <f t="shared" si="5"/>
        <v>0</v>
      </c>
      <c r="T62" s="155">
        <f>ROUND(R62/12,2)</f>
        <v>146.66999999999999</v>
      </c>
    </row>
    <row r="63" spans="1:20">
      <c r="A63" s="244">
        <v>279</v>
      </c>
      <c r="B63" s="5">
        <f>VLOOKUP(A63,'witte tabbelen'!$A$3:$K$2467,$R$76,0)</f>
        <v>99.67</v>
      </c>
      <c r="C63" s="5">
        <f>VLOOKUP(A63,'witte tabbelen'!$A$3:$K$2467,$S$76,0)</f>
        <v>0</v>
      </c>
      <c r="D63" s="5">
        <f t="shared" si="0"/>
        <v>0</v>
      </c>
      <c r="E63" s="14"/>
      <c r="F63" s="13" t="s">
        <v>42</v>
      </c>
      <c r="G63" s="13">
        <f>SUM(G40:G62)</f>
        <v>0</v>
      </c>
      <c r="J63" s="153" t="str">
        <f>netto!$O$8</f>
        <v/>
      </c>
      <c r="K63" s="13" t="s">
        <v>180</v>
      </c>
      <c r="L63" s="13">
        <f t="shared" si="2"/>
        <v>0</v>
      </c>
      <c r="M63" s="83">
        <v>0</v>
      </c>
      <c r="N63" s="13">
        <f t="shared" si="3"/>
        <v>0</v>
      </c>
      <c r="O63" s="153" t="str">
        <f>netto!$O$7</f>
        <v/>
      </c>
      <c r="P63" s="13" t="s">
        <v>125</v>
      </c>
      <c r="Q63" s="13">
        <f t="shared" si="4"/>
        <v>0</v>
      </c>
      <c r="R63" s="83">
        <f>800*1.1</f>
        <v>880.00000000000011</v>
      </c>
      <c r="S63" s="13">
        <f t="shared" si="5"/>
        <v>0</v>
      </c>
      <c r="T63" s="155">
        <f>ROUND(R63/12,2)</f>
        <v>73.33</v>
      </c>
    </row>
    <row r="64" spans="1:20">
      <c r="A64" s="243">
        <v>283.5</v>
      </c>
      <c r="B64" s="5">
        <f>VLOOKUP(A64,'witte tabbelen'!$A$3:$K$2467,$R$76,0)</f>
        <v>101.33</v>
      </c>
      <c r="C64" s="5">
        <f>VLOOKUP(A64,'witte tabbelen'!$A$3:$K$2467,$S$76,0)</f>
        <v>0</v>
      </c>
      <c r="D64" s="5">
        <f t="shared" si="0"/>
        <v>0</v>
      </c>
      <c r="E64" s="14"/>
      <c r="J64" s="153" t="str">
        <f>netto!$O$8</f>
        <v/>
      </c>
      <c r="K64" s="13" t="s">
        <v>181</v>
      </c>
      <c r="L64" s="13">
        <f t="shared" si="2"/>
        <v>0</v>
      </c>
      <c r="M64" s="83">
        <v>0</v>
      </c>
      <c r="N64" s="13">
        <f t="shared" si="3"/>
        <v>0</v>
      </c>
      <c r="O64" s="153" t="str">
        <f>netto!$O$7</f>
        <v/>
      </c>
      <c r="Q64" s="13">
        <f t="shared" si="4"/>
        <v>1</v>
      </c>
      <c r="R64" s="83"/>
      <c r="S64" s="13">
        <f t="shared" si="5"/>
        <v>0</v>
      </c>
      <c r="T64" s="155"/>
    </row>
    <row r="65" spans="1:24">
      <c r="A65" s="244">
        <v>288</v>
      </c>
      <c r="B65" s="5">
        <f>VLOOKUP(A65,'witte tabbelen'!$A$3:$K$2467,$R$76,0)</f>
        <v>102.92</v>
      </c>
      <c r="C65" s="5">
        <f>VLOOKUP(A65,'witte tabbelen'!$A$3:$K$2467,$S$76,0)</f>
        <v>0</v>
      </c>
      <c r="D65" s="5">
        <f t="shared" si="0"/>
        <v>0</v>
      </c>
      <c r="E65" s="14"/>
      <c r="J65" s="153"/>
      <c r="T65" s="154"/>
    </row>
    <row r="66" spans="1:24" ht="13.8" thickBot="1">
      <c r="A66" s="243">
        <v>292.5</v>
      </c>
      <c r="B66" s="5">
        <f>VLOOKUP(A66,'witte tabbelen'!$A$3:$K$2467,$R$76,0)</f>
        <v>104.5</v>
      </c>
      <c r="C66" s="5">
        <f>VLOOKUP(A66,'witte tabbelen'!$A$3:$K$2467,$S$76,0)</f>
        <v>0</v>
      </c>
      <c r="D66" s="5">
        <f t="shared" si="0"/>
        <v>0</v>
      </c>
      <c r="E66" s="14"/>
      <c r="J66" s="156"/>
      <c r="K66" s="157"/>
      <c r="L66" s="157"/>
      <c r="M66" s="157" t="s">
        <v>42</v>
      </c>
      <c r="N66" s="157">
        <f>SUM(N51:N64)</f>
        <v>0</v>
      </c>
      <c r="O66" s="157"/>
      <c r="P66" s="157"/>
      <c r="Q66" s="157"/>
      <c r="R66" s="157"/>
      <c r="S66" s="157">
        <f>SUM(S51:S64)</f>
        <v>0</v>
      </c>
      <c r="T66" s="158">
        <f>ROUND(S66/12,2)</f>
        <v>0</v>
      </c>
    </row>
    <row r="67" spans="1:24">
      <c r="A67" s="244">
        <v>297</v>
      </c>
      <c r="B67" s="5">
        <f>VLOOKUP(A67,'witte tabbelen'!$A$3:$K$2467,$R$76,0)</f>
        <v>106.17</v>
      </c>
      <c r="C67" s="5">
        <f>VLOOKUP(A67,'witte tabbelen'!$A$3:$K$2467,$S$76,0)</f>
        <v>0</v>
      </c>
      <c r="D67" s="5">
        <f t="shared" ref="D67:D130" si="7">C67</f>
        <v>0</v>
      </c>
      <c r="E67" s="14"/>
      <c r="R67" s="11" t="s">
        <v>116</v>
      </c>
      <c r="S67"/>
      <c r="T67"/>
      <c r="U67" s="11"/>
      <c r="V67"/>
      <c r="W67" s="11"/>
      <c r="X67"/>
    </row>
    <row r="68" spans="1:24" ht="16.2">
      <c r="A68" s="243">
        <v>301.5</v>
      </c>
      <c r="B68" s="5">
        <f>VLOOKUP(A68,'witte tabbelen'!$A$3:$K$2467,$R$76,0)</f>
        <v>107.75</v>
      </c>
      <c r="C68" s="5">
        <f>VLOOKUP(A68,'witte tabbelen'!$A$3:$K$2467,$S$76,0)</f>
        <v>0</v>
      </c>
      <c r="D68" s="5">
        <f t="shared" si="7"/>
        <v>0</v>
      </c>
      <c r="E68" s="14"/>
      <c r="F68" s="12" t="s">
        <v>105</v>
      </c>
      <c r="R68" s="14" t="s">
        <v>115</v>
      </c>
      <c r="S68" s="14" t="s">
        <v>117</v>
      </c>
      <c r="T68" s="14"/>
      <c r="U68" s="14"/>
      <c r="V68" s="14"/>
      <c r="W68" s="14"/>
      <c r="X68" s="14"/>
    </row>
    <row r="69" spans="1:24">
      <c r="A69" s="244">
        <v>306</v>
      </c>
      <c r="B69" s="5">
        <f>VLOOKUP(A69,'witte tabbelen'!$A$3:$K$2467,$R$76,0)</f>
        <v>109.33</v>
      </c>
      <c r="C69" s="5">
        <f>VLOOKUP(A69,'witte tabbelen'!$A$3:$K$2467,$S$76,0)</f>
        <v>0</v>
      </c>
      <c r="D69" s="5">
        <f t="shared" si="7"/>
        <v>0</v>
      </c>
      <c r="E69" s="14"/>
      <c r="F69" s="13" t="s">
        <v>114</v>
      </c>
      <c r="G69"/>
      <c r="H69"/>
      <c r="I69"/>
      <c r="J69"/>
      <c r="K69"/>
      <c r="L69"/>
      <c r="M69"/>
      <c r="N69"/>
      <c r="O69"/>
      <c r="P69"/>
      <c r="Q69"/>
      <c r="R69" s="109">
        <v>2</v>
      </c>
      <c r="S69" s="109">
        <v>3</v>
      </c>
    </row>
    <row r="70" spans="1:24">
      <c r="A70" s="243">
        <v>310.5</v>
      </c>
      <c r="B70" s="5">
        <f>VLOOKUP(A70,'witte tabbelen'!$A$3:$K$2467,$R$76,0)</f>
        <v>111</v>
      </c>
      <c r="C70" s="5">
        <f>VLOOKUP(A70,'witte tabbelen'!$A$3:$K$2467,$S$76,0)</f>
        <v>0</v>
      </c>
      <c r="D70" s="5">
        <f t="shared" si="7"/>
        <v>0</v>
      </c>
      <c r="E70" s="14"/>
      <c r="F70" t="s">
        <v>127</v>
      </c>
      <c r="G70"/>
      <c r="H70"/>
      <c r="I70"/>
      <c r="J70"/>
      <c r="K70"/>
      <c r="L70"/>
      <c r="M70"/>
      <c r="N70"/>
      <c r="O70"/>
      <c r="P70"/>
      <c r="Q70"/>
      <c r="R70" s="109">
        <v>4</v>
      </c>
      <c r="S70" s="109">
        <v>5</v>
      </c>
    </row>
    <row r="71" spans="1:24">
      <c r="A71" s="244">
        <v>315</v>
      </c>
      <c r="B71" s="5">
        <f>VLOOKUP(A71,'witte tabbelen'!$A$3:$K$2467,$R$76,0)</f>
        <v>112.58</v>
      </c>
      <c r="C71" s="5">
        <f>VLOOKUP(A71,'witte tabbelen'!$A$3:$K$2467,$S$76,0)</f>
        <v>0</v>
      </c>
      <c r="D71" s="5">
        <f t="shared" si="7"/>
        <v>0</v>
      </c>
      <c r="E71" s="14"/>
      <c r="F71" t="s">
        <v>128</v>
      </c>
      <c r="G71"/>
      <c r="H71"/>
      <c r="I71"/>
      <c r="J71"/>
      <c r="K71"/>
      <c r="L71"/>
      <c r="M71"/>
      <c r="N71"/>
      <c r="O71"/>
      <c r="P71"/>
      <c r="Q71"/>
      <c r="R71" s="109">
        <v>6</v>
      </c>
      <c r="S71" s="109">
        <v>7</v>
      </c>
    </row>
    <row r="72" spans="1:24">
      <c r="A72" s="243">
        <v>319.5</v>
      </c>
      <c r="B72" s="5">
        <f>VLOOKUP(A72,'witte tabbelen'!$A$3:$K$2467,$R$76,0)</f>
        <v>114.17</v>
      </c>
      <c r="C72" s="5">
        <f>VLOOKUP(A72,'witte tabbelen'!$A$3:$K$2467,$S$76,0)</f>
        <v>0</v>
      </c>
      <c r="D72" s="5">
        <f t="shared" si="7"/>
        <v>0</v>
      </c>
      <c r="E72" s="14"/>
      <c r="F72" s="13" t="s">
        <v>130</v>
      </c>
      <c r="R72" s="109">
        <v>8</v>
      </c>
      <c r="S72" s="109">
        <v>9</v>
      </c>
    </row>
    <row r="73" spans="1:24">
      <c r="A73" s="244">
        <v>324</v>
      </c>
      <c r="B73" s="5">
        <f>VLOOKUP(A73,'witte tabbelen'!$A$3:$K$2467,$R$76,0)</f>
        <v>115.75</v>
      </c>
      <c r="C73" s="5">
        <f>VLOOKUP(A73,'witte tabbelen'!$A$3:$K$2467,$S$76,0)</f>
        <v>0</v>
      </c>
      <c r="D73" s="5">
        <f t="shared" si="7"/>
        <v>0</v>
      </c>
      <c r="E73" s="14"/>
      <c r="F73" s="13" t="s">
        <v>129</v>
      </c>
      <c r="R73" s="109">
        <v>10</v>
      </c>
      <c r="S73" s="109">
        <v>11</v>
      </c>
    </row>
    <row r="74" spans="1:24">
      <c r="A74" s="243">
        <v>328.5</v>
      </c>
      <c r="B74" s="5">
        <f>VLOOKUP(A74,'witte tabbelen'!$A$3:$K$2467,$R$76,0)</f>
        <v>117.42</v>
      </c>
      <c r="C74" s="5">
        <f>VLOOKUP(A74,'witte tabbelen'!$A$3:$K$2467,$S$76,0)</f>
        <v>0</v>
      </c>
      <c r="D74" s="5">
        <f t="shared" si="7"/>
        <v>0</v>
      </c>
      <c r="E74" s="14"/>
    </row>
    <row r="75" spans="1:24">
      <c r="A75" s="244">
        <v>333</v>
      </c>
      <c r="B75" s="5">
        <f>VLOOKUP(A75,'witte tabbelen'!$A$3:$K$2467,$R$76,0)</f>
        <v>119</v>
      </c>
      <c r="C75" s="5">
        <f>VLOOKUP(A75,'witte tabbelen'!$A$3:$K$2467,$S$76,0)</f>
        <v>0</v>
      </c>
      <c r="D75" s="5">
        <f t="shared" si="7"/>
        <v>0</v>
      </c>
      <c r="E75" s="14"/>
    </row>
    <row r="76" spans="1:24" ht="16.2">
      <c r="A76" s="243">
        <v>337.5</v>
      </c>
      <c r="B76" s="5">
        <f>VLOOKUP(A76,'witte tabbelen'!$A$3:$K$2467,$R$76,0)</f>
        <v>120.58</v>
      </c>
      <c r="C76" s="5">
        <f>VLOOKUP(A76,'witte tabbelen'!$A$3:$K$2467,$S$76,0)</f>
        <v>0</v>
      </c>
      <c r="D76" s="5">
        <f t="shared" si="7"/>
        <v>0</v>
      </c>
      <c r="E76" s="14"/>
      <c r="F76" s="15" t="str">
        <f>netto!E9</f>
        <v>Nederland     (werknemers die inwoner zijn van Nederland)</v>
      </c>
      <c r="R76" s="109">
        <f>VLOOKUP(F76,F69:R73,13,FALSE)</f>
        <v>2</v>
      </c>
      <c r="S76" s="109">
        <f>R76+1</f>
        <v>3</v>
      </c>
    </row>
    <row r="77" spans="1:24">
      <c r="A77" s="244">
        <v>342</v>
      </c>
      <c r="B77" s="5">
        <f>VLOOKUP(A77,'witte tabbelen'!$A$3:$K$2467,$R$76,0)</f>
        <v>122.25</v>
      </c>
      <c r="C77" s="5">
        <f>VLOOKUP(A77,'witte tabbelen'!$A$3:$K$2467,$S$76,0)</f>
        <v>0</v>
      </c>
      <c r="D77" s="5">
        <f t="shared" si="7"/>
        <v>0</v>
      </c>
      <c r="E77" s="14"/>
    </row>
    <row r="78" spans="1:24">
      <c r="A78" s="243">
        <v>346.5</v>
      </c>
      <c r="B78" s="5">
        <f>VLOOKUP(A78,'witte tabbelen'!$A$3:$K$2467,$R$76,0)</f>
        <v>123.83</v>
      </c>
      <c r="C78" s="5">
        <f>VLOOKUP(A78,'witte tabbelen'!$A$3:$K$2467,$S$76,0)</f>
        <v>0</v>
      </c>
      <c r="D78" s="5">
        <f t="shared" si="7"/>
        <v>0</v>
      </c>
      <c r="E78" s="14"/>
    </row>
    <row r="79" spans="1:24">
      <c r="A79" s="244">
        <v>351</v>
      </c>
      <c r="B79" s="5">
        <f>VLOOKUP(A79,'witte tabbelen'!$A$3:$K$2467,$R$76,0)</f>
        <v>125.42</v>
      </c>
      <c r="C79" s="5">
        <f>VLOOKUP(A79,'witte tabbelen'!$A$3:$K$2467,$S$76,0)</f>
        <v>0</v>
      </c>
      <c r="D79" s="5">
        <f t="shared" si="7"/>
        <v>0</v>
      </c>
      <c r="E79" s="14"/>
      <c r="F79" s="5" t="s">
        <v>141</v>
      </c>
      <c r="K79" s="13" t="s">
        <v>107</v>
      </c>
      <c r="N79" s="83">
        <v>49.5</v>
      </c>
      <c r="O79" s="83"/>
      <c r="P79" s="83"/>
      <c r="Q79" s="83"/>
    </row>
    <row r="80" spans="1:24">
      <c r="A80" s="243">
        <v>355.5</v>
      </c>
      <c r="B80" s="5">
        <f>VLOOKUP(A80,'witte tabbelen'!$A$3:$K$2467,$R$76,0)</f>
        <v>127.08</v>
      </c>
      <c r="C80" s="5">
        <f>VLOOKUP(A80,'witte tabbelen'!$A$3:$K$2467,$S$76,0)</f>
        <v>0</v>
      </c>
      <c r="D80" s="5">
        <f t="shared" si="7"/>
        <v>0</v>
      </c>
      <c r="E80" s="14"/>
      <c r="K80" s="13" t="s">
        <v>106</v>
      </c>
      <c r="M80" s="13">
        <f>netto!L48</f>
        <v>0</v>
      </c>
    </row>
    <row r="81" spans="1:14">
      <c r="A81" s="244">
        <v>360</v>
      </c>
      <c r="B81" s="5">
        <f>VLOOKUP(A81,'witte tabbelen'!$A$3:$K$2467,$R$76,0)</f>
        <v>128.66999999999999</v>
      </c>
      <c r="C81" s="5">
        <f>VLOOKUP(A81,'witte tabbelen'!$A$3:$K$2467,$S$76,0)</f>
        <v>0</v>
      </c>
      <c r="D81" s="5">
        <f t="shared" si="7"/>
        <v>0</v>
      </c>
      <c r="E81" s="14"/>
      <c r="K81" s="13" t="s">
        <v>277</v>
      </c>
      <c r="M81" s="13">
        <f>MAX(A:A)</f>
        <v>11092.5</v>
      </c>
      <c r="N81" s="100" t="s">
        <v>278</v>
      </c>
    </row>
    <row r="82" spans="1:14">
      <c r="A82" s="243">
        <v>364.5</v>
      </c>
      <c r="B82" s="5">
        <f>VLOOKUP(A82,'witte tabbelen'!$A$3:$K$2467,$R$76,0)</f>
        <v>130.25</v>
      </c>
      <c r="C82" s="5">
        <f>VLOOKUP(A82,'witte tabbelen'!$A$3:$K$2467,$S$76,0)</f>
        <v>0</v>
      </c>
      <c r="D82" s="5">
        <f t="shared" si="7"/>
        <v>0</v>
      </c>
      <c r="E82" s="14"/>
      <c r="M82" s="13">
        <f>IF(M80&gt;M81,(M80-M81)*(N79/100),0)</f>
        <v>0</v>
      </c>
    </row>
    <row r="83" spans="1:14">
      <c r="A83" s="244">
        <v>369</v>
      </c>
      <c r="B83" s="5">
        <f>VLOOKUP(A83,'witte tabbelen'!$A$3:$K$2467,$R$76,0)</f>
        <v>131.91999999999999</v>
      </c>
      <c r="C83" s="5">
        <f>VLOOKUP(A83,'witte tabbelen'!$A$3:$K$2467,$S$76,0)</f>
        <v>0</v>
      </c>
      <c r="D83" s="5">
        <f t="shared" si="7"/>
        <v>0</v>
      </c>
      <c r="E83" s="14"/>
    </row>
    <row r="84" spans="1:14">
      <c r="A84" s="243">
        <v>373.5</v>
      </c>
      <c r="B84" s="5">
        <f>VLOOKUP(A84,'witte tabbelen'!$A$3:$K$2467,$R$76,0)</f>
        <v>133.5</v>
      </c>
      <c r="C84" s="5">
        <f>VLOOKUP(A84,'witte tabbelen'!$A$3:$K$2467,$S$76,0)</f>
        <v>0</v>
      </c>
      <c r="D84" s="5">
        <f t="shared" si="7"/>
        <v>0</v>
      </c>
      <c r="E84" s="14"/>
    </row>
    <row r="85" spans="1:14">
      <c r="A85" s="244">
        <v>378</v>
      </c>
      <c r="B85" s="5">
        <f>VLOOKUP(A85,'witte tabbelen'!$A$3:$K$2467,$R$76,0)</f>
        <v>135.08000000000001</v>
      </c>
      <c r="C85" s="5">
        <f>VLOOKUP(A85,'witte tabbelen'!$A$3:$K$2467,$S$76,0)</f>
        <v>0</v>
      </c>
      <c r="D85" s="5">
        <f t="shared" si="7"/>
        <v>0</v>
      </c>
      <c r="E85" s="14"/>
    </row>
    <row r="86" spans="1:14">
      <c r="A86" s="243">
        <v>382.5</v>
      </c>
      <c r="B86" s="5">
        <f>VLOOKUP(A86,'witte tabbelen'!$A$3:$K$2467,$R$76,0)</f>
        <v>136.66999999999999</v>
      </c>
      <c r="C86" s="5">
        <f>VLOOKUP(A86,'witte tabbelen'!$A$3:$K$2467,$S$76,0)</f>
        <v>0</v>
      </c>
      <c r="D86" s="5">
        <f t="shared" si="7"/>
        <v>0</v>
      </c>
      <c r="E86" s="14"/>
    </row>
    <row r="87" spans="1:14">
      <c r="A87" s="244">
        <v>387</v>
      </c>
      <c r="B87" s="5">
        <f>VLOOKUP(A87,'witte tabbelen'!$A$3:$K$2467,$R$76,0)</f>
        <v>138.33000000000001</v>
      </c>
      <c r="C87" s="5">
        <f>VLOOKUP(A87,'witte tabbelen'!$A$3:$K$2467,$S$76,0)</f>
        <v>0</v>
      </c>
      <c r="D87" s="5">
        <f t="shared" si="7"/>
        <v>0</v>
      </c>
      <c r="E87" s="14"/>
    </row>
    <row r="88" spans="1:14">
      <c r="A88" s="243">
        <v>391.5</v>
      </c>
      <c r="B88" s="5">
        <f>VLOOKUP(A88,'witte tabbelen'!$A$3:$K$2467,$R$76,0)</f>
        <v>139.91999999999999</v>
      </c>
      <c r="C88" s="5">
        <f>VLOOKUP(A88,'witte tabbelen'!$A$3:$K$2467,$S$76,0)</f>
        <v>0</v>
      </c>
      <c r="D88" s="5">
        <f t="shared" si="7"/>
        <v>0</v>
      </c>
      <c r="E88" s="14"/>
    </row>
    <row r="89" spans="1:14">
      <c r="A89" s="244">
        <v>396</v>
      </c>
      <c r="B89" s="5">
        <f>VLOOKUP(A89,'witte tabbelen'!$A$3:$K$2467,$R$76,0)</f>
        <v>141.5</v>
      </c>
      <c r="C89" s="5">
        <f>VLOOKUP(A89,'witte tabbelen'!$A$3:$K$2467,$S$76,0)</f>
        <v>0</v>
      </c>
      <c r="D89" s="5">
        <f t="shared" si="7"/>
        <v>0</v>
      </c>
      <c r="E89" s="14"/>
    </row>
    <row r="90" spans="1:14">
      <c r="A90" s="243">
        <v>400.5</v>
      </c>
      <c r="B90" s="5">
        <f>VLOOKUP(A90,'witte tabbelen'!$A$3:$K$2467,$R$76,0)</f>
        <v>143.16999999999999</v>
      </c>
      <c r="C90" s="5">
        <f>VLOOKUP(A90,'witte tabbelen'!$A$3:$K$2467,$S$76,0)</f>
        <v>0</v>
      </c>
      <c r="D90" s="5">
        <f t="shared" si="7"/>
        <v>0</v>
      </c>
      <c r="E90" s="14"/>
    </row>
    <row r="91" spans="1:14">
      <c r="A91" s="244">
        <v>405</v>
      </c>
      <c r="B91" s="5">
        <f>VLOOKUP(A91,'witte tabbelen'!$A$3:$K$2467,$R$76,0)</f>
        <v>144.75</v>
      </c>
      <c r="C91" s="5">
        <f>VLOOKUP(A91,'witte tabbelen'!$A$3:$K$2467,$S$76,0)</f>
        <v>0</v>
      </c>
      <c r="D91" s="5">
        <f t="shared" si="7"/>
        <v>0</v>
      </c>
      <c r="E91" s="14"/>
    </row>
    <row r="92" spans="1:14">
      <c r="A92" s="243">
        <v>409.5</v>
      </c>
      <c r="B92" s="5">
        <f>VLOOKUP(A92,'witte tabbelen'!$A$3:$K$2467,$R$76,0)</f>
        <v>146.33000000000001</v>
      </c>
      <c r="C92" s="5">
        <f>VLOOKUP(A92,'witte tabbelen'!$A$3:$K$2467,$S$76,0)</f>
        <v>0</v>
      </c>
      <c r="D92" s="5">
        <f t="shared" si="7"/>
        <v>0</v>
      </c>
      <c r="E92" s="14"/>
    </row>
    <row r="93" spans="1:14">
      <c r="A93" s="244">
        <v>414</v>
      </c>
      <c r="B93" s="5">
        <f>VLOOKUP(A93,'witte tabbelen'!$A$3:$K$2467,$R$76,0)</f>
        <v>148</v>
      </c>
      <c r="C93" s="5">
        <f>VLOOKUP(A93,'witte tabbelen'!$A$3:$K$2467,$S$76,0)</f>
        <v>0</v>
      </c>
      <c r="D93" s="5">
        <f t="shared" si="7"/>
        <v>0</v>
      </c>
      <c r="E93" s="14"/>
    </row>
    <row r="94" spans="1:14">
      <c r="A94" s="243">
        <v>418.5</v>
      </c>
      <c r="B94" s="5">
        <f>VLOOKUP(A94,'witte tabbelen'!$A$3:$K$2467,$R$76,0)</f>
        <v>149.58000000000001</v>
      </c>
      <c r="C94" s="5">
        <f>VLOOKUP(A94,'witte tabbelen'!$A$3:$K$2467,$S$76,0)</f>
        <v>0</v>
      </c>
      <c r="D94" s="5">
        <f t="shared" si="7"/>
        <v>0</v>
      </c>
      <c r="E94" s="14"/>
    </row>
    <row r="95" spans="1:14">
      <c r="A95" s="244">
        <v>423</v>
      </c>
      <c r="B95" s="5">
        <f>VLOOKUP(A95,'witte tabbelen'!$A$3:$K$2467,$R$76,0)</f>
        <v>151.16999999999999</v>
      </c>
      <c r="C95" s="5">
        <f>VLOOKUP(A95,'witte tabbelen'!$A$3:$K$2467,$S$76,0)</f>
        <v>0</v>
      </c>
      <c r="D95" s="5">
        <f t="shared" si="7"/>
        <v>0</v>
      </c>
      <c r="E95" s="14"/>
    </row>
    <row r="96" spans="1:14">
      <c r="A96" s="243">
        <v>427.5</v>
      </c>
      <c r="B96" s="5">
        <f>VLOOKUP(A96,'witte tabbelen'!$A$3:$K$2467,$R$76,0)</f>
        <v>152.75</v>
      </c>
      <c r="C96" s="5">
        <f>VLOOKUP(A96,'witte tabbelen'!$A$3:$K$2467,$S$76,0)</f>
        <v>0</v>
      </c>
      <c r="D96" s="5">
        <f t="shared" si="7"/>
        <v>0</v>
      </c>
      <c r="E96" s="14"/>
    </row>
    <row r="97" spans="1:8">
      <c r="A97" s="244">
        <v>432</v>
      </c>
      <c r="B97" s="5">
        <f>VLOOKUP(A97,'witte tabbelen'!$A$3:$K$2467,$R$76,0)</f>
        <v>154.41999999999999</v>
      </c>
      <c r="C97" s="5">
        <f>VLOOKUP(A97,'witte tabbelen'!$A$3:$K$2467,$S$76,0)</f>
        <v>0</v>
      </c>
      <c r="D97" s="5">
        <f t="shared" si="7"/>
        <v>0</v>
      </c>
      <c r="E97" s="14"/>
    </row>
    <row r="98" spans="1:8">
      <c r="A98" s="243">
        <v>436.5</v>
      </c>
      <c r="B98" s="5">
        <f>VLOOKUP(A98,'witte tabbelen'!$A$3:$K$2467,$R$76,0)</f>
        <v>156</v>
      </c>
      <c r="C98" s="5">
        <f>VLOOKUP(A98,'witte tabbelen'!$A$3:$K$2467,$S$76,0)</f>
        <v>0</v>
      </c>
      <c r="D98" s="5">
        <f t="shared" si="7"/>
        <v>0</v>
      </c>
      <c r="E98" s="14"/>
    </row>
    <row r="99" spans="1:8">
      <c r="A99" s="244">
        <v>441</v>
      </c>
      <c r="B99" s="5">
        <f>VLOOKUP(A99,'witte tabbelen'!$A$3:$K$2467,$R$76,0)</f>
        <v>157.58000000000001</v>
      </c>
      <c r="C99" s="5">
        <f>VLOOKUP(A99,'witte tabbelen'!$A$3:$K$2467,$S$76,0)</f>
        <v>0</v>
      </c>
      <c r="D99" s="5">
        <f t="shared" si="7"/>
        <v>0</v>
      </c>
      <c r="E99" s="14"/>
    </row>
    <row r="100" spans="1:8">
      <c r="A100" s="243">
        <v>445.5</v>
      </c>
      <c r="B100" s="5">
        <f>VLOOKUP(A100,'witte tabbelen'!$A$3:$K$2467,$R$76,0)</f>
        <v>159.25</v>
      </c>
      <c r="C100" s="5">
        <f>VLOOKUP(A100,'witte tabbelen'!$A$3:$K$2467,$S$76,0)</f>
        <v>0</v>
      </c>
      <c r="D100" s="5">
        <f t="shared" si="7"/>
        <v>0</v>
      </c>
      <c r="E100" s="14"/>
    </row>
    <row r="101" spans="1:8">
      <c r="A101" s="244">
        <v>450</v>
      </c>
      <c r="B101" s="5">
        <f>VLOOKUP(A101,'witte tabbelen'!$A$3:$K$2467,$R$76,0)</f>
        <v>160.83000000000001</v>
      </c>
      <c r="C101" s="5">
        <f>VLOOKUP(A101,'witte tabbelen'!$A$3:$K$2467,$S$76,0)</f>
        <v>0</v>
      </c>
      <c r="D101" s="5">
        <f t="shared" si="7"/>
        <v>0</v>
      </c>
      <c r="E101" s="14"/>
    </row>
    <row r="102" spans="1:8">
      <c r="A102" s="243">
        <v>454.5</v>
      </c>
      <c r="B102" s="5">
        <f>VLOOKUP(A102,'witte tabbelen'!$A$3:$K$2467,$R$76,0)</f>
        <v>162.41999999999999</v>
      </c>
      <c r="C102" s="5">
        <f>VLOOKUP(A102,'witte tabbelen'!$A$3:$K$2467,$S$76,0)</f>
        <v>0</v>
      </c>
      <c r="D102" s="5">
        <f t="shared" si="7"/>
        <v>0</v>
      </c>
      <c r="E102" s="14"/>
    </row>
    <row r="103" spans="1:8">
      <c r="A103" s="244">
        <v>459</v>
      </c>
      <c r="B103" s="5">
        <f>VLOOKUP(A103,'witte tabbelen'!$A$3:$K$2467,$R$76,0)</f>
        <v>164.08</v>
      </c>
      <c r="C103" s="5">
        <f>VLOOKUP(A103,'witte tabbelen'!$A$3:$K$2467,$S$76,0)</f>
        <v>0</v>
      </c>
      <c r="D103" s="5">
        <f t="shared" si="7"/>
        <v>0</v>
      </c>
      <c r="E103" s="14"/>
    </row>
    <row r="104" spans="1:8">
      <c r="A104" s="243">
        <v>463.5</v>
      </c>
      <c r="B104" s="5">
        <f>VLOOKUP(A104,'witte tabbelen'!$A$3:$K$2467,$R$76,0)</f>
        <v>165.67</v>
      </c>
      <c r="C104" s="5">
        <f>VLOOKUP(A104,'witte tabbelen'!$A$3:$K$2467,$S$76,0)</f>
        <v>0</v>
      </c>
      <c r="D104" s="5">
        <f t="shared" si="7"/>
        <v>0</v>
      </c>
      <c r="E104" s="14"/>
    </row>
    <row r="105" spans="1:8">
      <c r="A105" s="244">
        <v>468</v>
      </c>
      <c r="B105" s="5">
        <f>VLOOKUP(A105,'witte tabbelen'!$A$3:$K$2467,$R$76,0)</f>
        <v>167.25</v>
      </c>
      <c r="C105" s="5">
        <f>VLOOKUP(A105,'witte tabbelen'!$A$3:$K$2467,$S$76,0)</f>
        <v>0</v>
      </c>
      <c r="D105" s="5">
        <f t="shared" si="7"/>
        <v>0</v>
      </c>
      <c r="E105" s="14"/>
    </row>
    <row r="106" spans="1:8">
      <c r="A106" s="243">
        <v>472.5</v>
      </c>
      <c r="B106" s="5">
        <f>VLOOKUP(A106,'witte tabbelen'!$A$3:$K$2467,$R$76,0)</f>
        <v>168.92</v>
      </c>
      <c r="C106" s="5">
        <f>VLOOKUP(A106,'witte tabbelen'!$A$3:$K$2467,$S$76,0)</f>
        <v>0</v>
      </c>
      <c r="D106" s="5">
        <f t="shared" si="7"/>
        <v>0</v>
      </c>
      <c r="E106" s="14"/>
    </row>
    <row r="107" spans="1:8">
      <c r="A107" s="244">
        <v>477</v>
      </c>
      <c r="B107" s="5">
        <f>VLOOKUP(A107,'witte tabbelen'!$A$3:$K$2467,$R$76,0)</f>
        <v>170.5</v>
      </c>
      <c r="C107" s="5">
        <f>VLOOKUP(A107,'witte tabbelen'!$A$3:$K$2467,$S$76,0)</f>
        <v>0</v>
      </c>
      <c r="D107" s="5">
        <f t="shared" si="7"/>
        <v>0</v>
      </c>
      <c r="E107" s="14"/>
    </row>
    <row r="108" spans="1:8">
      <c r="A108" s="243">
        <v>481.5</v>
      </c>
      <c r="B108" s="5">
        <f>VLOOKUP(A108,'witte tabbelen'!$A$3:$K$2467,$R$76,0)</f>
        <v>172.08</v>
      </c>
      <c r="C108" s="5">
        <f>VLOOKUP(A108,'witte tabbelen'!$A$3:$K$2467,$S$76,0)</f>
        <v>0</v>
      </c>
      <c r="D108" s="5">
        <f t="shared" si="7"/>
        <v>0</v>
      </c>
      <c r="E108" s="14"/>
    </row>
    <row r="109" spans="1:8">
      <c r="A109" s="244">
        <v>486</v>
      </c>
      <c r="B109" s="5">
        <f>VLOOKUP(A109,'witte tabbelen'!$A$3:$K$2467,$R$76,0)</f>
        <v>173.67</v>
      </c>
      <c r="C109" s="5">
        <f>VLOOKUP(A109,'witte tabbelen'!$A$3:$K$2467,$S$76,0)</f>
        <v>0</v>
      </c>
      <c r="D109" s="5">
        <f t="shared" si="7"/>
        <v>0</v>
      </c>
      <c r="E109" s="14"/>
    </row>
    <row r="110" spans="1:8">
      <c r="A110" s="243">
        <v>490.5</v>
      </c>
      <c r="B110" s="5">
        <f>VLOOKUP(A110,'witte tabbelen'!$A$3:$K$2467,$R$76,0)</f>
        <v>175.33</v>
      </c>
      <c r="C110" s="5">
        <f>VLOOKUP(A110,'witte tabbelen'!$A$3:$K$2467,$S$76,0)</f>
        <v>0</v>
      </c>
      <c r="D110" s="5">
        <f t="shared" si="7"/>
        <v>0</v>
      </c>
      <c r="E110" s="14"/>
      <c r="F110" s="11"/>
      <c r="G110" s="11"/>
      <c r="H110" s="14"/>
    </row>
    <row r="111" spans="1:8">
      <c r="A111" s="244">
        <v>495</v>
      </c>
      <c r="B111" s="5">
        <f>VLOOKUP(A111,'witte tabbelen'!$A$3:$K$2467,$R$76,0)</f>
        <v>176.92</v>
      </c>
      <c r="C111" s="5">
        <f>VLOOKUP(A111,'witte tabbelen'!$A$3:$K$2467,$S$76,0)</f>
        <v>0</v>
      </c>
      <c r="D111" s="5">
        <f t="shared" si="7"/>
        <v>0</v>
      </c>
      <c r="E111" s="14"/>
      <c r="F111" s="11"/>
      <c r="G111" s="11"/>
      <c r="H111" s="14"/>
    </row>
    <row r="112" spans="1:8">
      <c r="A112" s="243">
        <v>499.5</v>
      </c>
      <c r="B112" s="5">
        <f>VLOOKUP(A112,'witte tabbelen'!$A$3:$K$2467,$R$76,0)</f>
        <v>178.5</v>
      </c>
      <c r="C112" s="5">
        <f>VLOOKUP(A112,'witte tabbelen'!$A$3:$K$2467,$S$76,0)</f>
        <v>0</v>
      </c>
      <c r="D112" s="5">
        <f t="shared" si="7"/>
        <v>0</v>
      </c>
      <c r="E112" s="14"/>
      <c r="F112" s="11"/>
      <c r="G112" s="11"/>
      <c r="H112" s="14"/>
    </row>
    <row r="113" spans="1:8">
      <c r="A113" s="244">
        <v>504</v>
      </c>
      <c r="B113" s="5">
        <f>VLOOKUP(A113,'witte tabbelen'!$A$3:$K$2467,$R$76,0)</f>
        <v>180.17</v>
      </c>
      <c r="C113" s="5">
        <f>VLOOKUP(A113,'witte tabbelen'!$A$3:$K$2467,$S$76,0)</f>
        <v>0</v>
      </c>
      <c r="D113" s="5">
        <f t="shared" si="7"/>
        <v>0</v>
      </c>
      <c r="E113" s="14"/>
      <c r="F113" s="11"/>
      <c r="G113" s="11"/>
      <c r="H113" s="14"/>
    </row>
    <row r="114" spans="1:8">
      <c r="A114" s="243">
        <v>508.5</v>
      </c>
      <c r="B114" s="5">
        <f>VLOOKUP(A114,'witte tabbelen'!$A$3:$K$2467,$R$76,0)</f>
        <v>181.75</v>
      </c>
      <c r="C114" s="5">
        <f>VLOOKUP(A114,'witte tabbelen'!$A$3:$K$2467,$S$76,0)</f>
        <v>0</v>
      </c>
      <c r="D114" s="5">
        <f t="shared" si="7"/>
        <v>0</v>
      </c>
      <c r="E114" s="14"/>
      <c r="F114" s="11"/>
      <c r="G114" s="11"/>
      <c r="H114" s="14"/>
    </row>
    <row r="115" spans="1:8">
      <c r="A115" s="244">
        <v>513</v>
      </c>
      <c r="B115" s="5">
        <f>VLOOKUP(A115,'witte tabbelen'!$A$3:$K$2467,$R$76,0)</f>
        <v>183.33</v>
      </c>
      <c r="C115" s="5">
        <f>VLOOKUP(A115,'witte tabbelen'!$A$3:$K$2467,$S$76,0)</f>
        <v>0</v>
      </c>
      <c r="D115" s="5">
        <f t="shared" si="7"/>
        <v>0</v>
      </c>
      <c r="E115" s="14"/>
      <c r="F115" s="11"/>
      <c r="G115" s="11"/>
      <c r="H115" s="14"/>
    </row>
    <row r="116" spans="1:8">
      <c r="A116" s="243">
        <v>517.5</v>
      </c>
      <c r="B116" s="5">
        <f>VLOOKUP(A116,'witte tabbelen'!$A$3:$K$2467,$R$76,0)</f>
        <v>185</v>
      </c>
      <c r="C116" s="5">
        <f>VLOOKUP(A116,'witte tabbelen'!$A$3:$K$2467,$S$76,0)</f>
        <v>0</v>
      </c>
      <c r="D116" s="5">
        <f t="shared" si="7"/>
        <v>0</v>
      </c>
      <c r="E116" s="14"/>
      <c r="F116" s="11"/>
      <c r="G116" s="11"/>
      <c r="H116" s="14"/>
    </row>
    <row r="117" spans="1:8">
      <c r="A117" s="244">
        <v>522</v>
      </c>
      <c r="B117" s="5">
        <f>VLOOKUP(A117,'witte tabbelen'!$A$3:$K$2467,$R$76,0)</f>
        <v>186.58</v>
      </c>
      <c r="C117" s="5">
        <f>VLOOKUP(A117,'witte tabbelen'!$A$3:$K$2467,$S$76,0)</f>
        <v>0</v>
      </c>
      <c r="D117" s="5">
        <f t="shared" si="7"/>
        <v>0</v>
      </c>
      <c r="E117" s="14"/>
      <c r="F117" s="11"/>
      <c r="G117" s="11"/>
    </row>
    <row r="118" spans="1:8">
      <c r="A118" s="243">
        <v>526.5</v>
      </c>
      <c r="B118" s="5">
        <f>VLOOKUP(A118,'witte tabbelen'!$A$3:$K$2467,$R$76,0)</f>
        <v>188.17</v>
      </c>
      <c r="C118" s="5">
        <f>VLOOKUP(A118,'witte tabbelen'!$A$3:$K$2467,$S$76,0)</f>
        <v>0</v>
      </c>
      <c r="D118" s="5">
        <f t="shared" si="7"/>
        <v>0</v>
      </c>
      <c r="E118" s="14"/>
      <c r="F118" s="11"/>
      <c r="G118" s="11"/>
    </row>
    <row r="119" spans="1:8">
      <c r="A119" s="244">
        <v>531</v>
      </c>
      <c r="B119" s="5">
        <f>VLOOKUP(A119,'witte tabbelen'!$A$3:$K$2467,$R$76,0)</f>
        <v>189.75</v>
      </c>
      <c r="C119" s="5">
        <f>VLOOKUP(A119,'witte tabbelen'!$A$3:$K$2467,$S$76,0)</f>
        <v>0</v>
      </c>
      <c r="D119" s="5">
        <f t="shared" si="7"/>
        <v>0</v>
      </c>
      <c r="E119" s="14"/>
      <c r="F119" s="11"/>
      <c r="G119" s="11"/>
    </row>
    <row r="120" spans="1:8">
      <c r="A120" s="243">
        <v>535.5</v>
      </c>
      <c r="B120" s="5">
        <f>VLOOKUP(A120,'witte tabbelen'!$A$3:$K$2467,$R$76,0)</f>
        <v>191.42</v>
      </c>
      <c r="C120" s="5">
        <f>VLOOKUP(A120,'witte tabbelen'!$A$3:$K$2467,$S$76,0)</f>
        <v>0</v>
      </c>
      <c r="D120" s="5">
        <f t="shared" si="7"/>
        <v>0</v>
      </c>
      <c r="E120" s="14"/>
      <c r="F120" s="11"/>
      <c r="G120" s="11"/>
    </row>
    <row r="121" spans="1:8">
      <c r="A121" s="244">
        <v>540</v>
      </c>
      <c r="B121" s="5">
        <f>VLOOKUP(A121,'witte tabbelen'!$A$3:$K$2467,$R$76,0)</f>
        <v>193</v>
      </c>
      <c r="C121" s="5">
        <f>VLOOKUP(A121,'witte tabbelen'!$A$3:$K$2467,$S$76,0)</f>
        <v>0</v>
      </c>
      <c r="D121" s="5">
        <f t="shared" si="7"/>
        <v>0</v>
      </c>
      <c r="E121" s="14"/>
      <c r="F121" s="11"/>
      <c r="G121" s="11"/>
    </row>
    <row r="122" spans="1:8">
      <c r="A122" s="243">
        <v>544.5</v>
      </c>
      <c r="B122" s="5">
        <f>VLOOKUP(A122,'witte tabbelen'!$A$3:$K$2467,$R$76,0)</f>
        <v>194.58</v>
      </c>
      <c r="C122" s="5">
        <f>VLOOKUP(A122,'witte tabbelen'!$A$3:$K$2467,$S$76,0)</f>
        <v>0</v>
      </c>
      <c r="D122" s="5">
        <f t="shared" si="7"/>
        <v>0</v>
      </c>
      <c r="E122" s="14"/>
      <c r="F122" s="11"/>
      <c r="G122" s="11"/>
    </row>
    <row r="123" spans="1:8">
      <c r="A123" s="244">
        <v>549</v>
      </c>
      <c r="B123" s="5">
        <f>VLOOKUP(A123,'witte tabbelen'!$A$3:$K$2467,$R$76,0)</f>
        <v>196.25</v>
      </c>
      <c r="C123" s="5">
        <f>VLOOKUP(A123,'witte tabbelen'!$A$3:$K$2467,$S$76,0)</f>
        <v>0</v>
      </c>
      <c r="D123" s="5">
        <f t="shared" si="7"/>
        <v>0</v>
      </c>
      <c r="E123" s="14"/>
      <c r="F123" s="11"/>
      <c r="G123" s="11"/>
    </row>
    <row r="124" spans="1:8">
      <c r="A124" s="243">
        <v>553.5</v>
      </c>
      <c r="B124" s="5">
        <f>VLOOKUP(A124,'witte tabbelen'!$A$3:$K$2467,$R$76,0)</f>
        <v>197.83</v>
      </c>
      <c r="C124" s="5">
        <f>VLOOKUP(A124,'witte tabbelen'!$A$3:$K$2467,$S$76,0)</f>
        <v>0</v>
      </c>
      <c r="D124" s="5">
        <f t="shared" si="7"/>
        <v>0</v>
      </c>
      <c r="E124" s="14"/>
      <c r="F124" s="11"/>
      <c r="G124" s="11"/>
      <c r="H124" s="14"/>
    </row>
    <row r="125" spans="1:8">
      <c r="A125" s="244">
        <v>558</v>
      </c>
      <c r="B125" s="5">
        <f>VLOOKUP(A125,'witte tabbelen'!$A$3:$K$2467,$R$76,0)</f>
        <v>199.42</v>
      </c>
      <c r="C125" s="5">
        <f>VLOOKUP(A125,'witte tabbelen'!$A$3:$K$2467,$S$76,0)</f>
        <v>0</v>
      </c>
      <c r="D125" s="5">
        <f t="shared" si="7"/>
        <v>0</v>
      </c>
      <c r="E125" s="14"/>
      <c r="F125" s="11"/>
      <c r="G125" s="11"/>
      <c r="H125" s="14"/>
    </row>
    <row r="126" spans="1:8">
      <c r="A126" s="243">
        <v>562.5</v>
      </c>
      <c r="B126" s="5">
        <f>VLOOKUP(A126,'witte tabbelen'!$A$3:$K$2467,$R$76,0)</f>
        <v>201.08</v>
      </c>
      <c r="C126" s="5">
        <f>VLOOKUP(A126,'witte tabbelen'!$A$3:$K$2467,$S$76,0)</f>
        <v>0</v>
      </c>
      <c r="D126" s="5">
        <f t="shared" si="7"/>
        <v>0</v>
      </c>
      <c r="E126" s="14"/>
      <c r="F126" s="11"/>
      <c r="G126" s="11"/>
      <c r="H126" s="14"/>
    </row>
    <row r="127" spans="1:8">
      <c r="A127" s="244">
        <v>567</v>
      </c>
      <c r="B127" s="5">
        <f>VLOOKUP(A127,'witte tabbelen'!$A$3:$K$2467,$R$76,0)</f>
        <v>202.67</v>
      </c>
      <c r="C127" s="5">
        <f>VLOOKUP(A127,'witte tabbelen'!$A$3:$K$2467,$S$76,0)</f>
        <v>0</v>
      </c>
      <c r="D127" s="5">
        <f t="shared" si="7"/>
        <v>0</v>
      </c>
      <c r="E127" s="14"/>
      <c r="F127" s="11"/>
      <c r="G127" s="11"/>
      <c r="H127" s="14"/>
    </row>
    <row r="128" spans="1:8">
      <c r="A128" s="243">
        <v>571.5</v>
      </c>
      <c r="B128" s="5">
        <f>VLOOKUP(A128,'witte tabbelen'!$A$3:$K$2467,$R$76,0)</f>
        <v>204.25</v>
      </c>
      <c r="C128" s="5">
        <f>VLOOKUP(A128,'witte tabbelen'!$A$3:$K$2467,$S$76,0)</f>
        <v>0</v>
      </c>
      <c r="D128" s="5">
        <f t="shared" si="7"/>
        <v>0</v>
      </c>
      <c r="E128" s="14"/>
      <c r="F128" s="11"/>
      <c r="G128" s="11"/>
      <c r="H128" s="14"/>
    </row>
    <row r="129" spans="1:9">
      <c r="A129" s="244">
        <v>576</v>
      </c>
      <c r="B129" s="5">
        <f>VLOOKUP(A129,'witte tabbelen'!$A$3:$K$2467,$R$76,0)</f>
        <v>205.92</v>
      </c>
      <c r="C129" s="5">
        <f>VLOOKUP(A129,'witte tabbelen'!$A$3:$K$2467,$S$76,0)</f>
        <v>0</v>
      </c>
      <c r="D129" s="5">
        <f t="shared" si="7"/>
        <v>0</v>
      </c>
      <c r="E129" s="14"/>
      <c r="F129" s="11"/>
      <c r="G129" s="11"/>
      <c r="H129" s="14"/>
    </row>
    <row r="130" spans="1:9">
      <c r="A130" s="243">
        <v>580.5</v>
      </c>
      <c r="B130" s="5">
        <f>VLOOKUP(A130,'witte tabbelen'!$A$3:$K$2467,$R$76,0)</f>
        <v>207.5</v>
      </c>
      <c r="C130" s="5">
        <f>VLOOKUP(A130,'witte tabbelen'!$A$3:$K$2467,$S$76,0)</f>
        <v>0</v>
      </c>
      <c r="D130" s="5">
        <f t="shared" si="7"/>
        <v>0</v>
      </c>
      <c r="E130" s="14"/>
      <c r="F130" s="11"/>
      <c r="G130" s="11"/>
      <c r="H130" s="14"/>
    </row>
    <row r="131" spans="1:9">
      <c r="A131" s="244">
        <v>585</v>
      </c>
      <c r="B131" s="5">
        <f>VLOOKUP(A131,'witte tabbelen'!$A$3:$K$2467,$R$76,0)</f>
        <v>209.08</v>
      </c>
      <c r="C131" s="5">
        <f>VLOOKUP(A131,'witte tabbelen'!$A$3:$K$2467,$S$76,0)</f>
        <v>0</v>
      </c>
      <c r="D131" s="5">
        <f t="shared" ref="D131:D194" si="8">C131</f>
        <v>0</v>
      </c>
      <c r="E131" s="14"/>
      <c r="F131" s="11"/>
      <c r="G131" s="11"/>
      <c r="H131" s="14"/>
      <c r="I131" s="100"/>
    </row>
    <row r="132" spans="1:9">
      <c r="A132" s="243">
        <v>589.5</v>
      </c>
      <c r="B132" s="5">
        <f>VLOOKUP(A132,'witte tabbelen'!$A$3:$K$2467,$R$76,0)</f>
        <v>210.67</v>
      </c>
      <c r="C132" s="5">
        <f>VLOOKUP(A132,'witte tabbelen'!$A$3:$K$2467,$S$76,0)</f>
        <v>0</v>
      </c>
      <c r="D132" s="5">
        <f t="shared" si="8"/>
        <v>0</v>
      </c>
      <c r="E132" s="14"/>
      <c r="F132" s="11"/>
      <c r="G132" s="11"/>
      <c r="H132" s="14"/>
      <c r="I132" s="100"/>
    </row>
    <row r="133" spans="1:9">
      <c r="A133" s="244">
        <v>594</v>
      </c>
      <c r="B133" s="5">
        <f>VLOOKUP(A133,'witte tabbelen'!$A$3:$K$2467,$R$76,0)</f>
        <v>212.33</v>
      </c>
      <c r="C133" s="5">
        <f>VLOOKUP(A133,'witte tabbelen'!$A$3:$K$2467,$S$76,0)</f>
        <v>0</v>
      </c>
      <c r="D133" s="5">
        <f t="shared" si="8"/>
        <v>0</v>
      </c>
      <c r="E133" s="14"/>
      <c r="F133" s="11"/>
      <c r="G133" s="11"/>
      <c r="H133" s="14"/>
      <c r="I133" s="100"/>
    </row>
    <row r="134" spans="1:9">
      <c r="A134" s="243">
        <v>598.5</v>
      </c>
      <c r="B134" s="5">
        <f>VLOOKUP(A134,'witte tabbelen'!$A$3:$K$2467,$R$76,0)</f>
        <v>213.92</v>
      </c>
      <c r="C134" s="5">
        <f>VLOOKUP(A134,'witte tabbelen'!$A$3:$K$2467,$S$76,0)</f>
        <v>0</v>
      </c>
      <c r="D134" s="5">
        <f t="shared" si="8"/>
        <v>0</v>
      </c>
      <c r="E134" s="14"/>
      <c r="F134" s="11"/>
      <c r="G134" s="11"/>
      <c r="H134" s="14"/>
      <c r="I134" s="100"/>
    </row>
    <row r="135" spans="1:9">
      <c r="A135" s="244">
        <v>603</v>
      </c>
      <c r="B135" s="5">
        <f>VLOOKUP(A135,'witte tabbelen'!$A$3:$K$2467,$R$76,0)</f>
        <v>215.5</v>
      </c>
      <c r="C135" s="5">
        <f>VLOOKUP(A135,'witte tabbelen'!$A$3:$K$2467,$S$76,0)</f>
        <v>0</v>
      </c>
      <c r="D135" s="5">
        <f t="shared" si="8"/>
        <v>0</v>
      </c>
      <c r="E135" s="14"/>
      <c r="F135" s="11"/>
      <c r="G135" s="11"/>
      <c r="H135" s="14"/>
      <c r="I135" s="100"/>
    </row>
    <row r="136" spans="1:9">
      <c r="A136" s="243">
        <v>607.5</v>
      </c>
      <c r="B136" s="5">
        <f>VLOOKUP(A136,'witte tabbelen'!$A$3:$K$2467,$R$76,0)</f>
        <v>217.17</v>
      </c>
      <c r="C136" s="5">
        <f>VLOOKUP(A136,'witte tabbelen'!$A$3:$K$2467,$S$76,0)</f>
        <v>0</v>
      </c>
      <c r="D136" s="5">
        <f t="shared" si="8"/>
        <v>0</v>
      </c>
      <c r="E136" s="14"/>
      <c r="F136" s="11"/>
      <c r="G136" s="11"/>
      <c r="H136" s="14"/>
      <c r="I136" s="100"/>
    </row>
    <row r="137" spans="1:9">
      <c r="A137" s="244">
        <v>612</v>
      </c>
      <c r="B137" s="5">
        <f>VLOOKUP(A137,'witte tabbelen'!$A$3:$K$2467,$R$76,0)</f>
        <v>218.75</v>
      </c>
      <c r="C137" s="5">
        <f>VLOOKUP(A137,'witte tabbelen'!$A$3:$K$2467,$S$76,0)</f>
        <v>0</v>
      </c>
      <c r="D137" s="5">
        <f t="shared" si="8"/>
        <v>0</v>
      </c>
      <c r="E137" s="14"/>
      <c r="F137" s="11"/>
      <c r="G137" s="11"/>
      <c r="H137" s="14"/>
      <c r="I137" s="100"/>
    </row>
    <row r="138" spans="1:9">
      <c r="A138" s="243">
        <v>616.5</v>
      </c>
      <c r="B138" s="5">
        <f>VLOOKUP(A138,'witte tabbelen'!$A$3:$K$2467,$R$76,0)</f>
        <v>220.33</v>
      </c>
      <c r="C138" s="5">
        <f>VLOOKUP(A138,'witte tabbelen'!$A$3:$K$2467,$S$76,0)</f>
        <v>0</v>
      </c>
      <c r="D138" s="5">
        <f t="shared" si="8"/>
        <v>0</v>
      </c>
      <c r="E138" s="14"/>
      <c r="F138" s="11"/>
      <c r="G138" s="11"/>
      <c r="H138" s="14"/>
      <c r="I138" s="100"/>
    </row>
    <row r="139" spans="1:9">
      <c r="A139" s="244">
        <v>621</v>
      </c>
      <c r="B139" s="5">
        <f>VLOOKUP(A139,'witte tabbelen'!$A$3:$K$2467,$R$76,0)</f>
        <v>222</v>
      </c>
      <c r="C139" s="5">
        <f>VLOOKUP(A139,'witte tabbelen'!$A$3:$K$2467,$S$76,0)</f>
        <v>0</v>
      </c>
      <c r="D139" s="5">
        <f t="shared" si="8"/>
        <v>0</v>
      </c>
      <c r="E139" s="14"/>
      <c r="F139" s="11"/>
      <c r="G139" s="11"/>
      <c r="H139" s="14"/>
    </row>
    <row r="140" spans="1:9">
      <c r="A140" s="243">
        <v>625.5</v>
      </c>
      <c r="B140" s="5">
        <f>VLOOKUP(A140,'witte tabbelen'!$A$3:$K$2467,$R$76,0)</f>
        <v>223.58</v>
      </c>
      <c r="C140" s="5">
        <f>VLOOKUP(A140,'witte tabbelen'!$A$3:$K$2467,$S$76,0)</f>
        <v>0</v>
      </c>
      <c r="D140" s="5">
        <f t="shared" si="8"/>
        <v>0</v>
      </c>
      <c r="E140" s="14"/>
      <c r="F140" s="11"/>
      <c r="G140" s="11"/>
      <c r="H140" s="14"/>
    </row>
    <row r="141" spans="1:9">
      <c r="A141" s="244">
        <v>630</v>
      </c>
      <c r="B141" s="5">
        <f>VLOOKUP(A141,'witte tabbelen'!$A$3:$K$2467,$R$76,0)</f>
        <v>225.17</v>
      </c>
      <c r="C141" s="5">
        <f>VLOOKUP(A141,'witte tabbelen'!$A$3:$K$2467,$S$76,0)</f>
        <v>0</v>
      </c>
      <c r="D141" s="5">
        <f t="shared" si="8"/>
        <v>0</v>
      </c>
      <c r="E141" s="14"/>
      <c r="F141" s="11"/>
      <c r="G141" s="11"/>
      <c r="H141" s="14"/>
    </row>
    <row r="142" spans="1:9">
      <c r="A142" s="243">
        <v>634.5</v>
      </c>
      <c r="B142" s="5">
        <f>VLOOKUP(A142,'witte tabbelen'!$A$3:$K$2467,$R$76,0)</f>
        <v>226.83</v>
      </c>
      <c r="C142" s="5">
        <f>VLOOKUP(A142,'witte tabbelen'!$A$3:$K$2467,$S$76,0)</f>
        <v>0</v>
      </c>
      <c r="D142" s="5">
        <f t="shared" si="8"/>
        <v>0</v>
      </c>
      <c r="E142" s="14"/>
      <c r="F142" s="11"/>
      <c r="G142" s="11"/>
      <c r="H142" s="14"/>
    </row>
    <row r="143" spans="1:9">
      <c r="A143" s="244">
        <v>639</v>
      </c>
      <c r="B143" s="5">
        <f>VLOOKUP(A143,'witte tabbelen'!$A$3:$K$2467,$R$76,0)</f>
        <v>228.42</v>
      </c>
      <c r="C143" s="5">
        <f>VLOOKUP(A143,'witte tabbelen'!$A$3:$K$2467,$S$76,0)</f>
        <v>0</v>
      </c>
      <c r="D143" s="5">
        <f t="shared" si="8"/>
        <v>0</v>
      </c>
      <c r="E143" s="14"/>
      <c r="F143" s="11"/>
      <c r="G143" s="11"/>
      <c r="H143" s="14"/>
    </row>
    <row r="144" spans="1:9">
      <c r="A144" s="243">
        <v>643.5</v>
      </c>
      <c r="B144" s="5">
        <f>VLOOKUP(A144,'witte tabbelen'!$A$3:$K$2467,$R$76,0)</f>
        <v>230</v>
      </c>
      <c r="C144" s="5">
        <f>VLOOKUP(A144,'witte tabbelen'!$A$3:$K$2467,$S$76,0)</f>
        <v>0</v>
      </c>
      <c r="D144" s="5">
        <f t="shared" si="8"/>
        <v>0</v>
      </c>
      <c r="E144" s="14"/>
      <c r="F144" s="11"/>
      <c r="G144" s="11"/>
      <c r="H144" s="14"/>
    </row>
    <row r="145" spans="1:9">
      <c r="A145" s="244">
        <v>648</v>
      </c>
      <c r="B145" s="5">
        <f>VLOOKUP(A145,'witte tabbelen'!$A$3:$K$2467,$R$76,0)</f>
        <v>231.58</v>
      </c>
      <c r="C145" s="5">
        <f>VLOOKUP(A145,'witte tabbelen'!$A$3:$K$2467,$S$76,0)</f>
        <v>0</v>
      </c>
      <c r="D145" s="5">
        <f t="shared" si="8"/>
        <v>0</v>
      </c>
      <c r="E145" s="14"/>
      <c r="F145" s="11"/>
      <c r="G145" s="11"/>
      <c r="H145" s="14"/>
    </row>
    <row r="146" spans="1:9">
      <c r="A146" s="243">
        <v>652.5</v>
      </c>
      <c r="B146" s="5">
        <f>VLOOKUP(A146,'witte tabbelen'!$A$3:$K$2467,$R$76,0)</f>
        <v>233.25</v>
      </c>
      <c r="C146" s="5">
        <f>VLOOKUP(A146,'witte tabbelen'!$A$3:$K$2467,$S$76,0)</f>
        <v>0</v>
      </c>
      <c r="D146" s="5">
        <f t="shared" si="8"/>
        <v>0</v>
      </c>
      <c r="E146" s="14"/>
      <c r="F146" s="11"/>
      <c r="G146" s="11"/>
      <c r="H146" s="14"/>
      <c r="I146" s="100"/>
    </row>
    <row r="147" spans="1:9">
      <c r="A147" s="244">
        <v>657</v>
      </c>
      <c r="B147" s="5">
        <f>VLOOKUP(A147,'witte tabbelen'!$A$3:$K$2467,$R$76,0)</f>
        <v>234.83</v>
      </c>
      <c r="C147" s="5">
        <f>VLOOKUP(A147,'witte tabbelen'!$A$3:$K$2467,$S$76,0)</f>
        <v>0</v>
      </c>
      <c r="D147" s="5">
        <f t="shared" si="8"/>
        <v>0</v>
      </c>
      <c r="E147" s="14"/>
      <c r="F147" s="11"/>
      <c r="G147" s="11"/>
      <c r="H147" s="14"/>
      <c r="I147" s="100"/>
    </row>
    <row r="148" spans="1:9">
      <c r="A148" s="243">
        <v>661.5</v>
      </c>
      <c r="B148" s="5">
        <f>VLOOKUP(A148,'witte tabbelen'!$A$3:$K$2467,$R$76,0)</f>
        <v>236.42</v>
      </c>
      <c r="C148" s="5">
        <f>VLOOKUP(A148,'witte tabbelen'!$A$3:$K$2467,$S$76,0)</f>
        <v>0</v>
      </c>
      <c r="D148" s="5">
        <f t="shared" si="8"/>
        <v>0</v>
      </c>
      <c r="E148" s="14"/>
      <c r="F148" s="11"/>
      <c r="G148" s="11"/>
      <c r="H148" s="14"/>
      <c r="I148" s="100"/>
    </row>
    <row r="149" spans="1:9">
      <c r="A149" s="244">
        <v>666</v>
      </c>
      <c r="B149" s="5">
        <f>VLOOKUP(A149,'witte tabbelen'!$A$3:$K$2467,$R$76,0)</f>
        <v>238.08</v>
      </c>
      <c r="C149" s="5">
        <f>VLOOKUP(A149,'witte tabbelen'!$A$3:$K$2467,$S$76,0)</f>
        <v>0</v>
      </c>
      <c r="D149" s="5">
        <f t="shared" si="8"/>
        <v>0</v>
      </c>
      <c r="E149" s="14"/>
      <c r="F149" s="11"/>
      <c r="G149" s="11"/>
      <c r="H149" s="14"/>
      <c r="I149" s="100"/>
    </row>
    <row r="150" spans="1:9">
      <c r="A150" s="243">
        <v>670.5</v>
      </c>
      <c r="B150" s="5">
        <f>VLOOKUP(A150,'witte tabbelen'!$A$3:$K$2467,$R$76,0)</f>
        <v>239.67</v>
      </c>
      <c r="C150" s="5">
        <f>VLOOKUP(A150,'witte tabbelen'!$A$3:$K$2467,$S$76,0)</f>
        <v>0</v>
      </c>
      <c r="D150" s="5">
        <f t="shared" si="8"/>
        <v>0</v>
      </c>
      <c r="E150" s="14"/>
      <c r="F150" s="11"/>
      <c r="G150" s="11"/>
      <c r="H150" s="14"/>
      <c r="I150" s="100"/>
    </row>
    <row r="151" spans="1:9">
      <c r="A151" s="244">
        <v>675</v>
      </c>
      <c r="B151" s="5">
        <f>VLOOKUP(A151,'witte tabbelen'!$A$3:$K$2467,$R$76,0)</f>
        <v>241.25</v>
      </c>
      <c r="C151" s="5">
        <f>VLOOKUP(A151,'witte tabbelen'!$A$3:$K$2467,$S$76,0)</f>
        <v>0</v>
      </c>
      <c r="D151" s="5">
        <f t="shared" si="8"/>
        <v>0</v>
      </c>
      <c r="E151" s="14"/>
      <c r="F151" s="11"/>
      <c r="G151" s="11"/>
      <c r="H151" s="14"/>
      <c r="I151" s="100"/>
    </row>
    <row r="152" spans="1:9">
      <c r="A152" s="243">
        <v>679.5</v>
      </c>
      <c r="B152" s="5">
        <f>VLOOKUP(A152,'witte tabbelen'!$A$3:$K$2467,$R$76,0)</f>
        <v>242.92</v>
      </c>
      <c r="C152" s="5">
        <f>VLOOKUP(A152,'witte tabbelen'!$A$3:$K$2467,$S$76,0)</f>
        <v>0</v>
      </c>
      <c r="D152" s="5">
        <f t="shared" si="8"/>
        <v>0</v>
      </c>
      <c r="E152" s="14"/>
      <c r="F152" s="11"/>
      <c r="G152" s="11"/>
      <c r="H152" s="14"/>
      <c r="I152" s="100"/>
    </row>
    <row r="153" spans="1:9">
      <c r="A153" s="244">
        <v>684</v>
      </c>
      <c r="B153" s="5">
        <f>VLOOKUP(A153,'witte tabbelen'!$A$3:$K$2467,$R$76,0)</f>
        <v>244.5</v>
      </c>
      <c r="C153" s="5">
        <f>VLOOKUP(A153,'witte tabbelen'!$A$3:$K$2467,$S$76,0)</f>
        <v>0</v>
      </c>
      <c r="D153" s="5">
        <f t="shared" si="8"/>
        <v>0</v>
      </c>
      <c r="E153" s="14"/>
      <c r="F153" s="11"/>
      <c r="G153" s="11"/>
      <c r="H153" s="14"/>
      <c r="I153" s="100"/>
    </row>
    <row r="154" spans="1:9">
      <c r="A154" s="243">
        <v>688.5</v>
      </c>
      <c r="B154" s="5">
        <f>VLOOKUP(A154,'witte tabbelen'!$A$3:$K$2467,$R$76,0)</f>
        <v>246.08</v>
      </c>
      <c r="C154" s="5">
        <f>VLOOKUP(A154,'witte tabbelen'!$A$3:$K$2467,$S$76,0)</f>
        <v>0</v>
      </c>
      <c r="D154" s="5">
        <f t="shared" si="8"/>
        <v>0</v>
      </c>
      <c r="E154" s="14"/>
      <c r="F154" s="11"/>
      <c r="G154" s="11"/>
      <c r="H154" s="14"/>
      <c r="I154" s="100"/>
    </row>
    <row r="155" spans="1:9">
      <c r="A155" s="244">
        <v>693</v>
      </c>
      <c r="B155" s="5">
        <f>VLOOKUP(A155,'witte tabbelen'!$A$3:$K$2467,$R$76,0)</f>
        <v>247.67</v>
      </c>
      <c r="C155" s="5">
        <f>VLOOKUP(A155,'witte tabbelen'!$A$3:$K$2467,$S$76,0)</f>
        <v>0</v>
      </c>
      <c r="D155" s="5">
        <f t="shared" si="8"/>
        <v>0</v>
      </c>
      <c r="E155" s="14"/>
      <c r="F155" s="11"/>
      <c r="G155" s="11"/>
      <c r="H155" s="14"/>
    </row>
    <row r="156" spans="1:9">
      <c r="A156" s="243">
        <v>697.5</v>
      </c>
      <c r="B156" s="5">
        <f>VLOOKUP(A156,'witte tabbelen'!$A$3:$K$2467,$R$76,0)</f>
        <v>249.33</v>
      </c>
      <c r="C156" s="5">
        <f>VLOOKUP(A156,'witte tabbelen'!$A$3:$K$2467,$S$76,0)</f>
        <v>0</v>
      </c>
      <c r="D156" s="5">
        <f t="shared" si="8"/>
        <v>0</v>
      </c>
      <c r="E156" s="14"/>
      <c r="F156" s="11"/>
      <c r="G156" s="11"/>
      <c r="H156" s="14"/>
    </row>
    <row r="157" spans="1:9">
      <c r="A157" s="244">
        <v>702</v>
      </c>
      <c r="B157" s="5">
        <f>VLOOKUP(A157,'witte tabbelen'!$A$3:$K$2467,$R$76,0)</f>
        <v>250.92</v>
      </c>
      <c r="C157" s="5">
        <f>VLOOKUP(A157,'witte tabbelen'!$A$3:$K$2467,$S$76,0)</f>
        <v>0</v>
      </c>
      <c r="D157" s="5">
        <f t="shared" si="8"/>
        <v>0</v>
      </c>
      <c r="E157" s="14"/>
      <c r="F157" s="11"/>
      <c r="G157" s="11"/>
      <c r="H157" s="14"/>
    </row>
    <row r="158" spans="1:9">
      <c r="A158" s="243">
        <v>706.5</v>
      </c>
      <c r="B158" s="5">
        <f>VLOOKUP(A158,'witte tabbelen'!$A$3:$K$2467,$R$76,0)</f>
        <v>252.5</v>
      </c>
      <c r="C158" s="5">
        <f>VLOOKUP(A158,'witte tabbelen'!$A$3:$K$2467,$S$76,0)</f>
        <v>0</v>
      </c>
      <c r="D158" s="5">
        <f t="shared" si="8"/>
        <v>0</v>
      </c>
      <c r="E158" s="14"/>
      <c r="F158" s="11"/>
      <c r="G158" s="11"/>
      <c r="H158" s="14"/>
    </row>
    <row r="159" spans="1:9">
      <c r="A159" s="244">
        <v>711</v>
      </c>
      <c r="B159" s="5">
        <f>VLOOKUP(A159,'witte tabbelen'!$A$3:$K$2467,$R$76,0)</f>
        <v>254.17</v>
      </c>
      <c r="C159" s="5">
        <f>VLOOKUP(A159,'witte tabbelen'!$A$3:$K$2467,$S$76,0)</f>
        <v>0</v>
      </c>
      <c r="D159" s="5">
        <f t="shared" si="8"/>
        <v>0</v>
      </c>
      <c r="E159" s="14"/>
      <c r="F159" s="11"/>
      <c r="G159" s="11"/>
      <c r="H159" s="14"/>
    </row>
    <row r="160" spans="1:9">
      <c r="A160" s="243">
        <v>715.5</v>
      </c>
      <c r="B160" s="5">
        <f>VLOOKUP(A160,'witte tabbelen'!$A$3:$K$2467,$R$76,0)</f>
        <v>255.75</v>
      </c>
      <c r="C160" s="5">
        <f>VLOOKUP(A160,'witte tabbelen'!$A$3:$K$2467,$S$76,0)</f>
        <v>0</v>
      </c>
      <c r="D160" s="5">
        <f t="shared" si="8"/>
        <v>0</v>
      </c>
      <c r="E160" s="14"/>
      <c r="F160" s="11"/>
      <c r="G160" s="11"/>
      <c r="H160" s="14"/>
    </row>
    <row r="161" spans="1:9">
      <c r="A161" s="244">
        <v>720</v>
      </c>
      <c r="B161" s="5">
        <f>VLOOKUP(A161,'witte tabbelen'!$A$3:$K$2467,$R$76,0)</f>
        <v>257.33</v>
      </c>
      <c r="C161" s="5">
        <f>VLOOKUP(A161,'witte tabbelen'!$A$3:$K$2467,$S$76,0)</f>
        <v>0</v>
      </c>
      <c r="D161" s="5">
        <f t="shared" si="8"/>
        <v>0</v>
      </c>
      <c r="E161" s="14"/>
      <c r="F161" s="11"/>
      <c r="G161" s="11"/>
      <c r="H161" s="14"/>
      <c r="I161" s="100"/>
    </row>
    <row r="162" spans="1:9">
      <c r="A162" s="243">
        <v>724.5</v>
      </c>
      <c r="B162" s="5">
        <f>VLOOKUP(A162,'witte tabbelen'!$A$3:$K$2467,$R$76,0)</f>
        <v>259</v>
      </c>
      <c r="C162" s="5">
        <f>VLOOKUP(A162,'witte tabbelen'!$A$3:$K$2467,$S$76,0)</f>
        <v>0</v>
      </c>
      <c r="D162" s="5">
        <f t="shared" si="8"/>
        <v>0</v>
      </c>
      <c r="E162" s="14"/>
      <c r="F162" s="11"/>
      <c r="G162" s="11"/>
      <c r="H162" s="14"/>
      <c r="I162" s="100"/>
    </row>
    <row r="163" spans="1:9">
      <c r="A163" s="244">
        <v>729</v>
      </c>
      <c r="B163" s="5">
        <f>VLOOKUP(A163,'witte tabbelen'!$A$3:$K$2467,$R$76,0)</f>
        <v>260.58</v>
      </c>
      <c r="C163" s="5">
        <f>VLOOKUP(A163,'witte tabbelen'!$A$3:$K$2467,$S$76,0)</f>
        <v>0</v>
      </c>
      <c r="D163" s="5">
        <f t="shared" si="8"/>
        <v>0</v>
      </c>
      <c r="E163" s="14"/>
      <c r="F163" s="11"/>
      <c r="G163" s="11"/>
      <c r="H163" s="14"/>
      <c r="I163" s="100"/>
    </row>
    <row r="164" spans="1:9">
      <c r="A164" s="243">
        <v>733.5</v>
      </c>
      <c r="B164" s="5">
        <f>VLOOKUP(A164,'witte tabbelen'!$A$3:$K$2467,$R$76,0)</f>
        <v>262.17</v>
      </c>
      <c r="C164" s="5">
        <f>VLOOKUP(A164,'witte tabbelen'!$A$3:$K$2467,$S$76,0)</f>
        <v>0</v>
      </c>
      <c r="D164" s="5">
        <f t="shared" si="8"/>
        <v>0</v>
      </c>
      <c r="E164" s="14"/>
      <c r="F164" s="11"/>
      <c r="G164" s="11"/>
      <c r="H164" s="14"/>
      <c r="I164" s="100"/>
    </row>
    <row r="165" spans="1:9">
      <c r="A165" s="244">
        <v>738</v>
      </c>
      <c r="B165" s="5">
        <f>VLOOKUP(A165,'witte tabbelen'!$A$3:$K$2467,$R$76,0)</f>
        <v>263.83</v>
      </c>
      <c r="C165" s="5">
        <f>VLOOKUP(A165,'witte tabbelen'!$A$3:$K$2467,$S$76,0)</f>
        <v>0</v>
      </c>
      <c r="D165" s="5">
        <f t="shared" si="8"/>
        <v>0</v>
      </c>
      <c r="E165" s="14"/>
      <c r="F165" s="11"/>
      <c r="G165" s="11"/>
      <c r="H165" s="14"/>
      <c r="I165" s="100"/>
    </row>
    <row r="166" spans="1:9">
      <c r="A166" s="243">
        <v>742.5</v>
      </c>
      <c r="B166" s="5">
        <f>VLOOKUP(A166,'witte tabbelen'!$A$3:$K$2467,$R$76,0)</f>
        <v>265.42</v>
      </c>
      <c r="C166" s="5">
        <f>VLOOKUP(A166,'witte tabbelen'!$A$3:$K$2467,$S$76,0)</f>
        <v>0</v>
      </c>
      <c r="D166" s="5">
        <f t="shared" si="8"/>
        <v>0</v>
      </c>
      <c r="E166" s="14"/>
      <c r="F166" s="11"/>
      <c r="G166" s="11"/>
      <c r="H166" s="14"/>
      <c r="I166" s="100"/>
    </row>
    <row r="167" spans="1:9">
      <c r="A167" s="244">
        <v>747</v>
      </c>
      <c r="B167" s="5">
        <f>VLOOKUP(A167,'witte tabbelen'!$A$3:$K$2467,$R$76,0)</f>
        <v>267</v>
      </c>
      <c r="C167" s="5">
        <f>VLOOKUP(A167,'witte tabbelen'!$A$3:$K$2467,$S$76,0)</f>
        <v>0</v>
      </c>
      <c r="D167" s="5">
        <f t="shared" si="8"/>
        <v>0</v>
      </c>
      <c r="E167" s="14"/>
      <c r="F167" s="11"/>
      <c r="G167" s="11"/>
      <c r="H167" s="14"/>
      <c r="I167" s="100"/>
    </row>
    <row r="168" spans="1:9">
      <c r="A168" s="243">
        <v>751.5</v>
      </c>
      <c r="B168" s="5">
        <f>VLOOKUP(A168,'witte tabbelen'!$A$3:$K$2467,$R$76,0)</f>
        <v>268.58</v>
      </c>
      <c r="C168" s="5">
        <f>VLOOKUP(A168,'witte tabbelen'!$A$3:$K$2467,$S$76,0)</f>
        <v>0</v>
      </c>
      <c r="D168" s="5">
        <f t="shared" si="8"/>
        <v>0</v>
      </c>
      <c r="E168" s="14"/>
      <c r="F168" s="11"/>
      <c r="G168" s="11"/>
      <c r="H168" s="14"/>
      <c r="I168" s="100"/>
    </row>
    <row r="169" spans="1:9">
      <c r="A169" s="244">
        <v>756</v>
      </c>
      <c r="B169" s="5">
        <f>VLOOKUP(A169,'witte tabbelen'!$A$3:$K$2467,$R$76,0)</f>
        <v>270.25</v>
      </c>
      <c r="C169" s="5">
        <f>VLOOKUP(A169,'witte tabbelen'!$A$3:$K$2467,$S$76,0)</f>
        <v>0</v>
      </c>
      <c r="D169" s="5">
        <f t="shared" si="8"/>
        <v>0</v>
      </c>
      <c r="E169" s="14"/>
      <c r="F169" s="11"/>
      <c r="G169" s="11"/>
      <c r="H169" s="14"/>
      <c r="I169" s="100"/>
    </row>
    <row r="170" spans="1:9">
      <c r="A170" s="243">
        <v>760.5</v>
      </c>
      <c r="B170" s="5">
        <f>VLOOKUP(A170,'witte tabbelen'!$A$3:$K$2467,$R$76,0)</f>
        <v>271.83</v>
      </c>
      <c r="C170" s="5">
        <f>VLOOKUP(A170,'witte tabbelen'!$A$3:$K$2467,$S$76,0)</f>
        <v>0</v>
      </c>
      <c r="D170" s="5">
        <f t="shared" si="8"/>
        <v>0</v>
      </c>
      <c r="E170" s="14"/>
      <c r="F170" s="11"/>
      <c r="G170" s="11"/>
      <c r="H170" s="14"/>
      <c r="I170" s="100"/>
    </row>
    <row r="171" spans="1:9">
      <c r="A171" s="244">
        <v>765</v>
      </c>
      <c r="B171" s="5">
        <f>VLOOKUP(A171,'witte tabbelen'!$A$3:$K$2467,$R$76,0)</f>
        <v>273.42</v>
      </c>
      <c r="C171" s="5">
        <f>VLOOKUP(A171,'witte tabbelen'!$A$3:$K$2467,$S$76,0)</f>
        <v>0</v>
      </c>
      <c r="D171" s="5">
        <f t="shared" si="8"/>
        <v>0</v>
      </c>
      <c r="E171" s="14"/>
      <c r="F171" s="11"/>
      <c r="G171" s="11"/>
      <c r="H171" s="14"/>
    </row>
    <row r="172" spans="1:9">
      <c r="A172" s="243">
        <v>769.5</v>
      </c>
      <c r="B172" s="5">
        <f>VLOOKUP(A172,'witte tabbelen'!$A$3:$K$2467,$R$76,0)</f>
        <v>275.08</v>
      </c>
      <c r="C172" s="5">
        <f>VLOOKUP(A172,'witte tabbelen'!$A$3:$K$2467,$S$76,0)</f>
        <v>0</v>
      </c>
      <c r="D172" s="5">
        <f t="shared" si="8"/>
        <v>0</v>
      </c>
      <c r="E172" s="14"/>
      <c r="F172" s="11"/>
      <c r="G172" s="11"/>
      <c r="H172" s="14"/>
    </row>
    <row r="173" spans="1:9">
      <c r="A173" s="244">
        <v>774</v>
      </c>
      <c r="B173" s="5">
        <f>VLOOKUP(A173,'witte tabbelen'!$A$3:$K$2467,$R$76,0)</f>
        <v>276.67</v>
      </c>
      <c r="C173" s="5">
        <f>VLOOKUP(A173,'witte tabbelen'!$A$3:$K$2467,$S$76,0)</f>
        <v>0</v>
      </c>
      <c r="D173" s="5">
        <f t="shared" si="8"/>
        <v>0</v>
      </c>
      <c r="E173" s="14"/>
      <c r="F173" s="11"/>
      <c r="G173" s="11"/>
      <c r="H173" s="14"/>
    </row>
    <row r="174" spans="1:9">
      <c r="A174" s="243">
        <v>778.5</v>
      </c>
      <c r="B174" s="5">
        <f>VLOOKUP(A174,'witte tabbelen'!$A$3:$K$2467,$R$76,0)</f>
        <v>278.25</v>
      </c>
      <c r="C174" s="5">
        <f>VLOOKUP(A174,'witte tabbelen'!$A$3:$K$2467,$S$76,0)</f>
        <v>0</v>
      </c>
      <c r="D174" s="5">
        <f t="shared" si="8"/>
        <v>0</v>
      </c>
      <c r="E174" s="14"/>
      <c r="F174" s="11"/>
      <c r="G174" s="11"/>
      <c r="H174" s="14"/>
    </row>
    <row r="175" spans="1:9">
      <c r="A175" s="244">
        <v>783</v>
      </c>
      <c r="B175" s="5">
        <f>VLOOKUP(A175,'witte tabbelen'!$A$3:$K$2467,$R$76,0)</f>
        <v>279.92</v>
      </c>
      <c r="C175" s="5">
        <f>VLOOKUP(A175,'witte tabbelen'!$A$3:$K$2467,$S$76,0)</f>
        <v>0</v>
      </c>
      <c r="D175" s="5">
        <f t="shared" si="8"/>
        <v>0</v>
      </c>
      <c r="E175" s="14"/>
      <c r="F175" s="11"/>
      <c r="G175" s="11"/>
      <c r="H175" s="14"/>
    </row>
    <row r="176" spans="1:9">
      <c r="A176" s="243">
        <v>787.5</v>
      </c>
      <c r="B176" s="5">
        <f>VLOOKUP(A176,'witte tabbelen'!$A$3:$K$2467,$R$76,0)</f>
        <v>281.5</v>
      </c>
      <c r="C176" s="5">
        <f>VLOOKUP(A176,'witte tabbelen'!$A$3:$K$2467,$S$76,0)</f>
        <v>0</v>
      </c>
      <c r="D176" s="5">
        <f t="shared" si="8"/>
        <v>0</v>
      </c>
      <c r="E176" s="14"/>
      <c r="F176" s="11"/>
      <c r="G176" s="11"/>
      <c r="H176" s="14"/>
    </row>
    <row r="177" spans="1:9">
      <c r="A177" s="244">
        <v>792</v>
      </c>
      <c r="B177" s="5">
        <f>VLOOKUP(A177,'witte tabbelen'!$A$3:$K$2467,$R$76,0)</f>
        <v>283.08</v>
      </c>
      <c r="C177" s="5">
        <f>VLOOKUP(A177,'witte tabbelen'!$A$3:$K$2467,$S$76,0)</f>
        <v>0</v>
      </c>
      <c r="D177" s="5">
        <f t="shared" si="8"/>
        <v>0</v>
      </c>
      <c r="E177" s="14"/>
      <c r="F177" s="11"/>
      <c r="G177" s="11"/>
      <c r="H177" s="14"/>
    </row>
    <row r="178" spans="1:9">
      <c r="A178" s="243">
        <v>796.5</v>
      </c>
      <c r="B178" s="5">
        <f>VLOOKUP(A178,'witte tabbelen'!$A$3:$K$2467,$R$76,0)</f>
        <v>284.67</v>
      </c>
      <c r="C178" s="5">
        <f>VLOOKUP(A178,'witte tabbelen'!$A$3:$K$2467,$S$76,0)</f>
        <v>0</v>
      </c>
      <c r="D178" s="5">
        <f t="shared" si="8"/>
        <v>0</v>
      </c>
      <c r="E178" s="14"/>
      <c r="F178" s="11"/>
      <c r="G178" s="11"/>
      <c r="H178" s="14"/>
      <c r="I178" s="100"/>
    </row>
    <row r="179" spans="1:9">
      <c r="A179" s="244">
        <v>801</v>
      </c>
      <c r="B179" s="5">
        <f>VLOOKUP(A179,'witte tabbelen'!$A$3:$K$2467,$R$76,0)</f>
        <v>286.33</v>
      </c>
      <c r="C179" s="5">
        <f>VLOOKUP(A179,'witte tabbelen'!$A$3:$K$2467,$S$76,0)</f>
        <v>0</v>
      </c>
      <c r="D179" s="5">
        <f t="shared" si="8"/>
        <v>0</v>
      </c>
      <c r="E179" s="14"/>
      <c r="F179" s="11"/>
      <c r="G179" s="11"/>
      <c r="H179" s="14"/>
      <c r="I179" s="100"/>
    </row>
    <row r="180" spans="1:9">
      <c r="A180" s="243">
        <v>805.5</v>
      </c>
      <c r="B180" s="5">
        <f>VLOOKUP(A180,'witte tabbelen'!$A$3:$K$2467,$R$76,0)</f>
        <v>287.92</v>
      </c>
      <c r="C180" s="5">
        <f>VLOOKUP(A180,'witte tabbelen'!$A$3:$K$2467,$S$76,0)</f>
        <v>0</v>
      </c>
      <c r="D180" s="5">
        <f t="shared" si="8"/>
        <v>0</v>
      </c>
      <c r="E180" s="14"/>
      <c r="F180" s="11"/>
      <c r="G180" s="11"/>
      <c r="H180" s="14"/>
      <c r="I180" s="100"/>
    </row>
    <row r="181" spans="1:9">
      <c r="A181" s="244">
        <v>810</v>
      </c>
      <c r="B181" s="5">
        <f>VLOOKUP(A181,'witte tabbelen'!$A$3:$K$2467,$R$76,0)</f>
        <v>289.5</v>
      </c>
      <c r="C181" s="5">
        <f>VLOOKUP(A181,'witte tabbelen'!$A$3:$K$2467,$S$76,0)</f>
        <v>0</v>
      </c>
      <c r="D181" s="5">
        <f t="shared" si="8"/>
        <v>0</v>
      </c>
      <c r="E181" s="14"/>
      <c r="F181" s="11"/>
      <c r="G181" s="11"/>
      <c r="H181" s="14"/>
      <c r="I181" s="100"/>
    </row>
    <row r="182" spans="1:9">
      <c r="A182" s="243">
        <v>814.5</v>
      </c>
      <c r="B182" s="5">
        <f>VLOOKUP(A182,'witte tabbelen'!$A$3:$K$2467,$R$76,0)</f>
        <v>291.17</v>
      </c>
      <c r="C182" s="5">
        <f>VLOOKUP(A182,'witte tabbelen'!$A$3:$K$2467,$S$76,0)</f>
        <v>0</v>
      </c>
      <c r="D182" s="5">
        <f t="shared" si="8"/>
        <v>0</v>
      </c>
      <c r="E182" s="14"/>
      <c r="F182" s="11"/>
      <c r="G182" s="11"/>
      <c r="H182" s="14"/>
      <c r="I182" s="100"/>
    </row>
    <row r="183" spans="1:9">
      <c r="A183" s="244">
        <v>819</v>
      </c>
      <c r="B183" s="5">
        <f>VLOOKUP(A183,'witte tabbelen'!$A$3:$K$2467,$R$76,0)</f>
        <v>292.75</v>
      </c>
      <c r="C183" s="5">
        <f>VLOOKUP(A183,'witte tabbelen'!$A$3:$K$2467,$S$76,0)</f>
        <v>0</v>
      </c>
      <c r="D183" s="5">
        <f t="shared" si="8"/>
        <v>0</v>
      </c>
      <c r="E183" s="14"/>
      <c r="F183" s="11"/>
      <c r="G183" s="11"/>
      <c r="H183" s="14"/>
      <c r="I183" s="100"/>
    </row>
    <row r="184" spans="1:9">
      <c r="A184" s="243">
        <v>823.5</v>
      </c>
      <c r="B184" s="5">
        <f>VLOOKUP(A184,'witte tabbelen'!$A$3:$K$2467,$R$76,0)</f>
        <v>294.33</v>
      </c>
      <c r="C184" s="5">
        <f>VLOOKUP(A184,'witte tabbelen'!$A$3:$K$2467,$S$76,0)</f>
        <v>0</v>
      </c>
      <c r="D184" s="5">
        <f t="shared" si="8"/>
        <v>0</v>
      </c>
      <c r="E184" s="14"/>
      <c r="F184" s="11"/>
      <c r="G184" s="11"/>
      <c r="H184" s="14"/>
      <c r="I184" s="100"/>
    </row>
    <row r="185" spans="1:9">
      <c r="A185" s="244">
        <v>828</v>
      </c>
      <c r="B185" s="5">
        <f>VLOOKUP(A185,'witte tabbelen'!$A$3:$K$2467,$R$76,0)</f>
        <v>296</v>
      </c>
      <c r="C185" s="5">
        <f>VLOOKUP(A185,'witte tabbelen'!$A$3:$K$2467,$S$76,0)</f>
        <v>0</v>
      </c>
      <c r="D185" s="5">
        <f t="shared" si="8"/>
        <v>0</v>
      </c>
      <c r="E185" s="14"/>
      <c r="F185" s="11"/>
      <c r="G185" s="11"/>
      <c r="H185" s="14"/>
      <c r="I185" s="100"/>
    </row>
    <row r="186" spans="1:9">
      <c r="A186" s="243">
        <v>832.5</v>
      </c>
      <c r="B186" s="5">
        <f>VLOOKUP(A186,'witte tabbelen'!$A$3:$K$2467,$R$76,0)</f>
        <v>297.58</v>
      </c>
      <c r="C186" s="5">
        <f>VLOOKUP(A186,'witte tabbelen'!$A$3:$K$2467,$S$76,0)</f>
        <v>0</v>
      </c>
      <c r="D186" s="5">
        <f t="shared" si="8"/>
        <v>0</v>
      </c>
      <c r="E186" s="14"/>
      <c r="F186" s="11"/>
      <c r="G186" s="11"/>
      <c r="H186" s="14"/>
      <c r="I186" s="100"/>
    </row>
    <row r="187" spans="1:9">
      <c r="A187" s="244">
        <v>837</v>
      </c>
      <c r="B187" s="5">
        <f>VLOOKUP(A187,'witte tabbelen'!$A$3:$K$2467,$R$76,0)</f>
        <v>299.17</v>
      </c>
      <c r="C187" s="5">
        <f>VLOOKUP(A187,'witte tabbelen'!$A$3:$K$2467,$S$76,0)</f>
        <v>0</v>
      </c>
      <c r="D187" s="5">
        <f t="shared" si="8"/>
        <v>0</v>
      </c>
      <c r="E187" s="14"/>
      <c r="F187" s="11"/>
      <c r="G187" s="11"/>
      <c r="H187" s="14"/>
      <c r="I187" s="100"/>
    </row>
    <row r="188" spans="1:9">
      <c r="A188" s="243">
        <v>841.5</v>
      </c>
      <c r="B188" s="5">
        <f>VLOOKUP(A188,'witte tabbelen'!$A$3:$K$2467,$R$76,0)</f>
        <v>300.83</v>
      </c>
      <c r="C188" s="5">
        <f>VLOOKUP(A188,'witte tabbelen'!$A$3:$K$2467,$S$76,0)</f>
        <v>0</v>
      </c>
      <c r="D188" s="5">
        <f t="shared" si="8"/>
        <v>0</v>
      </c>
      <c r="E188" s="14"/>
      <c r="F188" s="11"/>
      <c r="G188" s="11"/>
      <c r="H188" s="14"/>
      <c r="I188" s="100"/>
    </row>
    <row r="189" spans="1:9">
      <c r="A189" s="244">
        <v>846</v>
      </c>
      <c r="B189" s="5">
        <f>VLOOKUP(A189,'witte tabbelen'!$A$3:$K$2467,$R$76,0)</f>
        <v>302.42</v>
      </c>
      <c r="C189" s="5">
        <f>VLOOKUP(A189,'witte tabbelen'!$A$3:$K$2467,$S$76,0)</f>
        <v>0</v>
      </c>
      <c r="D189" s="5">
        <f t="shared" si="8"/>
        <v>0</v>
      </c>
      <c r="E189" s="14"/>
      <c r="F189" s="11"/>
      <c r="G189" s="11"/>
      <c r="H189" s="14"/>
      <c r="I189" s="100"/>
    </row>
    <row r="190" spans="1:9">
      <c r="A190" s="243">
        <v>850.5</v>
      </c>
      <c r="B190" s="5">
        <f>VLOOKUP(A190,'witte tabbelen'!$A$3:$K$2467,$R$76,0)</f>
        <v>304</v>
      </c>
      <c r="C190" s="5">
        <f>VLOOKUP(A190,'witte tabbelen'!$A$3:$K$2467,$S$76,0)</f>
        <v>0</v>
      </c>
      <c r="D190" s="5">
        <f t="shared" si="8"/>
        <v>0</v>
      </c>
      <c r="E190" s="14"/>
      <c r="F190" s="11"/>
      <c r="G190" s="11"/>
      <c r="H190" s="14"/>
    </row>
    <row r="191" spans="1:9">
      <c r="A191" s="244">
        <v>855</v>
      </c>
      <c r="B191" s="5">
        <f>VLOOKUP(A191,'witte tabbelen'!$A$3:$K$2467,$R$76,0)</f>
        <v>305.58</v>
      </c>
      <c r="C191" s="5">
        <f>VLOOKUP(A191,'witte tabbelen'!$A$3:$K$2467,$S$76,0)</f>
        <v>0</v>
      </c>
      <c r="D191" s="5">
        <f t="shared" si="8"/>
        <v>0</v>
      </c>
      <c r="E191" s="14"/>
      <c r="F191" s="11"/>
      <c r="G191" s="11"/>
      <c r="H191" s="14"/>
    </row>
    <row r="192" spans="1:9">
      <c r="A192" s="243">
        <v>859.5</v>
      </c>
      <c r="B192" s="5">
        <f>VLOOKUP(A192,'witte tabbelen'!$A$3:$K$2467,$R$76,0)</f>
        <v>307.25</v>
      </c>
      <c r="C192" s="5">
        <f>VLOOKUP(A192,'witte tabbelen'!$A$3:$K$2467,$S$76,0)</f>
        <v>0</v>
      </c>
      <c r="D192" s="5">
        <f t="shared" si="8"/>
        <v>0</v>
      </c>
      <c r="E192" s="14"/>
      <c r="F192" s="11"/>
      <c r="G192" s="11"/>
      <c r="H192" s="14"/>
    </row>
    <row r="193" spans="1:9">
      <c r="A193" s="244">
        <v>864</v>
      </c>
      <c r="B193" s="5">
        <f>VLOOKUP(A193,'witte tabbelen'!$A$3:$K$2467,$R$76,0)</f>
        <v>308.83</v>
      </c>
      <c r="C193" s="5">
        <f>VLOOKUP(A193,'witte tabbelen'!$A$3:$K$2467,$S$76,0)</f>
        <v>0</v>
      </c>
      <c r="D193" s="5">
        <f t="shared" si="8"/>
        <v>0</v>
      </c>
      <c r="E193" s="14"/>
      <c r="F193" s="11"/>
      <c r="G193" s="11"/>
      <c r="H193" s="14"/>
    </row>
    <row r="194" spans="1:9">
      <c r="A194" s="243">
        <v>868.5</v>
      </c>
      <c r="B194" s="5">
        <f>VLOOKUP(A194,'witte tabbelen'!$A$3:$K$2467,$R$76,0)</f>
        <v>310.42</v>
      </c>
      <c r="C194" s="5">
        <f>VLOOKUP(A194,'witte tabbelen'!$A$3:$K$2467,$S$76,0)</f>
        <v>0</v>
      </c>
      <c r="D194" s="5">
        <f t="shared" si="8"/>
        <v>0</v>
      </c>
      <c r="E194" s="14"/>
      <c r="F194" s="11"/>
      <c r="G194" s="11"/>
      <c r="H194" s="14"/>
    </row>
    <row r="195" spans="1:9">
      <c r="A195" s="244">
        <v>873</v>
      </c>
      <c r="B195" s="5">
        <f>VLOOKUP(A195,'witte tabbelen'!$A$3:$K$2467,$R$76,0)</f>
        <v>312.08</v>
      </c>
      <c r="C195" s="5">
        <f>VLOOKUP(A195,'witte tabbelen'!$A$3:$K$2467,$S$76,0)</f>
        <v>0</v>
      </c>
      <c r="D195" s="5">
        <f t="shared" ref="D195:D258" si="9">C195</f>
        <v>0</v>
      </c>
      <c r="E195" s="14"/>
      <c r="F195" s="11"/>
      <c r="G195" s="11"/>
      <c r="H195" s="14"/>
      <c r="I195" s="100"/>
    </row>
    <row r="196" spans="1:9">
      <c r="A196" s="243">
        <v>877.5</v>
      </c>
      <c r="B196" s="5">
        <f>VLOOKUP(A196,'witte tabbelen'!$A$3:$K$2467,$R$76,0)</f>
        <v>313.67</v>
      </c>
      <c r="C196" s="5">
        <f>VLOOKUP(A196,'witte tabbelen'!$A$3:$K$2467,$S$76,0)</f>
        <v>0</v>
      </c>
      <c r="D196" s="5">
        <f t="shared" si="9"/>
        <v>0</v>
      </c>
      <c r="E196" s="14"/>
      <c r="F196" s="11"/>
      <c r="G196" s="11"/>
      <c r="H196" s="14"/>
      <c r="I196" s="100"/>
    </row>
    <row r="197" spans="1:9">
      <c r="A197" s="244">
        <v>882</v>
      </c>
      <c r="B197" s="5">
        <f>VLOOKUP(A197,'witte tabbelen'!$A$3:$K$2467,$R$76,0)</f>
        <v>315.25</v>
      </c>
      <c r="C197" s="5">
        <f>VLOOKUP(A197,'witte tabbelen'!$A$3:$K$2467,$S$76,0)</f>
        <v>0</v>
      </c>
      <c r="D197" s="5">
        <f t="shared" si="9"/>
        <v>0</v>
      </c>
      <c r="E197" s="14"/>
      <c r="F197" s="11"/>
      <c r="G197" s="11"/>
      <c r="H197" s="14"/>
      <c r="I197" s="100"/>
    </row>
    <row r="198" spans="1:9">
      <c r="A198" s="243">
        <v>886.5</v>
      </c>
      <c r="B198" s="5">
        <f>VLOOKUP(A198,'witte tabbelen'!$A$3:$K$2467,$R$76,0)</f>
        <v>316.92</v>
      </c>
      <c r="C198" s="5">
        <f>VLOOKUP(A198,'witte tabbelen'!$A$3:$K$2467,$S$76,0)</f>
        <v>0</v>
      </c>
      <c r="D198" s="5">
        <f t="shared" si="9"/>
        <v>0</v>
      </c>
      <c r="E198" s="14"/>
      <c r="F198" s="11"/>
      <c r="G198" s="11"/>
      <c r="H198" s="14"/>
      <c r="I198" s="100"/>
    </row>
    <row r="199" spans="1:9">
      <c r="A199" s="244">
        <v>891</v>
      </c>
      <c r="B199" s="5">
        <f>VLOOKUP(A199,'witte tabbelen'!$A$3:$K$2467,$R$76,0)</f>
        <v>318.5</v>
      </c>
      <c r="C199" s="5">
        <f>VLOOKUP(A199,'witte tabbelen'!$A$3:$K$2467,$S$76,0)</f>
        <v>0</v>
      </c>
      <c r="D199" s="5">
        <f t="shared" si="9"/>
        <v>0</v>
      </c>
      <c r="E199" s="14"/>
      <c r="F199" s="11"/>
      <c r="G199" s="11"/>
      <c r="H199" s="14"/>
      <c r="I199" s="100"/>
    </row>
    <row r="200" spans="1:9">
      <c r="A200" s="243">
        <v>895.5</v>
      </c>
      <c r="B200" s="5">
        <f>VLOOKUP(A200,'witte tabbelen'!$A$3:$K$2467,$R$76,0)</f>
        <v>320.08</v>
      </c>
      <c r="C200" s="5">
        <f>VLOOKUP(A200,'witte tabbelen'!$A$3:$K$2467,$S$76,0)</f>
        <v>0</v>
      </c>
      <c r="D200" s="5">
        <f t="shared" si="9"/>
        <v>0</v>
      </c>
      <c r="E200" s="14"/>
      <c r="F200" s="11"/>
      <c r="G200" s="11"/>
      <c r="H200" s="14"/>
      <c r="I200" s="100"/>
    </row>
    <row r="201" spans="1:9">
      <c r="A201" s="244">
        <v>900</v>
      </c>
      <c r="B201" s="5">
        <f>VLOOKUP(A201,'witte tabbelen'!$A$3:$K$2467,$R$76,0)</f>
        <v>321.75</v>
      </c>
      <c r="C201" s="5">
        <f>VLOOKUP(A201,'witte tabbelen'!$A$3:$K$2467,$S$76,0)</f>
        <v>0</v>
      </c>
      <c r="D201" s="5">
        <f t="shared" si="9"/>
        <v>0</v>
      </c>
      <c r="E201" s="14"/>
      <c r="F201" s="11"/>
      <c r="G201" s="11"/>
      <c r="H201" s="14"/>
      <c r="I201" s="100"/>
    </row>
    <row r="202" spans="1:9">
      <c r="A202" s="243">
        <v>904.5</v>
      </c>
      <c r="B202" s="5">
        <f>VLOOKUP(A202,'witte tabbelen'!$A$3:$K$2467,$R$76,0)</f>
        <v>323.33</v>
      </c>
      <c r="C202" s="5">
        <f>VLOOKUP(A202,'witte tabbelen'!$A$3:$K$2467,$S$76,0)</f>
        <v>0</v>
      </c>
      <c r="D202" s="5">
        <f t="shared" si="9"/>
        <v>0</v>
      </c>
      <c r="E202" s="14"/>
      <c r="F202" s="11"/>
      <c r="G202" s="11"/>
      <c r="H202" s="14"/>
      <c r="I202" s="100"/>
    </row>
    <row r="203" spans="1:9">
      <c r="A203" s="244">
        <v>909</v>
      </c>
      <c r="B203" s="5">
        <f>VLOOKUP(A203,'witte tabbelen'!$A$3:$K$2467,$R$76,0)</f>
        <v>324.92</v>
      </c>
      <c r="C203" s="5">
        <f>VLOOKUP(A203,'witte tabbelen'!$A$3:$K$2467,$S$76,0)</f>
        <v>0</v>
      </c>
      <c r="D203" s="5">
        <f t="shared" si="9"/>
        <v>0</v>
      </c>
      <c r="E203" s="14"/>
      <c r="F203" s="11"/>
      <c r="G203" s="11"/>
      <c r="H203" s="14"/>
      <c r="I203" s="100"/>
    </row>
    <row r="204" spans="1:9">
      <c r="A204" s="243">
        <v>913.5</v>
      </c>
      <c r="B204" s="5">
        <f>VLOOKUP(A204,'witte tabbelen'!$A$3:$K$2467,$R$76,0)</f>
        <v>326.5</v>
      </c>
      <c r="C204" s="5">
        <f>VLOOKUP(A204,'witte tabbelen'!$A$3:$K$2467,$S$76,0)</f>
        <v>0</v>
      </c>
      <c r="D204" s="5">
        <f t="shared" si="9"/>
        <v>0</v>
      </c>
      <c r="E204" s="14"/>
      <c r="F204" s="11"/>
      <c r="G204" s="11"/>
      <c r="H204" s="14"/>
      <c r="I204" s="100"/>
    </row>
    <row r="205" spans="1:9">
      <c r="A205" s="244">
        <v>918</v>
      </c>
      <c r="B205" s="5">
        <f>VLOOKUP(A205,'witte tabbelen'!$A$3:$K$2467,$R$76,0)</f>
        <v>328.17</v>
      </c>
      <c r="C205" s="5">
        <f>VLOOKUP(A205,'witte tabbelen'!$A$3:$K$2467,$S$76,0)</f>
        <v>0</v>
      </c>
      <c r="D205" s="5">
        <f t="shared" si="9"/>
        <v>0</v>
      </c>
      <c r="E205" s="14"/>
      <c r="F205" s="11"/>
      <c r="G205" s="11"/>
      <c r="H205" s="14"/>
      <c r="I205" s="100"/>
    </row>
    <row r="206" spans="1:9">
      <c r="A206" s="243">
        <v>922.5</v>
      </c>
      <c r="B206" s="5">
        <f>VLOOKUP(A206,'witte tabbelen'!$A$3:$K$2467,$R$76,0)</f>
        <v>329.75</v>
      </c>
      <c r="C206" s="5">
        <f>VLOOKUP(A206,'witte tabbelen'!$A$3:$K$2467,$S$76,0)</f>
        <v>0</v>
      </c>
      <c r="D206" s="5">
        <f t="shared" si="9"/>
        <v>0</v>
      </c>
      <c r="E206" s="14"/>
      <c r="F206" s="11"/>
      <c r="G206" s="11"/>
      <c r="H206" s="14"/>
      <c r="I206" s="100"/>
    </row>
    <row r="207" spans="1:9">
      <c r="A207" s="244">
        <v>927</v>
      </c>
      <c r="B207" s="5">
        <f>VLOOKUP(A207,'witte tabbelen'!$A$3:$K$2467,$R$76,0)</f>
        <v>331.33</v>
      </c>
      <c r="C207" s="5">
        <f>VLOOKUP(A207,'witte tabbelen'!$A$3:$K$2467,$S$76,0)</f>
        <v>0</v>
      </c>
      <c r="D207" s="5">
        <f t="shared" si="9"/>
        <v>0</v>
      </c>
      <c r="E207" s="14"/>
      <c r="F207" s="11"/>
      <c r="G207" s="11"/>
      <c r="H207" s="14"/>
      <c r="I207" s="100"/>
    </row>
    <row r="208" spans="1:9">
      <c r="A208" s="243">
        <v>931.5</v>
      </c>
      <c r="B208" s="5">
        <f>VLOOKUP(A208,'witte tabbelen'!$A$3:$K$2467,$R$76,0)</f>
        <v>333</v>
      </c>
      <c r="C208" s="5">
        <f>VLOOKUP(A208,'witte tabbelen'!$A$3:$K$2467,$S$76,0)</f>
        <v>0</v>
      </c>
      <c r="D208" s="5">
        <f t="shared" si="9"/>
        <v>0</v>
      </c>
      <c r="E208" s="14"/>
      <c r="F208" s="11"/>
      <c r="G208" s="11"/>
      <c r="H208" s="14"/>
      <c r="I208" s="100"/>
    </row>
    <row r="209" spans="1:9">
      <c r="A209" s="244">
        <v>936</v>
      </c>
      <c r="B209" s="5">
        <f>VLOOKUP(A209,'witte tabbelen'!$A$3:$K$2467,$R$76,0)</f>
        <v>334.58</v>
      </c>
      <c r="C209" s="5">
        <f>VLOOKUP(A209,'witte tabbelen'!$A$3:$K$2467,$S$76,0)</f>
        <v>0</v>
      </c>
      <c r="D209" s="5">
        <f t="shared" si="9"/>
        <v>0</v>
      </c>
      <c r="E209" s="14"/>
      <c r="F209" s="11"/>
      <c r="G209" s="11"/>
      <c r="H209" s="14"/>
      <c r="I209" s="100"/>
    </row>
    <row r="210" spans="1:9">
      <c r="A210" s="243">
        <v>940.5</v>
      </c>
      <c r="B210" s="5">
        <f>VLOOKUP(A210,'witte tabbelen'!$A$3:$K$2467,$R$76,0)</f>
        <v>336.17</v>
      </c>
      <c r="C210" s="5">
        <f>VLOOKUP(A210,'witte tabbelen'!$A$3:$K$2467,$S$76,0)</f>
        <v>0</v>
      </c>
      <c r="D210" s="5">
        <f t="shared" si="9"/>
        <v>0</v>
      </c>
      <c r="E210" s="14"/>
      <c r="F210" s="11"/>
      <c r="G210" s="11"/>
      <c r="H210" s="14"/>
      <c r="I210" s="100"/>
    </row>
    <row r="211" spans="1:9">
      <c r="A211" s="244">
        <v>945</v>
      </c>
      <c r="B211" s="5">
        <f>VLOOKUP(A211,'witte tabbelen'!$A$3:$K$2467,$R$76,0)</f>
        <v>337.83</v>
      </c>
      <c r="C211" s="5">
        <f>VLOOKUP(A211,'witte tabbelen'!$A$3:$K$2467,$S$76,0)</f>
        <v>0</v>
      </c>
      <c r="D211" s="5">
        <f t="shared" si="9"/>
        <v>0</v>
      </c>
      <c r="E211" s="14"/>
      <c r="F211" s="11"/>
      <c r="G211" s="11"/>
      <c r="H211" s="14"/>
      <c r="I211" s="100"/>
    </row>
    <row r="212" spans="1:9">
      <c r="A212" s="243">
        <v>949.5</v>
      </c>
      <c r="B212" s="5">
        <f>VLOOKUP(A212,'witte tabbelen'!$A$3:$K$2467,$R$76,0)</f>
        <v>339.42</v>
      </c>
      <c r="C212" s="5">
        <f>VLOOKUP(A212,'witte tabbelen'!$A$3:$K$2467,$S$76,0)</f>
        <v>0.75</v>
      </c>
      <c r="D212" s="5">
        <f t="shared" si="9"/>
        <v>0.75</v>
      </c>
      <c r="E212" s="14"/>
      <c r="F212" s="11"/>
      <c r="G212" s="11"/>
      <c r="H212" s="14"/>
      <c r="I212" s="100"/>
    </row>
    <row r="213" spans="1:9">
      <c r="A213" s="244">
        <v>954</v>
      </c>
      <c r="B213" s="5">
        <f>VLOOKUP(A213,'witte tabbelen'!$A$3:$K$2467,$R$76,0)</f>
        <v>341</v>
      </c>
      <c r="C213" s="5">
        <f>VLOOKUP(A213,'witte tabbelen'!$A$3:$K$2467,$S$76,0)</f>
        <v>2</v>
      </c>
      <c r="D213" s="5">
        <f t="shared" si="9"/>
        <v>2</v>
      </c>
      <c r="E213" s="14"/>
      <c r="F213" s="11"/>
      <c r="G213" s="11"/>
      <c r="H213" s="14"/>
      <c r="I213" s="100"/>
    </row>
    <row r="214" spans="1:9">
      <c r="A214" s="243">
        <v>958.5</v>
      </c>
      <c r="B214" s="5">
        <f>VLOOKUP(A214,'witte tabbelen'!$A$3:$K$2467,$R$76,0)</f>
        <v>342.58</v>
      </c>
      <c r="C214" s="5">
        <f>VLOOKUP(A214,'witte tabbelen'!$A$3:$K$2467,$S$76,0)</f>
        <v>3.17</v>
      </c>
      <c r="D214" s="5">
        <f t="shared" si="9"/>
        <v>3.17</v>
      </c>
      <c r="E214" s="14"/>
      <c r="F214" s="11"/>
      <c r="G214" s="11"/>
      <c r="H214" s="14"/>
      <c r="I214" s="100"/>
    </row>
    <row r="215" spans="1:9">
      <c r="A215" s="244">
        <v>963</v>
      </c>
      <c r="B215" s="5">
        <f>VLOOKUP(A215,'witte tabbelen'!$A$3:$K$2467,$R$76,0)</f>
        <v>344.25</v>
      </c>
      <c r="C215" s="5">
        <f>VLOOKUP(A215,'witte tabbelen'!$A$3:$K$2467,$S$76,0)</f>
        <v>4.5</v>
      </c>
      <c r="D215" s="5">
        <f t="shared" si="9"/>
        <v>4.5</v>
      </c>
      <c r="E215" s="14"/>
      <c r="F215" s="11"/>
      <c r="G215" s="11"/>
      <c r="H215" s="14"/>
      <c r="I215" s="100"/>
    </row>
    <row r="216" spans="1:9">
      <c r="A216" s="243">
        <v>967.5</v>
      </c>
      <c r="B216" s="5">
        <f>VLOOKUP(A216,'witte tabbelen'!$A$3:$K$2467,$R$76,0)</f>
        <v>345.83</v>
      </c>
      <c r="C216" s="5">
        <f>VLOOKUP(A216,'witte tabbelen'!$A$3:$K$2467,$S$76,0)</f>
        <v>5.67</v>
      </c>
      <c r="D216" s="5">
        <f t="shared" si="9"/>
        <v>5.67</v>
      </c>
      <c r="E216" s="14"/>
      <c r="F216" s="11"/>
      <c r="G216" s="11"/>
      <c r="H216" s="14"/>
      <c r="I216" s="100"/>
    </row>
    <row r="217" spans="1:9">
      <c r="A217" s="244">
        <v>972</v>
      </c>
      <c r="B217" s="5">
        <f>VLOOKUP(A217,'witte tabbelen'!$A$3:$K$2467,$R$76,0)</f>
        <v>347.42</v>
      </c>
      <c r="C217" s="5">
        <f>VLOOKUP(A217,'witte tabbelen'!$A$3:$K$2467,$S$76,0)</f>
        <v>6.92</v>
      </c>
      <c r="D217" s="5">
        <f t="shared" si="9"/>
        <v>6.92</v>
      </c>
      <c r="E217" s="14"/>
      <c r="F217" s="11"/>
      <c r="G217" s="11"/>
      <c r="H217" s="14"/>
      <c r="I217" s="100"/>
    </row>
    <row r="218" spans="1:9">
      <c r="A218" s="243">
        <v>976.5</v>
      </c>
      <c r="B218" s="5">
        <f>VLOOKUP(A218,'witte tabbelen'!$A$3:$K$2467,$R$76,0)</f>
        <v>349.08</v>
      </c>
      <c r="C218" s="5">
        <f>VLOOKUP(A218,'witte tabbelen'!$A$3:$K$2467,$S$76,0)</f>
        <v>8.17</v>
      </c>
      <c r="D218" s="5">
        <f t="shared" si="9"/>
        <v>8.17</v>
      </c>
      <c r="E218" s="14"/>
      <c r="F218" s="11"/>
      <c r="G218" s="11"/>
      <c r="H218" s="14"/>
      <c r="I218" s="100"/>
    </row>
    <row r="219" spans="1:9">
      <c r="A219" s="244">
        <v>981</v>
      </c>
      <c r="B219" s="5">
        <f>VLOOKUP(A219,'witte tabbelen'!$A$3:$K$2467,$R$76,0)</f>
        <v>350.67</v>
      </c>
      <c r="C219" s="5">
        <f>VLOOKUP(A219,'witte tabbelen'!$A$3:$K$2467,$S$76,0)</f>
        <v>9.42</v>
      </c>
      <c r="D219" s="5">
        <f t="shared" si="9"/>
        <v>9.42</v>
      </c>
      <c r="E219" s="14"/>
      <c r="F219" s="11"/>
      <c r="G219" s="11"/>
      <c r="H219" s="14"/>
      <c r="I219" s="100"/>
    </row>
    <row r="220" spans="1:9">
      <c r="A220" s="243">
        <v>985.5</v>
      </c>
      <c r="B220" s="5">
        <f>VLOOKUP(A220,'witte tabbelen'!$A$3:$K$2467,$R$76,0)</f>
        <v>352.25</v>
      </c>
      <c r="C220" s="5">
        <f>VLOOKUP(A220,'witte tabbelen'!$A$3:$K$2467,$S$76,0)</f>
        <v>10.58</v>
      </c>
      <c r="D220" s="5">
        <f t="shared" si="9"/>
        <v>10.58</v>
      </c>
      <c r="E220" s="14"/>
      <c r="F220" s="11"/>
      <c r="G220" s="11"/>
      <c r="H220" s="14"/>
      <c r="I220" s="100"/>
    </row>
    <row r="221" spans="1:9">
      <c r="A221" s="244">
        <v>990</v>
      </c>
      <c r="B221" s="5">
        <f>VLOOKUP(A221,'witte tabbelen'!$A$3:$K$2467,$R$76,0)</f>
        <v>353.92</v>
      </c>
      <c r="C221" s="5">
        <f>VLOOKUP(A221,'witte tabbelen'!$A$3:$K$2467,$S$76,0)</f>
        <v>11.92</v>
      </c>
      <c r="D221" s="5">
        <f t="shared" si="9"/>
        <v>11.92</v>
      </c>
      <c r="E221" s="14"/>
      <c r="F221" s="11"/>
      <c r="G221" s="11"/>
      <c r="H221" s="14"/>
      <c r="I221" s="100"/>
    </row>
    <row r="222" spans="1:9">
      <c r="A222" s="243">
        <v>994.5</v>
      </c>
      <c r="B222" s="5">
        <f>VLOOKUP(A222,'witte tabbelen'!$A$3:$K$2467,$R$76,0)</f>
        <v>355.5</v>
      </c>
      <c r="C222" s="5">
        <f>VLOOKUP(A222,'witte tabbelen'!$A$3:$K$2467,$S$76,0)</f>
        <v>13.08</v>
      </c>
      <c r="D222" s="5">
        <f t="shared" si="9"/>
        <v>13.08</v>
      </c>
      <c r="E222" s="14"/>
      <c r="F222" s="11"/>
      <c r="G222" s="11"/>
      <c r="H222" s="14"/>
      <c r="I222" s="100"/>
    </row>
    <row r="223" spans="1:9">
      <c r="A223" s="244">
        <v>999</v>
      </c>
      <c r="B223" s="5">
        <f>VLOOKUP(A223,'witte tabbelen'!$A$3:$K$2467,$R$76,0)</f>
        <v>357.08</v>
      </c>
      <c r="C223" s="5">
        <f>VLOOKUP(A223,'witte tabbelen'!$A$3:$K$2467,$S$76,0)</f>
        <v>13.83</v>
      </c>
      <c r="D223" s="5">
        <f t="shared" si="9"/>
        <v>13.83</v>
      </c>
      <c r="E223" s="14"/>
      <c r="F223" s="11"/>
      <c r="G223" s="11"/>
      <c r="H223" s="14"/>
      <c r="I223" s="100"/>
    </row>
    <row r="224" spans="1:9">
      <c r="A224" s="243">
        <v>1003.5</v>
      </c>
      <c r="B224" s="5">
        <f>VLOOKUP(A224,'witte tabbelen'!$A$3:$K$2467,$R$76,0)</f>
        <v>358.75</v>
      </c>
      <c r="C224" s="5">
        <f>VLOOKUP(A224,'witte tabbelen'!$A$3:$K$2467,$S$76,0)</f>
        <v>14.17</v>
      </c>
      <c r="D224" s="5">
        <f t="shared" si="9"/>
        <v>14.17</v>
      </c>
      <c r="E224" s="14"/>
      <c r="F224" s="11"/>
      <c r="G224" s="11"/>
      <c r="H224" s="14"/>
      <c r="I224" s="100"/>
    </row>
    <row r="225" spans="1:9">
      <c r="A225" s="244">
        <v>1008</v>
      </c>
      <c r="B225" s="5">
        <f>VLOOKUP(A225,'witte tabbelen'!$A$3:$K$2467,$R$76,0)</f>
        <v>360.33</v>
      </c>
      <c r="C225" s="5">
        <f>VLOOKUP(A225,'witte tabbelen'!$A$3:$K$2467,$S$76,0)</f>
        <v>14.33</v>
      </c>
      <c r="D225" s="5">
        <f t="shared" si="9"/>
        <v>14.33</v>
      </c>
      <c r="E225" s="14"/>
      <c r="F225" s="11"/>
      <c r="G225" s="11"/>
      <c r="H225" s="14"/>
      <c r="I225" s="100"/>
    </row>
    <row r="226" spans="1:9">
      <c r="A226" s="243">
        <v>1012.5</v>
      </c>
      <c r="B226" s="5">
        <f>VLOOKUP(A226,'witte tabbelen'!$A$3:$K$2467,$R$76,0)</f>
        <v>361.92</v>
      </c>
      <c r="C226" s="5">
        <f>VLOOKUP(A226,'witte tabbelen'!$A$3:$K$2467,$S$76,0)</f>
        <v>14.5</v>
      </c>
      <c r="D226" s="5">
        <f t="shared" si="9"/>
        <v>14.5</v>
      </c>
      <c r="E226" s="14"/>
      <c r="F226" s="11"/>
      <c r="G226" s="11"/>
      <c r="H226" s="14"/>
      <c r="I226" s="100"/>
    </row>
    <row r="227" spans="1:9">
      <c r="A227" s="244">
        <v>1017</v>
      </c>
      <c r="B227" s="5">
        <f>VLOOKUP(A227,'witte tabbelen'!$A$3:$K$2467,$R$76,0)</f>
        <v>363.5</v>
      </c>
      <c r="C227" s="5">
        <f>VLOOKUP(A227,'witte tabbelen'!$A$3:$K$2467,$S$76,0)</f>
        <v>14.67</v>
      </c>
      <c r="D227" s="5">
        <f t="shared" si="9"/>
        <v>14.67</v>
      </c>
      <c r="E227" s="14"/>
      <c r="F227" s="11"/>
      <c r="G227" s="11"/>
      <c r="H227" s="14"/>
      <c r="I227" s="100"/>
    </row>
    <row r="228" spans="1:9">
      <c r="A228" s="243">
        <v>1021.5</v>
      </c>
      <c r="B228" s="5">
        <f>VLOOKUP(A228,'witte tabbelen'!$A$3:$K$2467,$R$76,0)</f>
        <v>365.17</v>
      </c>
      <c r="C228" s="5">
        <f>VLOOKUP(A228,'witte tabbelen'!$A$3:$K$2467,$S$76,0)</f>
        <v>15</v>
      </c>
      <c r="D228" s="5">
        <f t="shared" si="9"/>
        <v>15</v>
      </c>
      <c r="E228" s="14"/>
      <c r="F228" s="11"/>
      <c r="G228" s="11"/>
      <c r="H228" s="14"/>
      <c r="I228" s="100"/>
    </row>
    <row r="229" spans="1:9">
      <c r="A229" s="244">
        <v>1026</v>
      </c>
      <c r="B229" s="5">
        <f>VLOOKUP(A229,'witte tabbelen'!$A$3:$K$2467,$R$76,0)</f>
        <v>366.75</v>
      </c>
      <c r="C229" s="5">
        <f>VLOOKUP(A229,'witte tabbelen'!$A$3:$K$2467,$S$76,0)</f>
        <v>15.17</v>
      </c>
      <c r="D229" s="5">
        <f t="shared" si="9"/>
        <v>15.17</v>
      </c>
      <c r="E229" s="14"/>
      <c r="F229" s="11"/>
      <c r="G229" s="11"/>
      <c r="H229" s="14"/>
      <c r="I229" s="100"/>
    </row>
    <row r="230" spans="1:9">
      <c r="A230" s="243">
        <v>1030.5</v>
      </c>
      <c r="B230" s="5">
        <f>VLOOKUP(A230,'witte tabbelen'!$A$3:$K$2467,$R$76,0)</f>
        <v>368.33</v>
      </c>
      <c r="C230" s="5">
        <f>VLOOKUP(A230,'witte tabbelen'!$A$3:$K$2467,$S$76,0)</f>
        <v>15.33</v>
      </c>
      <c r="D230" s="5">
        <f t="shared" si="9"/>
        <v>15.33</v>
      </c>
      <c r="E230" s="14"/>
      <c r="F230" s="11"/>
      <c r="G230" s="11"/>
      <c r="H230" s="14"/>
      <c r="I230" s="100"/>
    </row>
    <row r="231" spans="1:9">
      <c r="A231" s="244">
        <v>1035</v>
      </c>
      <c r="B231" s="5">
        <f>VLOOKUP(A231,'witte tabbelen'!$A$3:$K$2467,$R$76,0)</f>
        <v>370</v>
      </c>
      <c r="C231" s="5">
        <f>VLOOKUP(A231,'witte tabbelen'!$A$3:$K$2467,$S$76,0)</f>
        <v>15.58</v>
      </c>
      <c r="D231" s="5">
        <f t="shared" si="9"/>
        <v>15.58</v>
      </c>
      <c r="E231" s="14"/>
      <c r="F231" s="11"/>
      <c r="G231" s="11"/>
      <c r="H231" s="14"/>
      <c r="I231" s="100"/>
    </row>
    <row r="232" spans="1:9">
      <c r="A232" s="243">
        <v>1039.5</v>
      </c>
      <c r="B232" s="5">
        <f>VLOOKUP(A232,'witte tabbelen'!$A$3:$K$2467,$R$76,0)</f>
        <v>371.58</v>
      </c>
      <c r="C232" s="5">
        <f>VLOOKUP(A232,'witte tabbelen'!$A$3:$K$2467,$S$76,0)</f>
        <v>15.83</v>
      </c>
      <c r="D232" s="5">
        <f t="shared" si="9"/>
        <v>15.83</v>
      </c>
      <c r="E232" s="14"/>
      <c r="F232" s="11"/>
      <c r="G232" s="11"/>
      <c r="H232" s="14"/>
      <c r="I232" s="100"/>
    </row>
    <row r="233" spans="1:9">
      <c r="A233" s="244">
        <v>1044</v>
      </c>
      <c r="B233" s="5">
        <f>VLOOKUP(A233,'witte tabbelen'!$A$3:$K$2467,$R$76,0)</f>
        <v>373.17</v>
      </c>
      <c r="C233" s="5">
        <f>VLOOKUP(A233,'witte tabbelen'!$A$3:$K$2467,$S$76,0)</f>
        <v>16</v>
      </c>
      <c r="D233" s="5">
        <f t="shared" si="9"/>
        <v>16</v>
      </c>
      <c r="E233" s="14"/>
      <c r="F233" s="11"/>
      <c r="G233" s="11"/>
      <c r="H233" s="14"/>
      <c r="I233" s="100"/>
    </row>
    <row r="234" spans="1:9">
      <c r="A234" s="243">
        <v>1048.5</v>
      </c>
      <c r="B234" s="5">
        <f>VLOOKUP(A234,'witte tabbelen'!$A$3:$K$2467,$R$76,0)</f>
        <v>374.83</v>
      </c>
      <c r="C234" s="5">
        <f>VLOOKUP(A234,'witte tabbelen'!$A$3:$K$2467,$S$76,0)</f>
        <v>16.25</v>
      </c>
      <c r="D234" s="5">
        <f t="shared" si="9"/>
        <v>16.25</v>
      </c>
      <c r="E234" s="14"/>
      <c r="F234" s="11"/>
      <c r="G234" s="11"/>
      <c r="H234" s="14"/>
      <c r="I234" s="100"/>
    </row>
    <row r="235" spans="1:9">
      <c r="A235" s="244">
        <v>1053</v>
      </c>
      <c r="B235" s="5">
        <f>VLOOKUP(A235,'witte tabbelen'!$A$3:$K$2467,$R$76,0)</f>
        <v>376.42</v>
      </c>
      <c r="C235" s="5">
        <f>VLOOKUP(A235,'witte tabbelen'!$A$3:$K$2467,$S$76,0)</f>
        <v>16.420000000000002</v>
      </c>
      <c r="D235" s="5">
        <f t="shared" si="9"/>
        <v>16.420000000000002</v>
      </c>
      <c r="E235" s="14"/>
      <c r="F235" s="11"/>
      <c r="G235" s="11"/>
      <c r="H235" s="14"/>
      <c r="I235" s="100"/>
    </row>
    <row r="236" spans="1:9">
      <c r="A236" s="243">
        <v>1057.5</v>
      </c>
      <c r="B236" s="5">
        <f>VLOOKUP(A236,'witte tabbelen'!$A$3:$K$2467,$R$76,0)</f>
        <v>378</v>
      </c>
      <c r="C236" s="5">
        <f>VLOOKUP(A236,'witte tabbelen'!$A$3:$K$2467,$S$76,0)</f>
        <v>16.670000000000002</v>
      </c>
      <c r="D236" s="5">
        <f t="shared" si="9"/>
        <v>16.670000000000002</v>
      </c>
      <c r="E236" s="14"/>
      <c r="F236" s="11"/>
      <c r="G236" s="11"/>
      <c r="H236" s="14"/>
      <c r="I236" s="100"/>
    </row>
    <row r="237" spans="1:9">
      <c r="A237" s="244">
        <v>1062</v>
      </c>
      <c r="B237" s="5">
        <f>VLOOKUP(A237,'witte tabbelen'!$A$3:$K$2467,$R$76,0)</f>
        <v>379.58</v>
      </c>
      <c r="C237" s="5">
        <f>VLOOKUP(A237,'witte tabbelen'!$A$3:$K$2467,$S$76,0)</f>
        <v>16.829999999999998</v>
      </c>
      <c r="D237" s="5">
        <f t="shared" si="9"/>
        <v>16.829999999999998</v>
      </c>
      <c r="E237" s="14"/>
      <c r="F237" s="11"/>
      <c r="G237" s="11"/>
      <c r="H237" s="14"/>
      <c r="I237" s="100"/>
    </row>
    <row r="238" spans="1:9">
      <c r="A238" s="243">
        <v>1066.5</v>
      </c>
      <c r="B238" s="5">
        <f>VLOOKUP(A238,'witte tabbelen'!$A$3:$K$2467,$R$76,0)</f>
        <v>381.25</v>
      </c>
      <c r="C238" s="5">
        <f>VLOOKUP(A238,'witte tabbelen'!$A$3:$K$2467,$S$76,0)</f>
        <v>17.079999999999998</v>
      </c>
      <c r="D238" s="5">
        <f t="shared" si="9"/>
        <v>17.079999999999998</v>
      </c>
      <c r="E238" s="14"/>
      <c r="F238" s="11"/>
      <c r="G238" s="11"/>
      <c r="H238" s="14"/>
      <c r="I238" s="100"/>
    </row>
    <row r="239" spans="1:9">
      <c r="A239" s="244">
        <v>1071</v>
      </c>
      <c r="B239" s="5">
        <f>VLOOKUP(A239,'witte tabbelen'!$A$3:$K$2467,$R$76,0)</f>
        <v>382.83</v>
      </c>
      <c r="C239" s="5">
        <f>VLOOKUP(A239,'witte tabbelen'!$A$3:$K$2467,$S$76,0)</f>
        <v>17.25</v>
      </c>
      <c r="D239" s="5">
        <f t="shared" si="9"/>
        <v>17.25</v>
      </c>
      <c r="E239" s="14"/>
      <c r="F239" s="11"/>
      <c r="G239" s="11"/>
      <c r="H239" s="14"/>
      <c r="I239" s="100"/>
    </row>
    <row r="240" spans="1:9">
      <c r="A240" s="243">
        <v>1075.5</v>
      </c>
      <c r="B240" s="5">
        <f>VLOOKUP(A240,'witte tabbelen'!$A$3:$K$2467,$R$76,0)</f>
        <v>384.42</v>
      </c>
      <c r="C240" s="5">
        <f>VLOOKUP(A240,'witte tabbelen'!$A$3:$K$2467,$S$76,0)</f>
        <v>17.5</v>
      </c>
      <c r="D240" s="5">
        <f t="shared" si="9"/>
        <v>17.5</v>
      </c>
      <c r="E240" s="14"/>
      <c r="F240" s="11"/>
      <c r="G240" s="11"/>
      <c r="H240" s="14"/>
      <c r="I240" s="100"/>
    </row>
    <row r="241" spans="1:9">
      <c r="A241" s="244">
        <v>1080</v>
      </c>
      <c r="B241" s="5">
        <f>VLOOKUP(A241,'witte tabbelen'!$A$3:$K$2467,$R$76,0)</f>
        <v>386.08</v>
      </c>
      <c r="C241" s="5">
        <f>VLOOKUP(A241,'witte tabbelen'!$A$3:$K$2467,$S$76,0)</f>
        <v>17.75</v>
      </c>
      <c r="D241" s="5">
        <f t="shared" si="9"/>
        <v>17.75</v>
      </c>
      <c r="E241" s="14"/>
      <c r="F241" s="11"/>
      <c r="G241" s="11"/>
      <c r="H241" s="14"/>
      <c r="I241" s="100"/>
    </row>
    <row r="242" spans="1:9">
      <c r="A242" s="243">
        <v>1084.5</v>
      </c>
      <c r="B242" s="5">
        <f>VLOOKUP(A242,'witte tabbelen'!$A$3:$K$2467,$R$76,0)</f>
        <v>387.67</v>
      </c>
      <c r="C242" s="5">
        <f>VLOOKUP(A242,'witte tabbelen'!$A$3:$K$2467,$S$76,0)</f>
        <v>17.920000000000002</v>
      </c>
      <c r="D242" s="5">
        <f t="shared" si="9"/>
        <v>17.920000000000002</v>
      </c>
      <c r="E242" s="14"/>
      <c r="F242" s="11"/>
      <c r="G242" s="11"/>
      <c r="H242" s="14"/>
      <c r="I242" s="100"/>
    </row>
    <row r="243" spans="1:9">
      <c r="A243" s="244">
        <v>1089</v>
      </c>
      <c r="B243" s="5">
        <f>VLOOKUP(A243,'witte tabbelen'!$A$3:$K$2467,$R$76,0)</f>
        <v>389.25</v>
      </c>
      <c r="C243" s="5">
        <f>VLOOKUP(A243,'witte tabbelen'!$A$3:$K$2467,$S$76,0)</f>
        <v>18.079999999999998</v>
      </c>
      <c r="D243" s="5">
        <f t="shared" si="9"/>
        <v>18.079999999999998</v>
      </c>
      <c r="E243" s="14"/>
      <c r="F243" s="11"/>
      <c r="G243" s="11"/>
      <c r="H243" s="14"/>
      <c r="I243" s="100"/>
    </row>
    <row r="244" spans="1:9">
      <c r="A244" s="243">
        <v>1093.5</v>
      </c>
      <c r="B244" s="5">
        <f>VLOOKUP(A244,'witte tabbelen'!$A$3:$K$2467,$R$76,0)</f>
        <v>390.92</v>
      </c>
      <c r="C244" s="5">
        <f>VLOOKUP(A244,'witte tabbelen'!$A$3:$K$2467,$S$76,0)</f>
        <v>18.420000000000002</v>
      </c>
      <c r="D244" s="5">
        <f t="shared" si="9"/>
        <v>18.420000000000002</v>
      </c>
      <c r="E244" s="14"/>
      <c r="F244" s="11"/>
      <c r="G244" s="11"/>
      <c r="H244" s="14"/>
      <c r="I244" s="100"/>
    </row>
    <row r="245" spans="1:9">
      <c r="A245" s="244">
        <v>1098</v>
      </c>
      <c r="B245" s="5">
        <f>VLOOKUP(A245,'witte tabbelen'!$A$3:$K$2467,$R$76,0)</f>
        <v>392.5</v>
      </c>
      <c r="C245" s="5">
        <f>VLOOKUP(A245,'witte tabbelen'!$A$3:$K$2467,$S$76,0)</f>
        <v>18.579999999999998</v>
      </c>
      <c r="D245" s="5">
        <f t="shared" si="9"/>
        <v>18.579999999999998</v>
      </c>
      <c r="E245" s="14"/>
      <c r="F245" s="11"/>
      <c r="G245" s="11"/>
      <c r="H245" s="14"/>
      <c r="I245" s="100"/>
    </row>
    <row r="246" spans="1:9">
      <c r="A246" s="243">
        <v>1102.5</v>
      </c>
      <c r="B246" s="5">
        <f>VLOOKUP(A246,'witte tabbelen'!$A$3:$K$2467,$R$76,0)</f>
        <v>394.08</v>
      </c>
      <c r="C246" s="5">
        <f>VLOOKUP(A246,'witte tabbelen'!$A$3:$K$2467,$S$76,0)</f>
        <v>18.75</v>
      </c>
      <c r="D246" s="5">
        <f t="shared" si="9"/>
        <v>18.75</v>
      </c>
      <c r="E246" s="14"/>
      <c r="F246" s="11"/>
      <c r="G246" s="11"/>
      <c r="H246" s="14"/>
      <c r="I246" s="100"/>
    </row>
    <row r="247" spans="1:9">
      <c r="A247" s="244">
        <v>1107</v>
      </c>
      <c r="B247" s="5">
        <f>VLOOKUP(A247,'witte tabbelen'!$A$3:$K$2467,$R$76,0)</f>
        <v>395.75</v>
      </c>
      <c r="C247" s="5">
        <f>VLOOKUP(A247,'witte tabbelen'!$A$3:$K$2467,$S$76,0)</f>
        <v>19</v>
      </c>
      <c r="D247" s="5">
        <f t="shared" si="9"/>
        <v>19</v>
      </c>
      <c r="E247" s="14"/>
      <c r="F247" s="11"/>
      <c r="G247" s="11"/>
      <c r="H247" s="14"/>
      <c r="I247" s="100"/>
    </row>
    <row r="248" spans="1:9">
      <c r="A248" s="243">
        <v>1111.5</v>
      </c>
      <c r="B248" s="5">
        <f>VLOOKUP(A248,'witte tabbelen'!$A$3:$K$2467,$R$76,0)</f>
        <v>397.33</v>
      </c>
      <c r="C248" s="5">
        <f>VLOOKUP(A248,'witte tabbelen'!$A$3:$K$2467,$S$76,0)</f>
        <v>19.25</v>
      </c>
      <c r="D248" s="5">
        <f t="shared" si="9"/>
        <v>19.25</v>
      </c>
      <c r="E248" s="14"/>
      <c r="F248" s="11"/>
      <c r="G248" s="11"/>
      <c r="H248" s="14"/>
      <c r="I248" s="100"/>
    </row>
    <row r="249" spans="1:9">
      <c r="A249" s="244">
        <v>1116</v>
      </c>
      <c r="B249" s="5">
        <f>VLOOKUP(A249,'witte tabbelen'!$A$3:$K$2467,$R$76,0)</f>
        <v>398.92</v>
      </c>
      <c r="C249" s="5">
        <f>VLOOKUP(A249,'witte tabbelen'!$A$3:$K$2467,$S$76,0)</f>
        <v>19.420000000000002</v>
      </c>
      <c r="D249" s="5">
        <f t="shared" si="9"/>
        <v>19.420000000000002</v>
      </c>
      <c r="E249" s="14"/>
      <c r="F249" s="11"/>
      <c r="G249" s="11"/>
      <c r="H249" s="14"/>
      <c r="I249" s="100"/>
    </row>
    <row r="250" spans="1:9">
      <c r="A250" s="243">
        <v>1120.5</v>
      </c>
      <c r="B250" s="5">
        <f>VLOOKUP(A250,'witte tabbelen'!$A$3:$K$2467,$R$76,0)</f>
        <v>400.5</v>
      </c>
      <c r="C250" s="5">
        <f>VLOOKUP(A250,'witte tabbelen'!$A$3:$K$2467,$S$76,0)</f>
        <v>19.579999999999998</v>
      </c>
      <c r="D250" s="5">
        <f t="shared" si="9"/>
        <v>19.579999999999998</v>
      </c>
      <c r="E250" s="14"/>
      <c r="F250" s="11"/>
      <c r="G250" s="11"/>
      <c r="H250" s="14"/>
      <c r="I250" s="100"/>
    </row>
    <row r="251" spans="1:9">
      <c r="A251" s="244">
        <v>1125</v>
      </c>
      <c r="B251" s="5">
        <f>VLOOKUP(A251,'witte tabbelen'!$A$3:$K$2467,$R$76,0)</f>
        <v>402.17</v>
      </c>
      <c r="C251" s="5">
        <f>VLOOKUP(A251,'witte tabbelen'!$A$3:$K$2467,$S$76,0)</f>
        <v>19.920000000000002</v>
      </c>
      <c r="D251" s="5">
        <f t="shared" si="9"/>
        <v>19.920000000000002</v>
      </c>
      <c r="E251" s="14"/>
      <c r="F251" s="11"/>
      <c r="G251" s="11"/>
      <c r="H251" s="14"/>
      <c r="I251" s="100"/>
    </row>
    <row r="252" spans="1:9">
      <c r="A252" s="243">
        <v>1129.5</v>
      </c>
      <c r="B252" s="5">
        <f>VLOOKUP(A252,'witte tabbelen'!$A$3:$K$2467,$R$76,0)</f>
        <v>403.75</v>
      </c>
      <c r="C252" s="5">
        <f>VLOOKUP(A252,'witte tabbelen'!$A$3:$K$2467,$S$76,0)</f>
        <v>20.079999999999998</v>
      </c>
      <c r="D252" s="5">
        <f t="shared" si="9"/>
        <v>20.079999999999998</v>
      </c>
      <c r="E252" s="14"/>
      <c r="F252" s="11"/>
      <c r="G252" s="11"/>
      <c r="H252" s="14"/>
      <c r="I252" s="100"/>
    </row>
    <row r="253" spans="1:9">
      <c r="A253" s="244">
        <v>1134</v>
      </c>
      <c r="B253" s="5">
        <f>VLOOKUP(A253,'witte tabbelen'!$A$3:$K$2467,$R$76,0)</f>
        <v>405.33</v>
      </c>
      <c r="C253" s="5">
        <f>VLOOKUP(A253,'witte tabbelen'!$A$3:$K$2467,$S$76,0)</f>
        <v>20.25</v>
      </c>
      <c r="D253" s="5">
        <f t="shared" si="9"/>
        <v>20.25</v>
      </c>
      <c r="E253" s="14"/>
      <c r="F253" s="11"/>
      <c r="G253" s="11"/>
      <c r="H253" s="14"/>
      <c r="I253" s="100"/>
    </row>
    <row r="254" spans="1:9">
      <c r="A254" s="243">
        <v>1138.5</v>
      </c>
      <c r="B254" s="5">
        <f>VLOOKUP(A254,'witte tabbelen'!$A$3:$K$2467,$R$76,0)</f>
        <v>407</v>
      </c>
      <c r="C254" s="5">
        <f>VLOOKUP(A254,'witte tabbelen'!$A$3:$K$2467,$S$76,0)</f>
        <v>20.5</v>
      </c>
      <c r="D254" s="5">
        <f t="shared" si="9"/>
        <v>20.5</v>
      </c>
      <c r="E254" s="14"/>
      <c r="F254" s="11"/>
      <c r="G254" s="11"/>
      <c r="H254" s="14"/>
      <c r="I254" s="100"/>
    </row>
    <row r="255" spans="1:9">
      <c r="A255" s="244">
        <v>1143</v>
      </c>
      <c r="B255" s="5">
        <f>VLOOKUP(A255,'witte tabbelen'!$A$3:$K$2467,$R$76,0)</f>
        <v>408.58</v>
      </c>
      <c r="C255" s="5">
        <f>VLOOKUP(A255,'witte tabbelen'!$A$3:$K$2467,$S$76,0)</f>
        <v>20.75</v>
      </c>
      <c r="D255" s="5">
        <f t="shared" si="9"/>
        <v>20.75</v>
      </c>
      <c r="E255" s="14"/>
      <c r="F255" s="11"/>
      <c r="G255" s="11"/>
      <c r="H255" s="14"/>
      <c r="I255" s="100"/>
    </row>
    <row r="256" spans="1:9">
      <c r="A256" s="243">
        <v>1147.5</v>
      </c>
      <c r="B256" s="5">
        <f>VLOOKUP(A256,'witte tabbelen'!$A$3:$K$2467,$R$76,0)</f>
        <v>410.17</v>
      </c>
      <c r="C256" s="5">
        <f>VLOOKUP(A256,'witte tabbelen'!$A$3:$K$2467,$S$76,0)</f>
        <v>20.92</v>
      </c>
      <c r="D256" s="5">
        <f t="shared" si="9"/>
        <v>20.92</v>
      </c>
      <c r="E256" s="14"/>
      <c r="F256" s="11"/>
      <c r="G256" s="11"/>
      <c r="H256" s="14"/>
      <c r="I256" s="100"/>
    </row>
    <row r="257" spans="1:9">
      <c r="A257" s="244">
        <v>1152</v>
      </c>
      <c r="B257" s="5">
        <f>VLOOKUP(A257,'witte tabbelen'!$A$3:$K$2467,$R$76,0)</f>
        <v>411.83</v>
      </c>
      <c r="C257" s="5">
        <f>VLOOKUP(A257,'witte tabbelen'!$A$3:$K$2467,$S$76,0)</f>
        <v>21.17</v>
      </c>
      <c r="D257" s="5">
        <f t="shared" si="9"/>
        <v>21.17</v>
      </c>
      <c r="E257" s="14"/>
      <c r="F257" s="11"/>
      <c r="G257" s="11"/>
      <c r="H257" s="14"/>
      <c r="I257" s="100"/>
    </row>
    <row r="258" spans="1:9">
      <c r="A258" s="243">
        <v>1156.5</v>
      </c>
      <c r="B258" s="5">
        <f>VLOOKUP(A258,'witte tabbelen'!$A$3:$K$2467,$R$76,0)</f>
        <v>413.42</v>
      </c>
      <c r="C258" s="5">
        <f>VLOOKUP(A258,'witte tabbelen'!$A$3:$K$2467,$S$76,0)</f>
        <v>21.33</v>
      </c>
      <c r="D258" s="5">
        <f t="shared" si="9"/>
        <v>21.33</v>
      </c>
      <c r="E258" s="14"/>
      <c r="F258" s="11"/>
      <c r="G258" s="11"/>
      <c r="H258" s="14"/>
      <c r="I258" s="100"/>
    </row>
    <row r="259" spans="1:9">
      <c r="A259" s="244">
        <v>1161</v>
      </c>
      <c r="B259" s="5">
        <f>VLOOKUP(A259,'witte tabbelen'!$A$3:$K$2467,$R$76,0)</f>
        <v>415</v>
      </c>
      <c r="C259" s="5">
        <f>VLOOKUP(A259,'witte tabbelen'!$A$3:$K$2467,$S$76,0)</f>
        <v>21.58</v>
      </c>
      <c r="D259" s="5">
        <f t="shared" ref="D259:D322" si="10">C259</f>
        <v>21.58</v>
      </c>
      <c r="E259" s="14"/>
      <c r="F259" s="11"/>
      <c r="G259" s="11"/>
      <c r="H259" s="14"/>
      <c r="I259" s="100"/>
    </row>
    <row r="260" spans="1:9">
      <c r="A260" s="243">
        <v>1165.5</v>
      </c>
      <c r="B260" s="5">
        <f>VLOOKUP(A260,'witte tabbelen'!$A$3:$K$2467,$R$76,0)</f>
        <v>416.58</v>
      </c>
      <c r="C260" s="5">
        <f>VLOOKUP(A260,'witte tabbelen'!$A$3:$K$2467,$S$76,0)</f>
        <v>21.75</v>
      </c>
      <c r="D260" s="5">
        <f t="shared" si="10"/>
        <v>21.75</v>
      </c>
      <c r="E260" s="14"/>
      <c r="F260" s="11"/>
      <c r="G260" s="11"/>
      <c r="H260" s="14"/>
      <c r="I260" s="100"/>
    </row>
    <row r="261" spans="1:9">
      <c r="A261" s="244">
        <v>1170</v>
      </c>
      <c r="B261" s="5">
        <f>VLOOKUP(A261,'witte tabbelen'!$A$3:$K$2467,$R$76,0)</f>
        <v>418.25</v>
      </c>
      <c r="C261" s="5">
        <f>VLOOKUP(A261,'witte tabbelen'!$A$3:$K$2467,$S$76,0)</f>
        <v>22</v>
      </c>
      <c r="D261" s="5">
        <f t="shared" si="10"/>
        <v>22</v>
      </c>
      <c r="E261" s="14"/>
      <c r="F261" s="11"/>
      <c r="G261" s="11"/>
      <c r="H261" s="14"/>
      <c r="I261" s="100"/>
    </row>
    <row r="262" spans="1:9">
      <c r="A262" s="243">
        <v>1174.5</v>
      </c>
      <c r="B262" s="5">
        <f>VLOOKUP(A262,'witte tabbelen'!$A$3:$K$2467,$R$76,0)</f>
        <v>419.83</v>
      </c>
      <c r="C262" s="5">
        <f>VLOOKUP(A262,'witte tabbelen'!$A$3:$K$2467,$S$76,0)</f>
        <v>22.17</v>
      </c>
      <c r="D262" s="5">
        <f t="shared" si="10"/>
        <v>22.17</v>
      </c>
      <c r="E262" s="14"/>
      <c r="F262" s="11"/>
      <c r="G262" s="11"/>
      <c r="H262" s="14"/>
      <c r="I262" s="100"/>
    </row>
    <row r="263" spans="1:9">
      <c r="A263" s="244">
        <v>1179</v>
      </c>
      <c r="B263" s="5">
        <f>VLOOKUP(A263,'witte tabbelen'!$A$3:$K$2467,$R$76,0)</f>
        <v>421.42</v>
      </c>
      <c r="C263" s="5">
        <f>VLOOKUP(A263,'witte tabbelen'!$A$3:$K$2467,$S$76,0)</f>
        <v>22.42</v>
      </c>
      <c r="D263" s="5">
        <f t="shared" si="10"/>
        <v>22.42</v>
      </c>
      <c r="E263" s="14"/>
      <c r="F263" s="11"/>
      <c r="G263" s="11"/>
      <c r="H263" s="14"/>
      <c r="I263" s="100"/>
    </row>
    <row r="264" spans="1:9">
      <c r="A264" s="243">
        <v>1183.5</v>
      </c>
      <c r="B264" s="5">
        <f>VLOOKUP(A264,'witte tabbelen'!$A$3:$K$2467,$R$76,0)</f>
        <v>423.08</v>
      </c>
      <c r="C264" s="5">
        <f>VLOOKUP(A264,'witte tabbelen'!$A$3:$K$2467,$S$76,0)</f>
        <v>22.67</v>
      </c>
      <c r="D264" s="5">
        <f t="shared" si="10"/>
        <v>22.67</v>
      </c>
      <c r="E264" s="14"/>
      <c r="F264" s="11"/>
      <c r="G264" s="11"/>
      <c r="H264" s="14"/>
      <c r="I264" s="100"/>
    </row>
    <row r="265" spans="1:9">
      <c r="A265" s="244">
        <v>1188</v>
      </c>
      <c r="B265" s="5">
        <f>VLOOKUP(A265,'witte tabbelen'!$A$3:$K$2467,$R$76,0)</f>
        <v>424.67</v>
      </c>
      <c r="C265" s="5">
        <f>VLOOKUP(A265,'witte tabbelen'!$A$3:$K$2467,$S$76,0)</f>
        <v>22.83</v>
      </c>
      <c r="D265" s="5">
        <f t="shared" si="10"/>
        <v>22.83</v>
      </c>
      <c r="E265" s="14"/>
      <c r="F265" s="11"/>
      <c r="G265" s="11"/>
      <c r="H265" s="14"/>
      <c r="I265" s="100"/>
    </row>
    <row r="266" spans="1:9">
      <c r="A266" s="243">
        <v>1192.5</v>
      </c>
      <c r="B266" s="5">
        <f>VLOOKUP(A266,'witte tabbelen'!$A$3:$K$2467,$R$76,0)</f>
        <v>426.25</v>
      </c>
      <c r="C266" s="5">
        <f>VLOOKUP(A266,'witte tabbelen'!$A$3:$K$2467,$S$76,0)</f>
        <v>23</v>
      </c>
      <c r="D266" s="5">
        <f t="shared" si="10"/>
        <v>23</v>
      </c>
      <c r="E266" s="14"/>
      <c r="F266" s="11"/>
      <c r="G266" s="11"/>
      <c r="H266" s="14"/>
      <c r="I266" s="100"/>
    </row>
    <row r="267" spans="1:9">
      <c r="A267" s="244">
        <v>1197</v>
      </c>
      <c r="B267" s="5">
        <f>VLOOKUP(A267,'witte tabbelen'!$A$3:$K$2467,$R$76,0)</f>
        <v>427.92</v>
      </c>
      <c r="C267" s="5">
        <f>VLOOKUP(A267,'witte tabbelen'!$A$3:$K$2467,$S$76,0)</f>
        <v>23.33</v>
      </c>
      <c r="D267" s="5">
        <f t="shared" si="10"/>
        <v>23.33</v>
      </c>
      <c r="E267" s="14"/>
      <c r="F267" s="11"/>
      <c r="G267" s="11"/>
      <c r="H267" s="14"/>
      <c r="I267" s="100"/>
    </row>
    <row r="268" spans="1:9">
      <c r="A268" s="243">
        <v>1201.5</v>
      </c>
      <c r="B268" s="5">
        <f>VLOOKUP(A268,'witte tabbelen'!$A$3:$K$2467,$R$76,0)</f>
        <v>429.5</v>
      </c>
      <c r="C268" s="5">
        <f>VLOOKUP(A268,'witte tabbelen'!$A$3:$K$2467,$S$76,0)</f>
        <v>23.5</v>
      </c>
      <c r="D268" s="5">
        <f t="shared" si="10"/>
        <v>23.5</v>
      </c>
      <c r="E268" s="14"/>
      <c r="F268" s="11"/>
      <c r="G268" s="11"/>
      <c r="H268" s="14"/>
      <c r="I268" s="100"/>
    </row>
    <row r="269" spans="1:9">
      <c r="A269" s="244">
        <v>1206</v>
      </c>
      <c r="B269" s="5">
        <f>VLOOKUP(A269,'witte tabbelen'!$A$3:$K$2467,$R$76,0)</f>
        <v>431.08</v>
      </c>
      <c r="C269" s="5">
        <f>VLOOKUP(A269,'witte tabbelen'!$A$3:$K$2467,$S$76,0)</f>
        <v>23.67</v>
      </c>
      <c r="D269" s="5">
        <f t="shared" si="10"/>
        <v>23.67</v>
      </c>
      <c r="E269" s="14"/>
      <c r="F269" s="11"/>
      <c r="G269" s="11"/>
      <c r="H269" s="14"/>
      <c r="I269" s="100"/>
    </row>
    <row r="270" spans="1:9">
      <c r="A270" s="243">
        <v>1210.5</v>
      </c>
      <c r="B270" s="5">
        <f>VLOOKUP(A270,'witte tabbelen'!$A$3:$K$2467,$R$76,0)</f>
        <v>432.75</v>
      </c>
      <c r="C270" s="5">
        <f>VLOOKUP(A270,'witte tabbelen'!$A$3:$K$2467,$S$76,0)</f>
        <v>23.92</v>
      </c>
      <c r="D270" s="5">
        <f t="shared" si="10"/>
        <v>23.92</v>
      </c>
      <c r="E270" s="14"/>
      <c r="F270" s="11"/>
      <c r="G270" s="11"/>
      <c r="H270" s="14"/>
      <c r="I270" s="100"/>
    </row>
    <row r="271" spans="1:9">
      <c r="A271" s="244">
        <v>1215</v>
      </c>
      <c r="B271" s="5">
        <f>VLOOKUP(A271,'witte tabbelen'!$A$3:$K$2467,$R$76,0)</f>
        <v>434.33</v>
      </c>
      <c r="C271" s="5">
        <f>VLOOKUP(A271,'witte tabbelen'!$A$3:$K$2467,$S$76,0)</f>
        <v>24.17</v>
      </c>
      <c r="D271" s="5">
        <f t="shared" si="10"/>
        <v>24.17</v>
      </c>
      <c r="E271" s="14"/>
      <c r="F271" s="11"/>
      <c r="G271" s="11"/>
      <c r="H271" s="14"/>
      <c r="I271" s="100"/>
    </row>
    <row r="272" spans="1:9">
      <c r="A272" s="243">
        <v>1219.5</v>
      </c>
      <c r="B272" s="5">
        <f>VLOOKUP(A272,'witte tabbelen'!$A$3:$K$2467,$R$76,0)</f>
        <v>435.92</v>
      </c>
      <c r="C272" s="5">
        <f>VLOOKUP(A272,'witte tabbelen'!$A$3:$K$2467,$S$76,0)</f>
        <v>24.33</v>
      </c>
      <c r="D272" s="5">
        <f t="shared" si="10"/>
        <v>24.33</v>
      </c>
      <c r="E272" s="14"/>
      <c r="F272" s="11"/>
      <c r="G272" s="11"/>
      <c r="H272" s="14"/>
      <c r="I272" s="100"/>
    </row>
    <row r="273" spans="1:9">
      <c r="A273" s="244">
        <v>1224</v>
      </c>
      <c r="B273" s="5">
        <f>VLOOKUP(A273,'witte tabbelen'!$A$3:$K$2467,$R$76,0)</f>
        <v>437.5</v>
      </c>
      <c r="C273" s="5">
        <f>VLOOKUP(A273,'witte tabbelen'!$A$3:$K$2467,$S$76,0)</f>
        <v>24.5</v>
      </c>
      <c r="D273" s="5">
        <f t="shared" si="10"/>
        <v>24.5</v>
      </c>
      <c r="E273" s="14"/>
      <c r="F273" s="11"/>
      <c r="G273" s="11"/>
      <c r="H273" s="14"/>
      <c r="I273" s="100"/>
    </row>
    <row r="274" spans="1:9">
      <c r="A274" s="243">
        <v>1228.5</v>
      </c>
      <c r="B274" s="5">
        <f>VLOOKUP(A274,'witte tabbelen'!$A$3:$K$2467,$R$76,0)</f>
        <v>439.17</v>
      </c>
      <c r="C274" s="5">
        <f>VLOOKUP(A274,'witte tabbelen'!$A$3:$K$2467,$S$76,0)</f>
        <v>24.75</v>
      </c>
      <c r="D274" s="5">
        <f t="shared" si="10"/>
        <v>24.75</v>
      </c>
      <c r="E274" s="14"/>
      <c r="F274" s="11"/>
      <c r="G274" s="11"/>
      <c r="H274" s="14"/>
      <c r="I274" s="100"/>
    </row>
    <row r="275" spans="1:9">
      <c r="A275" s="244">
        <v>1233</v>
      </c>
      <c r="B275" s="5">
        <f>VLOOKUP(A275,'witte tabbelen'!$A$3:$K$2467,$R$76,0)</f>
        <v>440.75</v>
      </c>
      <c r="C275" s="5">
        <f>VLOOKUP(A275,'witte tabbelen'!$A$3:$K$2467,$S$76,0)</f>
        <v>25</v>
      </c>
      <c r="D275" s="5">
        <f t="shared" si="10"/>
        <v>25</v>
      </c>
      <c r="E275" s="14"/>
      <c r="F275" s="11"/>
      <c r="G275" s="11"/>
      <c r="H275" s="14"/>
      <c r="I275" s="100"/>
    </row>
    <row r="276" spans="1:9">
      <c r="A276" s="243">
        <v>1237.5</v>
      </c>
      <c r="B276" s="5">
        <f>VLOOKUP(A276,'witte tabbelen'!$A$3:$K$2467,$R$76,0)</f>
        <v>442.33</v>
      </c>
      <c r="C276" s="5">
        <f>VLOOKUP(A276,'witte tabbelen'!$A$3:$K$2467,$S$76,0)</f>
        <v>25.17</v>
      </c>
      <c r="D276" s="5">
        <f t="shared" si="10"/>
        <v>25.17</v>
      </c>
      <c r="E276" s="14"/>
      <c r="F276" s="11"/>
      <c r="G276" s="11"/>
      <c r="H276" s="14"/>
      <c r="I276" s="100"/>
    </row>
    <row r="277" spans="1:9">
      <c r="A277" s="244">
        <v>1242</v>
      </c>
      <c r="B277" s="5">
        <f>VLOOKUP(A277,'witte tabbelen'!$A$3:$K$2467,$R$76,0)</f>
        <v>444</v>
      </c>
      <c r="C277" s="5">
        <f>VLOOKUP(A277,'witte tabbelen'!$A$3:$K$2467,$S$76,0)</f>
        <v>25.42</v>
      </c>
      <c r="D277" s="5">
        <f t="shared" si="10"/>
        <v>25.42</v>
      </c>
      <c r="E277" s="14"/>
      <c r="F277" s="11"/>
      <c r="G277" s="11"/>
      <c r="H277" s="14"/>
      <c r="I277" s="100"/>
    </row>
    <row r="278" spans="1:9">
      <c r="A278" s="243">
        <v>1246.5</v>
      </c>
      <c r="B278" s="5">
        <f>VLOOKUP(A278,'witte tabbelen'!$A$3:$K$2467,$R$76,0)</f>
        <v>445.58</v>
      </c>
      <c r="C278" s="5">
        <f>VLOOKUP(A278,'witte tabbelen'!$A$3:$K$2467,$S$76,0)</f>
        <v>25.58</v>
      </c>
      <c r="D278" s="5">
        <f t="shared" si="10"/>
        <v>25.58</v>
      </c>
      <c r="E278" s="14"/>
      <c r="F278" s="11"/>
      <c r="G278" s="11"/>
      <c r="H278" s="14"/>
      <c r="I278" s="100"/>
    </row>
    <row r="279" spans="1:9">
      <c r="A279" s="244">
        <v>1251</v>
      </c>
      <c r="B279" s="5">
        <f>VLOOKUP(A279,'witte tabbelen'!$A$3:$K$2467,$R$76,0)</f>
        <v>447.17</v>
      </c>
      <c r="C279" s="5">
        <f>VLOOKUP(A279,'witte tabbelen'!$A$3:$K$2467,$S$76,0)</f>
        <v>25.83</v>
      </c>
      <c r="D279" s="5">
        <f t="shared" si="10"/>
        <v>25.83</v>
      </c>
      <c r="E279" s="14"/>
      <c r="F279" s="11"/>
      <c r="G279" s="11"/>
      <c r="H279" s="14"/>
      <c r="I279" s="100"/>
    </row>
    <row r="280" spans="1:9">
      <c r="A280" s="243">
        <v>1255.5</v>
      </c>
      <c r="B280" s="5">
        <f>VLOOKUP(A280,'witte tabbelen'!$A$3:$K$2467,$R$76,0)</f>
        <v>448.83</v>
      </c>
      <c r="C280" s="5">
        <f>VLOOKUP(A280,'witte tabbelen'!$A$3:$K$2467,$S$76,0)</f>
        <v>26.08</v>
      </c>
      <c r="D280" s="5">
        <f t="shared" si="10"/>
        <v>26.08</v>
      </c>
      <c r="E280" s="14"/>
      <c r="F280" s="11"/>
      <c r="G280" s="11"/>
      <c r="H280" s="14"/>
      <c r="I280" s="100"/>
    </row>
    <row r="281" spans="1:9">
      <c r="A281" s="244">
        <v>1260</v>
      </c>
      <c r="B281" s="5">
        <f>VLOOKUP(A281,'witte tabbelen'!$A$3:$K$2467,$R$76,0)</f>
        <v>450.42</v>
      </c>
      <c r="C281" s="5">
        <f>VLOOKUP(A281,'witte tabbelen'!$A$3:$K$2467,$S$76,0)</f>
        <v>26.25</v>
      </c>
      <c r="D281" s="5">
        <f t="shared" si="10"/>
        <v>26.25</v>
      </c>
      <c r="E281" s="14"/>
      <c r="F281" s="11"/>
      <c r="G281" s="11"/>
      <c r="H281" s="14"/>
      <c r="I281" s="100"/>
    </row>
    <row r="282" spans="1:9">
      <c r="A282" s="243">
        <v>1264.5</v>
      </c>
      <c r="B282" s="5">
        <f>VLOOKUP(A282,'witte tabbelen'!$A$3:$K$2467,$R$76,0)</f>
        <v>452</v>
      </c>
      <c r="C282" s="5">
        <f>VLOOKUP(A282,'witte tabbelen'!$A$3:$K$2467,$S$76,0)</f>
        <v>26.42</v>
      </c>
      <c r="D282" s="5">
        <f t="shared" si="10"/>
        <v>26.42</v>
      </c>
      <c r="E282" s="14"/>
      <c r="F282" s="11"/>
      <c r="G282" s="11"/>
      <c r="H282" s="14"/>
      <c r="I282" s="100"/>
    </row>
    <row r="283" spans="1:9">
      <c r="A283" s="244">
        <v>1269</v>
      </c>
      <c r="B283" s="5">
        <f>VLOOKUP(A283,'witte tabbelen'!$A$3:$K$2467,$R$76,0)</f>
        <v>453.67</v>
      </c>
      <c r="C283" s="5">
        <f>VLOOKUP(A283,'witte tabbelen'!$A$3:$K$2467,$S$76,0)</f>
        <v>26.75</v>
      </c>
      <c r="D283" s="5">
        <f t="shared" si="10"/>
        <v>26.75</v>
      </c>
      <c r="E283" s="14"/>
      <c r="F283" s="11"/>
      <c r="G283" s="11"/>
      <c r="H283" s="14"/>
      <c r="I283" s="100"/>
    </row>
    <row r="284" spans="1:9">
      <c r="A284" s="243">
        <v>1273.5</v>
      </c>
      <c r="B284" s="5">
        <f>VLOOKUP(A284,'witte tabbelen'!$A$3:$K$2467,$R$76,0)</f>
        <v>455.25</v>
      </c>
      <c r="C284" s="5">
        <f>VLOOKUP(A284,'witte tabbelen'!$A$3:$K$2467,$S$76,0)</f>
        <v>26.92</v>
      </c>
      <c r="D284" s="5">
        <f t="shared" si="10"/>
        <v>26.92</v>
      </c>
      <c r="E284" s="14"/>
      <c r="F284" s="11"/>
      <c r="G284" s="11"/>
      <c r="H284" s="14"/>
      <c r="I284" s="100"/>
    </row>
    <row r="285" spans="1:9">
      <c r="A285" s="244">
        <v>1278</v>
      </c>
      <c r="B285" s="5">
        <f>VLOOKUP(A285,'witte tabbelen'!$A$3:$K$2467,$R$76,0)</f>
        <v>456.83</v>
      </c>
      <c r="C285" s="5">
        <f>VLOOKUP(A285,'witte tabbelen'!$A$3:$K$2467,$S$76,0)</f>
        <v>27.08</v>
      </c>
      <c r="D285" s="5">
        <f t="shared" si="10"/>
        <v>27.08</v>
      </c>
      <c r="E285" s="14"/>
      <c r="F285" s="11"/>
      <c r="G285" s="11"/>
      <c r="H285" s="14"/>
      <c r="I285" s="100"/>
    </row>
    <row r="286" spans="1:9">
      <c r="A286" s="243">
        <v>1282.5</v>
      </c>
      <c r="B286" s="5">
        <f>VLOOKUP(A286,'witte tabbelen'!$A$3:$K$2467,$R$76,0)</f>
        <v>458.42</v>
      </c>
      <c r="C286" s="5">
        <f>VLOOKUP(A286,'witte tabbelen'!$A$3:$K$2467,$S$76,0)</f>
        <v>27.25</v>
      </c>
      <c r="D286" s="5">
        <f t="shared" si="10"/>
        <v>27.25</v>
      </c>
      <c r="E286" s="14"/>
      <c r="F286" s="11"/>
      <c r="G286" s="11"/>
      <c r="H286" s="14"/>
      <c r="I286" s="100"/>
    </row>
    <row r="287" spans="1:9">
      <c r="A287" s="244">
        <v>1287</v>
      </c>
      <c r="B287" s="5">
        <f>VLOOKUP(A287,'witte tabbelen'!$A$3:$K$2467,$R$76,0)</f>
        <v>460.08</v>
      </c>
      <c r="C287" s="5">
        <f>VLOOKUP(A287,'witte tabbelen'!$A$3:$K$2467,$S$76,0)</f>
        <v>27.58</v>
      </c>
      <c r="D287" s="5">
        <f t="shared" si="10"/>
        <v>27.58</v>
      </c>
      <c r="E287" s="14"/>
      <c r="F287" s="11"/>
      <c r="G287" s="11"/>
      <c r="H287" s="14"/>
      <c r="I287" s="100"/>
    </row>
    <row r="288" spans="1:9">
      <c r="A288" s="243">
        <v>1291.5</v>
      </c>
      <c r="B288" s="5">
        <f>VLOOKUP(A288,'witte tabbelen'!$A$3:$K$2467,$R$76,0)</f>
        <v>461.67</v>
      </c>
      <c r="C288" s="5">
        <f>VLOOKUP(A288,'witte tabbelen'!$A$3:$K$2467,$S$76,0)</f>
        <v>27.75</v>
      </c>
      <c r="D288" s="5">
        <f t="shared" si="10"/>
        <v>27.75</v>
      </c>
      <c r="E288" s="14"/>
      <c r="F288" s="11"/>
      <c r="G288" s="11"/>
      <c r="H288" s="14"/>
      <c r="I288" s="100"/>
    </row>
    <row r="289" spans="1:9">
      <c r="A289" s="244">
        <v>1296</v>
      </c>
      <c r="B289" s="5">
        <f>VLOOKUP(A289,'witte tabbelen'!$A$3:$K$2467,$R$76,0)</f>
        <v>463.25</v>
      </c>
      <c r="C289" s="5">
        <f>VLOOKUP(A289,'witte tabbelen'!$A$3:$K$2467,$S$76,0)</f>
        <v>27.92</v>
      </c>
      <c r="D289" s="5">
        <f t="shared" si="10"/>
        <v>27.92</v>
      </c>
      <c r="E289" s="14"/>
      <c r="F289" s="11"/>
      <c r="G289" s="11"/>
      <c r="H289" s="14"/>
      <c r="I289" s="100"/>
    </row>
    <row r="290" spans="1:9">
      <c r="A290" s="243">
        <v>1300.5</v>
      </c>
      <c r="B290" s="5">
        <f>VLOOKUP(A290,'witte tabbelen'!$A$3:$K$2467,$R$76,0)</f>
        <v>464.92</v>
      </c>
      <c r="C290" s="5">
        <f>VLOOKUP(A290,'witte tabbelen'!$A$3:$K$2467,$S$76,0)</f>
        <v>28.17</v>
      </c>
      <c r="D290" s="5">
        <f t="shared" si="10"/>
        <v>28.17</v>
      </c>
      <c r="E290" s="14"/>
      <c r="F290" s="11"/>
      <c r="G290" s="11"/>
      <c r="H290" s="14"/>
      <c r="I290" s="100"/>
    </row>
    <row r="291" spans="1:9">
      <c r="A291" s="244">
        <v>1305</v>
      </c>
      <c r="B291" s="5">
        <f>VLOOKUP(A291,'witte tabbelen'!$A$3:$K$2467,$R$76,0)</f>
        <v>466.5</v>
      </c>
      <c r="C291" s="5">
        <f>VLOOKUP(A291,'witte tabbelen'!$A$3:$K$2467,$S$76,0)</f>
        <v>28.42</v>
      </c>
      <c r="D291" s="5">
        <f t="shared" si="10"/>
        <v>28.42</v>
      </c>
      <c r="E291" s="14"/>
      <c r="F291" s="11"/>
      <c r="G291" s="11"/>
      <c r="H291" s="14"/>
      <c r="I291" s="100"/>
    </row>
    <row r="292" spans="1:9">
      <c r="A292" s="243">
        <v>1309.5</v>
      </c>
      <c r="B292" s="5">
        <f>VLOOKUP(A292,'witte tabbelen'!$A$3:$K$2467,$R$76,0)</f>
        <v>468.08</v>
      </c>
      <c r="C292" s="5">
        <f>VLOOKUP(A292,'witte tabbelen'!$A$3:$K$2467,$S$76,0)</f>
        <v>28.58</v>
      </c>
      <c r="D292" s="5">
        <f t="shared" si="10"/>
        <v>28.58</v>
      </c>
      <c r="E292" s="14"/>
      <c r="F292" s="11"/>
      <c r="G292" s="11"/>
      <c r="H292" s="14"/>
      <c r="I292" s="100"/>
    </row>
    <row r="293" spans="1:9">
      <c r="A293" s="244">
        <v>1314</v>
      </c>
      <c r="B293" s="5">
        <f>VLOOKUP(A293,'witte tabbelen'!$A$3:$K$2467,$R$76,0)</f>
        <v>469.75</v>
      </c>
      <c r="C293" s="5">
        <f>VLOOKUP(A293,'witte tabbelen'!$A$3:$K$2467,$S$76,0)</f>
        <v>28.83</v>
      </c>
      <c r="D293" s="5">
        <f t="shared" si="10"/>
        <v>28.83</v>
      </c>
      <c r="E293" s="14"/>
      <c r="F293" s="11"/>
      <c r="G293" s="11"/>
      <c r="H293" s="14"/>
      <c r="I293" s="100"/>
    </row>
    <row r="294" spans="1:9">
      <c r="A294" s="243">
        <v>1318.5</v>
      </c>
      <c r="B294" s="5">
        <f>VLOOKUP(A294,'witte tabbelen'!$A$3:$K$2467,$R$76,0)</f>
        <v>471.33</v>
      </c>
      <c r="C294" s="5">
        <f>VLOOKUP(A294,'witte tabbelen'!$A$3:$K$2467,$S$76,0)</f>
        <v>29</v>
      </c>
      <c r="D294" s="5">
        <f t="shared" si="10"/>
        <v>29</v>
      </c>
      <c r="E294" s="14"/>
      <c r="F294" s="11"/>
      <c r="G294" s="11"/>
      <c r="H294" s="14"/>
      <c r="I294" s="100"/>
    </row>
    <row r="295" spans="1:9">
      <c r="A295" s="244">
        <v>1323</v>
      </c>
      <c r="B295" s="5">
        <f>VLOOKUP(A295,'witte tabbelen'!$A$3:$K$2467,$R$76,0)</f>
        <v>472.92</v>
      </c>
      <c r="C295" s="5">
        <f>VLOOKUP(A295,'witte tabbelen'!$A$3:$K$2467,$S$76,0)</f>
        <v>29.25</v>
      </c>
      <c r="D295" s="5">
        <f t="shared" si="10"/>
        <v>29.25</v>
      </c>
      <c r="E295" s="14"/>
      <c r="F295" s="11"/>
      <c r="G295" s="11"/>
      <c r="H295" s="14"/>
      <c r="I295" s="100"/>
    </row>
    <row r="296" spans="1:9">
      <c r="A296" s="243">
        <v>1327.5</v>
      </c>
      <c r="B296" s="5">
        <f>VLOOKUP(A296,'witte tabbelen'!$A$3:$K$2467,$R$76,0)</f>
        <v>474.5</v>
      </c>
      <c r="C296" s="5">
        <f>VLOOKUP(A296,'witte tabbelen'!$A$3:$K$2467,$S$76,0)</f>
        <v>29.42</v>
      </c>
      <c r="D296" s="5">
        <f t="shared" si="10"/>
        <v>29.42</v>
      </c>
      <c r="E296" s="14"/>
      <c r="F296" s="11"/>
      <c r="G296" s="11"/>
      <c r="H296" s="14"/>
      <c r="I296" s="100"/>
    </row>
    <row r="297" spans="1:9">
      <c r="A297" s="244">
        <v>1332</v>
      </c>
      <c r="B297" s="5">
        <f>VLOOKUP(A297,'witte tabbelen'!$A$3:$K$2467,$R$76,0)</f>
        <v>476.17</v>
      </c>
      <c r="C297" s="5">
        <f>VLOOKUP(A297,'witte tabbelen'!$A$3:$K$2467,$S$76,0)</f>
        <v>29.67</v>
      </c>
      <c r="D297" s="5">
        <f t="shared" si="10"/>
        <v>29.67</v>
      </c>
      <c r="E297" s="14"/>
      <c r="F297" s="11"/>
      <c r="G297" s="11"/>
      <c r="H297" s="14"/>
      <c r="I297" s="100"/>
    </row>
    <row r="298" spans="1:9">
      <c r="A298" s="243">
        <v>1336.5</v>
      </c>
      <c r="B298" s="5">
        <f>VLOOKUP(A298,'witte tabbelen'!$A$3:$K$2467,$R$76,0)</f>
        <v>477.75</v>
      </c>
      <c r="C298" s="5">
        <f>VLOOKUP(A298,'witte tabbelen'!$A$3:$K$2467,$S$76,0)</f>
        <v>29.92</v>
      </c>
      <c r="D298" s="5">
        <f t="shared" si="10"/>
        <v>29.92</v>
      </c>
      <c r="E298" s="14"/>
      <c r="F298" s="11"/>
      <c r="G298" s="11"/>
      <c r="H298" s="14"/>
      <c r="I298" s="100"/>
    </row>
    <row r="299" spans="1:9">
      <c r="A299" s="244">
        <v>1341</v>
      </c>
      <c r="B299" s="5">
        <f>VLOOKUP(A299,'witte tabbelen'!$A$3:$K$2467,$R$76,0)</f>
        <v>479.33</v>
      </c>
      <c r="C299" s="5">
        <f>VLOOKUP(A299,'witte tabbelen'!$A$3:$K$2467,$S$76,0)</f>
        <v>30.08</v>
      </c>
      <c r="D299" s="5">
        <f t="shared" si="10"/>
        <v>30.08</v>
      </c>
      <c r="E299" s="14"/>
      <c r="F299" s="11"/>
      <c r="G299" s="11"/>
      <c r="H299" s="14"/>
      <c r="I299" s="100"/>
    </row>
    <row r="300" spans="1:9">
      <c r="A300" s="243">
        <v>1345.5</v>
      </c>
      <c r="B300" s="5">
        <f>VLOOKUP(A300,'witte tabbelen'!$A$3:$K$2467,$R$76,0)</f>
        <v>481</v>
      </c>
      <c r="C300" s="5">
        <f>VLOOKUP(A300,'witte tabbelen'!$A$3:$K$2467,$S$76,0)</f>
        <v>30.33</v>
      </c>
      <c r="D300" s="5">
        <f t="shared" si="10"/>
        <v>30.33</v>
      </c>
      <c r="E300" s="14"/>
      <c r="F300" s="11"/>
      <c r="G300" s="11"/>
      <c r="H300" s="14"/>
      <c r="I300" s="100"/>
    </row>
    <row r="301" spans="1:9">
      <c r="A301" s="244">
        <v>1350</v>
      </c>
      <c r="B301" s="5">
        <f>VLOOKUP(A301,'witte tabbelen'!$A$3:$K$2467,$R$76,0)</f>
        <v>482.58</v>
      </c>
      <c r="C301" s="5">
        <f>VLOOKUP(A301,'witte tabbelen'!$A$3:$K$2467,$S$76,0)</f>
        <v>30.5</v>
      </c>
      <c r="D301" s="5">
        <f t="shared" si="10"/>
        <v>30.5</v>
      </c>
      <c r="E301" s="14"/>
    </row>
    <row r="302" spans="1:9">
      <c r="A302" s="243">
        <v>1354.5</v>
      </c>
      <c r="B302" s="5">
        <f>VLOOKUP(A302,'witte tabbelen'!$A$3:$K$2467,$R$76,0)</f>
        <v>484.17</v>
      </c>
      <c r="C302" s="5">
        <f>VLOOKUP(A302,'witte tabbelen'!$A$3:$K$2467,$S$76,0)</f>
        <v>30.75</v>
      </c>
      <c r="D302" s="5">
        <f t="shared" si="10"/>
        <v>30.75</v>
      </c>
      <c r="E302" s="14"/>
    </row>
    <row r="303" spans="1:9">
      <c r="A303" s="244">
        <v>1359</v>
      </c>
      <c r="B303" s="5">
        <f>VLOOKUP(A303,'witte tabbelen'!$A$3:$K$2467,$R$76,0)</f>
        <v>485.83</v>
      </c>
      <c r="C303" s="5">
        <f>VLOOKUP(A303,'witte tabbelen'!$A$3:$K$2467,$S$76,0)</f>
        <v>31</v>
      </c>
      <c r="D303" s="5">
        <f t="shared" si="10"/>
        <v>31</v>
      </c>
      <c r="E303" s="14"/>
    </row>
    <row r="304" spans="1:9">
      <c r="A304" s="243">
        <v>1363.5</v>
      </c>
      <c r="B304" s="5">
        <f>VLOOKUP(A304,'witte tabbelen'!$A$3:$K$2467,$R$76,0)</f>
        <v>487.42</v>
      </c>
      <c r="C304" s="5">
        <f>VLOOKUP(A304,'witte tabbelen'!$A$3:$K$2467,$S$76,0)</f>
        <v>31.17</v>
      </c>
      <c r="D304" s="5">
        <f t="shared" si="10"/>
        <v>31.17</v>
      </c>
      <c r="E304" s="14"/>
    </row>
    <row r="305" spans="1:5">
      <c r="A305" s="244">
        <v>1368</v>
      </c>
      <c r="B305" s="5">
        <f>VLOOKUP(A305,'witte tabbelen'!$A$3:$K$2467,$R$76,0)</f>
        <v>489</v>
      </c>
      <c r="C305" s="5">
        <f>VLOOKUP(A305,'witte tabbelen'!$A$3:$K$2467,$S$76,0)</f>
        <v>31.33</v>
      </c>
      <c r="D305" s="5">
        <f t="shared" si="10"/>
        <v>31.33</v>
      </c>
      <c r="E305" s="14"/>
    </row>
    <row r="306" spans="1:5">
      <c r="A306" s="243">
        <v>1372.5</v>
      </c>
      <c r="B306" s="5">
        <f>VLOOKUP(A306,'witte tabbelen'!$A$3:$K$2467,$R$76,0)</f>
        <v>490.67</v>
      </c>
      <c r="C306" s="5">
        <f>VLOOKUP(A306,'witte tabbelen'!$A$3:$K$2467,$S$76,0)</f>
        <v>31.67</v>
      </c>
      <c r="D306" s="5">
        <f t="shared" si="10"/>
        <v>31.67</v>
      </c>
      <c r="E306" s="14"/>
    </row>
    <row r="307" spans="1:5">
      <c r="A307" s="244">
        <v>1377</v>
      </c>
      <c r="B307" s="5">
        <f>VLOOKUP(A307,'witte tabbelen'!$A$3:$K$2467,$R$76,0)</f>
        <v>492.25</v>
      </c>
      <c r="C307" s="5">
        <f>VLOOKUP(A307,'witte tabbelen'!$A$3:$K$2467,$S$76,0)</f>
        <v>31.83</v>
      </c>
      <c r="D307" s="5">
        <f t="shared" si="10"/>
        <v>31.83</v>
      </c>
      <c r="E307" s="14"/>
    </row>
    <row r="308" spans="1:5">
      <c r="A308" s="243">
        <v>1381.5</v>
      </c>
      <c r="B308" s="5">
        <f>VLOOKUP(A308,'witte tabbelen'!$A$3:$K$2467,$R$76,0)</f>
        <v>493.83</v>
      </c>
      <c r="C308" s="5">
        <f>VLOOKUP(A308,'witte tabbelen'!$A$3:$K$2467,$S$76,0)</f>
        <v>32</v>
      </c>
      <c r="D308" s="5">
        <f t="shared" si="10"/>
        <v>32</v>
      </c>
      <c r="E308" s="14"/>
    </row>
    <row r="309" spans="1:5">
      <c r="A309" s="244">
        <v>1386</v>
      </c>
      <c r="B309" s="5">
        <f>VLOOKUP(A309,'witte tabbelen'!$A$3:$K$2467,$R$76,0)</f>
        <v>495.42</v>
      </c>
      <c r="C309" s="5">
        <f>VLOOKUP(A309,'witte tabbelen'!$A$3:$K$2467,$S$76,0)</f>
        <v>32.17</v>
      </c>
      <c r="D309" s="5">
        <f t="shared" si="10"/>
        <v>32.17</v>
      </c>
      <c r="E309" s="14"/>
    </row>
    <row r="310" spans="1:5">
      <c r="A310" s="243">
        <v>1390.5</v>
      </c>
      <c r="B310" s="5">
        <f>VLOOKUP(A310,'witte tabbelen'!$A$3:$K$2467,$R$76,0)</f>
        <v>497.08</v>
      </c>
      <c r="C310" s="5">
        <f>VLOOKUP(A310,'witte tabbelen'!$A$3:$K$2467,$S$76,0)</f>
        <v>32.5</v>
      </c>
      <c r="D310" s="5">
        <f t="shared" si="10"/>
        <v>32.5</v>
      </c>
      <c r="E310" s="14"/>
    </row>
    <row r="311" spans="1:5">
      <c r="A311" s="244">
        <v>1395</v>
      </c>
      <c r="B311" s="5">
        <f>VLOOKUP(A311,'witte tabbelen'!$A$3:$K$2467,$R$76,0)</f>
        <v>498.67</v>
      </c>
      <c r="C311" s="5">
        <f>VLOOKUP(A311,'witte tabbelen'!$A$3:$K$2467,$S$76,0)</f>
        <v>32.67</v>
      </c>
      <c r="D311" s="5">
        <f t="shared" si="10"/>
        <v>32.67</v>
      </c>
      <c r="E311" s="14"/>
    </row>
    <row r="312" spans="1:5">
      <c r="A312" s="243">
        <v>1399.5</v>
      </c>
      <c r="B312" s="5">
        <f>VLOOKUP(A312,'witte tabbelen'!$A$3:$K$2467,$R$76,0)</f>
        <v>500.25</v>
      </c>
      <c r="C312" s="5">
        <f>VLOOKUP(A312,'witte tabbelen'!$A$3:$K$2467,$S$76,0)</f>
        <v>32.83</v>
      </c>
      <c r="D312" s="5">
        <f t="shared" si="10"/>
        <v>32.83</v>
      </c>
      <c r="E312" s="14"/>
    </row>
    <row r="313" spans="1:5">
      <c r="A313" s="244">
        <v>1404</v>
      </c>
      <c r="B313" s="5">
        <f>VLOOKUP(A313,'witte tabbelen'!$A$3:$K$2467,$R$76,0)</f>
        <v>501.92</v>
      </c>
      <c r="C313" s="5">
        <f>VLOOKUP(A313,'witte tabbelen'!$A$3:$K$2467,$S$76,0)</f>
        <v>33.08</v>
      </c>
      <c r="D313" s="5">
        <f t="shared" si="10"/>
        <v>33.08</v>
      </c>
      <c r="E313" s="14"/>
    </row>
    <row r="314" spans="1:5">
      <c r="A314" s="243">
        <v>1408.5</v>
      </c>
      <c r="B314" s="5">
        <f>VLOOKUP(A314,'witte tabbelen'!$A$3:$K$2467,$R$76,0)</f>
        <v>503.5</v>
      </c>
      <c r="C314" s="5">
        <f>VLOOKUP(A314,'witte tabbelen'!$A$3:$K$2467,$S$76,0)</f>
        <v>33.33</v>
      </c>
      <c r="D314" s="5">
        <f t="shared" si="10"/>
        <v>33.33</v>
      </c>
      <c r="E314" s="14"/>
    </row>
    <row r="315" spans="1:5">
      <c r="A315" s="244">
        <v>1413</v>
      </c>
      <c r="B315" s="5">
        <f>VLOOKUP(A315,'witte tabbelen'!$A$3:$K$2467,$R$76,0)</f>
        <v>505.08</v>
      </c>
      <c r="C315" s="5">
        <f>VLOOKUP(A315,'witte tabbelen'!$A$3:$K$2467,$S$76,0)</f>
        <v>33.5</v>
      </c>
      <c r="D315" s="5">
        <f t="shared" si="10"/>
        <v>33.5</v>
      </c>
      <c r="E315" s="14"/>
    </row>
    <row r="316" spans="1:5">
      <c r="A316" s="243">
        <v>1417.5</v>
      </c>
      <c r="B316" s="5">
        <f>VLOOKUP(A316,'witte tabbelen'!$A$3:$K$2467,$R$76,0)</f>
        <v>506.75</v>
      </c>
      <c r="C316" s="5">
        <f>VLOOKUP(A316,'witte tabbelen'!$A$3:$K$2467,$S$76,0)</f>
        <v>33.75</v>
      </c>
      <c r="D316" s="5">
        <f t="shared" si="10"/>
        <v>33.75</v>
      </c>
      <c r="E316" s="14"/>
    </row>
    <row r="317" spans="1:5">
      <c r="A317" s="244">
        <v>1422</v>
      </c>
      <c r="B317" s="5">
        <f>VLOOKUP(A317,'witte tabbelen'!$A$3:$K$2467,$R$76,0)</f>
        <v>508.33</v>
      </c>
      <c r="C317" s="5">
        <f>VLOOKUP(A317,'witte tabbelen'!$A$3:$K$2467,$S$76,0)</f>
        <v>33.92</v>
      </c>
      <c r="D317" s="5">
        <f t="shared" si="10"/>
        <v>33.92</v>
      </c>
      <c r="E317" s="14"/>
    </row>
    <row r="318" spans="1:5">
      <c r="A318" s="243">
        <v>1426.5</v>
      </c>
      <c r="B318" s="5">
        <f>VLOOKUP(A318,'witte tabbelen'!$A$3:$K$2467,$R$76,0)</f>
        <v>509.92</v>
      </c>
      <c r="C318" s="5">
        <f>VLOOKUP(A318,'witte tabbelen'!$A$3:$K$2467,$S$76,0)</f>
        <v>34.17</v>
      </c>
      <c r="D318" s="5">
        <f t="shared" si="10"/>
        <v>34.17</v>
      </c>
      <c r="E318" s="14"/>
    </row>
    <row r="319" spans="1:5">
      <c r="A319" s="244">
        <v>1431</v>
      </c>
      <c r="B319" s="5">
        <f>VLOOKUP(A319,'witte tabbelen'!$A$3:$K$2467,$R$76,0)</f>
        <v>511.5</v>
      </c>
      <c r="C319" s="5">
        <f>VLOOKUP(A319,'witte tabbelen'!$A$3:$K$2467,$S$76,0)</f>
        <v>34.33</v>
      </c>
      <c r="D319" s="5">
        <f t="shared" si="10"/>
        <v>34.33</v>
      </c>
      <c r="E319" s="14"/>
    </row>
    <row r="320" spans="1:5">
      <c r="A320" s="243">
        <v>1435.5</v>
      </c>
      <c r="B320" s="5">
        <f>VLOOKUP(A320,'witte tabbelen'!$A$3:$K$2467,$R$76,0)</f>
        <v>513.16999999999996</v>
      </c>
      <c r="C320" s="5">
        <f>VLOOKUP(A320,'witte tabbelen'!$A$3:$K$2467,$S$76,0)</f>
        <v>34.58</v>
      </c>
      <c r="D320" s="5">
        <f t="shared" si="10"/>
        <v>34.58</v>
      </c>
      <c r="E320" s="14"/>
    </row>
    <row r="321" spans="1:5">
      <c r="A321" s="244">
        <v>1440</v>
      </c>
      <c r="B321" s="5">
        <f>VLOOKUP(A321,'witte tabbelen'!$A$3:$K$2467,$R$76,0)</f>
        <v>514.75</v>
      </c>
      <c r="C321" s="5">
        <f>VLOOKUP(A321,'witte tabbelen'!$A$3:$K$2467,$S$76,0)</f>
        <v>34.75</v>
      </c>
      <c r="D321" s="5">
        <f t="shared" si="10"/>
        <v>34.75</v>
      </c>
      <c r="E321" s="14"/>
    </row>
    <row r="322" spans="1:5">
      <c r="A322" s="243">
        <v>1444.5</v>
      </c>
      <c r="B322" s="5">
        <f>VLOOKUP(A322,'witte tabbelen'!$A$3:$K$2467,$R$76,0)</f>
        <v>516.33000000000004</v>
      </c>
      <c r="C322" s="5">
        <f>VLOOKUP(A322,'witte tabbelen'!$A$3:$K$2467,$S$76,0)</f>
        <v>35</v>
      </c>
      <c r="D322" s="5">
        <f t="shared" si="10"/>
        <v>35</v>
      </c>
      <c r="E322" s="14"/>
    </row>
    <row r="323" spans="1:5">
      <c r="A323" s="244">
        <v>1449</v>
      </c>
      <c r="B323" s="5">
        <f>VLOOKUP(A323,'witte tabbelen'!$A$3:$K$2467,$R$76,0)</f>
        <v>518</v>
      </c>
      <c r="C323" s="5">
        <f>VLOOKUP(A323,'witte tabbelen'!$A$3:$K$2467,$S$76,0)</f>
        <v>35.25</v>
      </c>
      <c r="D323" s="5">
        <f t="shared" ref="D323:D386" si="11">C323</f>
        <v>35.25</v>
      </c>
      <c r="E323" s="14"/>
    </row>
    <row r="324" spans="1:5">
      <c r="A324" s="243">
        <v>1453.5</v>
      </c>
      <c r="B324" s="5">
        <f>VLOOKUP(A324,'witte tabbelen'!$A$3:$K$2467,$R$76,0)</f>
        <v>519.58000000000004</v>
      </c>
      <c r="C324" s="5">
        <f>VLOOKUP(A324,'witte tabbelen'!$A$3:$K$2467,$S$76,0)</f>
        <v>35.42</v>
      </c>
      <c r="D324" s="5">
        <f t="shared" si="11"/>
        <v>35.42</v>
      </c>
      <c r="E324" s="14"/>
    </row>
    <row r="325" spans="1:5">
      <c r="A325" s="244">
        <v>1458</v>
      </c>
      <c r="B325" s="5">
        <f>VLOOKUP(A325,'witte tabbelen'!$A$3:$K$2467,$R$76,0)</f>
        <v>521.16999999999996</v>
      </c>
      <c r="C325" s="5">
        <f>VLOOKUP(A325,'witte tabbelen'!$A$3:$K$2467,$S$76,0)</f>
        <v>35.58</v>
      </c>
      <c r="D325" s="5">
        <f t="shared" si="11"/>
        <v>35.58</v>
      </c>
      <c r="E325" s="14"/>
    </row>
    <row r="326" spans="1:5">
      <c r="A326" s="243">
        <v>1462.5</v>
      </c>
      <c r="B326" s="5">
        <f>VLOOKUP(A326,'witte tabbelen'!$A$3:$K$2467,$R$76,0)</f>
        <v>522.83000000000004</v>
      </c>
      <c r="C326" s="5">
        <f>VLOOKUP(A326,'witte tabbelen'!$A$3:$K$2467,$S$76,0)</f>
        <v>35.92</v>
      </c>
      <c r="D326" s="5">
        <f t="shared" si="11"/>
        <v>35.92</v>
      </c>
      <c r="E326" s="14"/>
    </row>
    <row r="327" spans="1:5">
      <c r="A327" s="244">
        <v>1467</v>
      </c>
      <c r="B327" s="5">
        <f>VLOOKUP(A327,'witte tabbelen'!$A$3:$K$2467,$R$76,0)</f>
        <v>524.41999999999996</v>
      </c>
      <c r="C327" s="5">
        <f>VLOOKUP(A327,'witte tabbelen'!$A$3:$K$2467,$S$76,0)</f>
        <v>36.08</v>
      </c>
      <c r="D327" s="5">
        <f t="shared" si="11"/>
        <v>36.08</v>
      </c>
      <c r="E327" s="14"/>
    </row>
    <row r="328" spans="1:5">
      <c r="A328" s="243">
        <v>1471.5</v>
      </c>
      <c r="B328" s="5">
        <f>VLOOKUP(A328,'witte tabbelen'!$A$3:$K$2467,$R$76,0)</f>
        <v>526</v>
      </c>
      <c r="C328" s="5">
        <f>VLOOKUP(A328,'witte tabbelen'!$A$3:$K$2467,$S$76,0)</f>
        <v>36.25</v>
      </c>
      <c r="D328" s="5">
        <f t="shared" si="11"/>
        <v>36.25</v>
      </c>
      <c r="E328" s="14"/>
    </row>
    <row r="329" spans="1:5">
      <c r="A329" s="244">
        <v>1476</v>
      </c>
      <c r="B329" s="5">
        <f>VLOOKUP(A329,'witte tabbelen'!$A$3:$K$2467,$R$76,0)</f>
        <v>527.66999999999996</v>
      </c>
      <c r="C329" s="5">
        <f>VLOOKUP(A329,'witte tabbelen'!$A$3:$K$2467,$S$76,0)</f>
        <v>36.5</v>
      </c>
      <c r="D329" s="5">
        <f t="shared" si="11"/>
        <v>36.5</v>
      </c>
      <c r="E329" s="14"/>
    </row>
    <row r="330" spans="1:5">
      <c r="A330" s="243">
        <v>1480.5</v>
      </c>
      <c r="B330" s="5">
        <f>VLOOKUP(A330,'witte tabbelen'!$A$3:$K$2467,$R$76,0)</f>
        <v>529.25</v>
      </c>
      <c r="C330" s="5">
        <f>VLOOKUP(A330,'witte tabbelen'!$A$3:$K$2467,$S$76,0)</f>
        <v>36.75</v>
      </c>
      <c r="D330" s="5">
        <f t="shared" si="11"/>
        <v>36.75</v>
      </c>
      <c r="E330" s="14"/>
    </row>
    <row r="331" spans="1:5">
      <c r="A331" s="244">
        <v>1485</v>
      </c>
      <c r="B331" s="5">
        <f>VLOOKUP(A331,'witte tabbelen'!$A$3:$K$2467,$R$76,0)</f>
        <v>530.83000000000004</v>
      </c>
      <c r="C331" s="5">
        <f>VLOOKUP(A331,'witte tabbelen'!$A$3:$K$2467,$S$76,0)</f>
        <v>36.92</v>
      </c>
      <c r="D331" s="5">
        <f t="shared" si="11"/>
        <v>36.92</v>
      </c>
      <c r="E331" s="14"/>
    </row>
    <row r="332" spans="1:5">
      <c r="A332" s="243">
        <v>1489.5</v>
      </c>
      <c r="B332" s="5">
        <f>VLOOKUP(A332,'witte tabbelen'!$A$3:$K$2467,$R$76,0)</f>
        <v>532.41999999999996</v>
      </c>
      <c r="C332" s="5">
        <f>VLOOKUP(A332,'witte tabbelen'!$A$3:$K$2467,$S$76,0)</f>
        <v>37.08</v>
      </c>
      <c r="D332" s="5">
        <f t="shared" si="11"/>
        <v>37.08</v>
      </c>
      <c r="E332" s="14"/>
    </row>
    <row r="333" spans="1:5">
      <c r="A333" s="244">
        <v>1494</v>
      </c>
      <c r="B333" s="5">
        <f>VLOOKUP(A333,'witte tabbelen'!$A$3:$K$2467,$R$76,0)</f>
        <v>534.08000000000004</v>
      </c>
      <c r="C333" s="5">
        <f>VLOOKUP(A333,'witte tabbelen'!$A$3:$K$2467,$S$76,0)</f>
        <v>37.33</v>
      </c>
      <c r="D333" s="5">
        <f t="shared" si="11"/>
        <v>37.33</v>
      </c>
      <c r="E333" s="14"/>
    </row>
    <row r="334" spans="1:5">
      <c r="A334" s="243">
        <v>1498.5</v>
      </c>
      <c r="B334" s="5">
        <f>VLOOKUP(A334,'witte tabbelen'!$A$3:$K$2467,$R$76,0)</f>
        <v>535.66999999999996</v>
      </c>
      <c r="C334" s="5">
        <f>VLOOKUP(A334,'witte tabbelen'!$A$3:$K$2467,$S$76,0)</f>
        <v>37.58</v>
      </c>
      <c r="D334" s="5">
        <f t="shared" si="11"/>
        <v>37.58</v>
      </c>
      <c r="E334" s="14"/>
    </row>
    <row r="335" spans="1:5">
      <c r="A335" s="244">
        <v>1503</v>
      </c>
      <c r="B335" s="5">
        <f>VLOOKUP(A335,'witte tabbelen'!$A$3:$K$2467,$R$76,0)</f>
        <v>537.25</v>
      </c>
      <c r="C335" s="5">
        <f>VLOOKUP(A335,'witte tabbelen'!$A$3:$K$2467,$S$76,0)</f>
        <v>37.75</v>
      </c>
      <c r="D335" s="5">
        <f t="shared" si="11"/>
        <v>37.75</v>
      </c>
      <c r="E335" s="14"/>
    </row>
    <row r="336" spans="1:5">
      <c r="A336" s="243">
        <v>1507.5</v>
      </c>
      <c r="B336" s="5">
        <f>VLOOKUP(A336,'witte tabbelen'!$A$3:$K$2467,$R$76,0)</f>
        <v>538.91999999999996</v>
      </c>
      <c r="C336" s="5">
        <f>VLOOKUP(A336,'witte tabbelen'!$A$3:$K$2467,$S$76,0)</f>
        <v>38</v>
      </c>
      <c r="D336" s="5">
        <f t="shared" si="11"/>
        <v>38</v>
      </c>
      <c r="E336" s="14"/>
    </row>
    <row r="337" spans="1:5">
      <c r="A337" s="244">
        <v>1512</v>
      </c>
      <c r="B337" s="5">
        <f>VLOOKUP(A337,'witte tabbelen'!$A$3:$K$2467,$R$76,0)</f>
        <v>540.5</v>
      </c>
      <c r="C337" s="5">
        <f>VLOOKUP(A337,'witte tabbelen'!$A$3:$K$2467,$S$76,0)</f>
        <v>38.17</v>
      </c>
      <c r="D337" s="5">
        <f t="shared" si="11"/>
        <v>38.17</v>
      </c>
      <c r="E337" s="14"/>
    </row>
    <row r="338" spans="1:5">
      <c r="A338" s="243">
        <v>1516.5</v>
      </c>
      <c r="B338" s="5">
        <f>VLOOKUP(A338,'witte tabbelen'!$A$3:$K$2467,$R$76,0)</f>
        <v>542.08000000000004</v>
      </c>
      <c r="C338" s="5">
        <f>VLOOKUP(A338,'witte tabbelen'!$A$3:$K$2467,$S$76,0)</f>
        <v>38.42</v>
      </c>
      <c r="D338" s="5">
        <f t="shared" si="11"/>
        <v>38.42</v>
      </c>
      <c r="E338" s="14"/>
    </row>
    <row r="339" spans="1:5">
      <c r="A339" s="244">
        <v>1521</v>
      </c>
      <c r="B339" s="5">
        <f>VLOOKUP(A339,'witte tabbelen'!$A$3:$K$2467,$R$76,0)</f>
        <v>543.75</v>
      </c>
      <c r="C339" s="5">
        <f>VLOOKUP(A339,'witte tabbelen'!$A$3:$K$2467,$S$76,0)</f>
        <v>38.67</v>
      </c>
      <c r="D339" s="5">
        <f t="shared" si="11"/>
        <v>38.67</v>
      </c>
      <c r="E339" s="14"/>
    </row>
    <row r="340" spans="1:5">
      <c r="A340" s="243">
        <v>1525.5</v>
      </c>
      <c r="B340" s="5">
        <f>VLOOKUP(A340,'witte tabbelen'!$A$3:$K$2467,$R$76,0)</f>
        <v>545.33000000000004</v>
      </c>
      <c r="C340" s="5">
        <f>VLOOKUP(A340,'witte tabbelen'!$A$3:$K$2467,$S$76,0)</f>
        <v>38.83</v>
      </c>
      <c r="D340" s="5">
        <f t="shared" si="11"/>
        <v>38.83</v>
      </c>
      <c r="E340" s="14"/>
    </row>
    <row r="341" spans="1:5">
      <c r="A341" s="244">
        <v>1530</v>
      </c>
      <c r="B341" s="5">
        <f>VLOOKUP(A341,'witte tabbelen'!$A$3:$K$2467,$R$76,0)</f>
        <v>546.91999999999996</v>
      </c>
      <c r="C341" s="5">
        <f>VLOOKUP(A341,'witte tabbelen'!$A$3:$K$2467,$S$76,0)</f>
        <v>39</v>
      </c>
      <c r="D341" s="5">
        <f t="shared" si="11"/>
        <v>39</v>
      </c>
      <c r="E341" s="14"/>
    </row>
    <row r="342" spans="1:5">
      <c r="A342" s="243">
        <v>1534.5</v>
      </c>
      <c r="B342" s="5">
        <f>VLOOKUP(A342,'witte tabbelen'!$A$3:$K$2467,$R$76,0)</f>
        <v>548.58000000000004</v>
      </c>
      <c r="C342" s="5">
        <f>VLOOKUP(A342,'witte tabbelen'!$A$3:$K$2467,$S$76,0)</f>
        <v>39.33</v>
      </c>
      <c r="D342" s="5">
        <f t="shared" si="11"/>
        <v>39.33</v>
      </c>
      <c r="E342" s="14"/>
    </row>
    <row r="343" spans="1:5">
      <c r="A343" s="244">
        <v>1539</v>
      </c>
      <c r="B343" s="5">
        <f>VLOOKUP(A343,'witte tabbelen'!$A$3:$K$2467,$R$76,0)</f>
        <v>550.16999999999996</v>
      </c>
      <c r="C343" s="5">
        <f>VLOOKUP(A343,'witte tabbelen'!$A$3:$K$2467,$S$76,0)</f>
        <v>39.5</v>
      </c>
      <c r="D343" s="5">
        <f t="shared" si="11"/>
        <v>39.5</v>
      </c>
      <c r="E343" s="14"/>
    </row>
    <row r="344" spans="1:5">
      <c r="A344" s="243">
        <v>1543.5</v>
      </c>
      <c r="B344" s="5">
        <f>VLOOKUP(A344,'witte tabbelen'!$A$3:$K$2467,$R$76,0)</f>
        <v>551.75</v>
      </c>
      <c r="C344" s="5">
        <f>VLOOKUP(A344,'witte tabbelen'!$A$3:$K$2467,$S$76,0)</f>
        <v>39.67</v>
      </c>
      <c r="D344" s="5">
        <f t="shared" si="11"/>
        <v>39.67</v>
      </c>
      <c r="E344" s="14"/>
    </row>
    <row r="345" spans="1:5">
      <c r="A345" s="244">
        <v>1548</v>
      </c>
      <c r="B345" s="5">
        <f>VLOOKUP(A345,'witte tabbelen'!$A$3:$K$2467,$R$76,0)</f>
        <v>553.33000000000004</v>
      </c>
      <c r="C345" s="5">
        <f>VLOOKUP(A345,'witte tabbelen'!$A$3:$K$2467,$S$76,0)</f>
        <v>39.83</v>
      </c>
      <c r="D345" s="5">
        <f t="shared" si="11"/>
        <v>39.83</v>
      </c>
      <c r="E345" s="14"/>
    </row>
    <row r="346" spans="1:5">
      <c r="A346" s="243">
        <v>1552.5</v>
      </c>
      <c r="B346" s="5">
        <f>VLOOKUP(A346,'witte tabbelen'!$A$3:$K$2467,$R$76,0)</f>
        <v>555</v>
      </c>
      <c r="C346" s="5">
        <f>VLOOKUP(A346,'witte tabbelen'!$A$3:$K$2467,$S$76,0)</f>
        <v>40.17</v>
      </c>
      <c r="D346" s="5">
        <f t="shared" si="11"/>
        <v>40.17</v>
      </c>
      <c r="E346" s="14"/>
    </row>
    <row r="347" spans="1:5">
      <c r="A347" s="244">
        <v>1557</v>
      </c>
      <c r="B347" s="5">
        <f>VLOOKUP(A347,'witte tabbelen'!$A$3:$K$2467,$R$76,0)</f>
        <v>556.58000000000004</v>
      </c>
      <c r="C347" s="5">
        <f>VLOOKUP(A347,'witte tabbelen'!$A$3:$K$2467,$S$76,0)</f>
        <v>40.33</v>
      </c>
      <c r="D347" s="5">
        <f t="shared" si="11"/>
        <v>40.33</v>
      </c>
      <c r="E347" s="14"/>
    </row>
    <row r="348" spans="1:5">
      <c r="A348" s="243">
        <v>1561.5</v>
      </c>
      <c r="B348" s="5">
        <f>VLOOKUP(A348,'witte tabbelen'!$A$3:$K$2467,$R$76,0)</f>
        <v>558.16999999999996</v>
      </c>
      <c r="C348" s="5">
        <f>VLOOKUP(A348,'witte tabbelen'!$A$3:$K$2467,$S$76,0)</f>
        <v>40.5</v>
      </c>
      <c r="D348" s="5">
        <f t="shared" si="11"/>
        <v>40.5</v>
      </c>
      <c r="E348" s="14"/>
    </row>
    <row r="349" spans="1:5">
      <c r="A349" s="244">
        <v>1566</v>
      </c>
      <c r="B349" s="5">
        <f>VLOOKUP(A349,'witte tabbelen'!$A$3:$K$2467,$R$76,0)</f>
        <v>559.83000000000004</v>
      </c>
      <c r="C349" s="5">
        <f>VLOOKUP(A349,'witte tabbelen'!$A$3:$K$2467,$S$76,0)</f>
        <v>40.83</v>
      </c>
      <c r="D349" s="5">
        <f t="shared" si="11"/>
        <v>40.83</v>
      </c>
      <c r="E349" s="14"/>
    </row>
    <row r="350" spans="1:5">
      <c r="A350" s="243">
        <v>1570.5</v>
      </c>
      <c r="B350" s="5">
        <f>VLOOKUP(A350,'witte tabbelen'!$A$3:$K$2467,$R$76,0)</f>
        <v>561.41999999999996</v>
      </c>
      <c r="C350" s="5">
        <f>VLOOKUP(A350,'witte tabbelen'!$A$3:$K$2467,$S$76,0)</f>
        <v>41</v>
      </c>
      <c r="D350" s="5">
        <f t="shared" si="11"/>
        <v>41</v>
      </c>
      <c r="E350" s="14"/>
    </row>
    <row r="351" spans="1:5">
      <c r="A351" s="244">
        <v>1575</v>
      </c>
      <c r="B351" s="5">
        <f>VLOOKUP(A351,'witte tabbelen'!$A$3:$K$2467,$R$76,0)</f>
        <v>563</v>
      </c>
      <c r="C351" s="5">
        <f>VLOOKUP(A351,'witte tabbelen'!$A$3:$K$2467,$S$76,0)</f>
        <v>41.17</v>
      </c>
      <c r="D351" s="5">
        <f t="shared" si="11"/>
        <v>41.17</v>
      </c>
      <c r="E351" s="14"/>
    </row>
    <row r="352" spans="1:5">
      <c r="A352" s="243">
        <v>1579.5</v>
      </c>
      <c r="B352" s="5">
        <f>VLOOKUP(A352,'witte tabbelen'!$A$3:$K$2467,$R$76,0)</f>
        <v>564.66999999999996</v>
      </c>
      <c r="C352" s="5">
        <f>VLOOKUP(A352,'witte tabbelen'!$A$3:$K$2467,$S$76,0)</f>
        <v>41.42</v>
      </c>
      <c r="D352" s="5">
        <f t="shared" si="11"/>
        <v>41.42</v>
      </c>
      <c r="E352" s="14"/>
    </row>
    <row r="353" spans="1:5">
      <c r="A353" s="244">
        <v>1584</v>
      </c>
      <c r="B353" s="5">
        <f>VLOOKUP(A353,'witte tabbelen'!$A$3:$K$2467,$R$76,0)</f>
        <v>566.25</v>
      </c>
      <c r="C353" s="5">
        <f>VLOOKUP(A353,'witte tabbelen'!$A$3:$K$2467,$S$76,0)</f>
        <v>41.67</v>
      </c>
      <c r="D353" s="5">
        <f t="shared" si="11"/>
        <v>41.67</v>
      </c>
      <c r="E353" s="14"/>
    </row>
    <row r="354" spans="1:5">
      <c r="A354" s="243">
        <v>1588.5</v>
      </c>
      <c r="B354" s="5">
        <f>VLOOKUP(A354,'witte tabbelen'!$A$3:$K$2467,$R$76,0)</f>
        <v>567.83000000000004</v>
      </c>
      <c r="C354" s="5">
        <f>VLOOKUP(A354,'witte tabbelen'!$A$3:$K$2467,$S$76,0)</f>
        <v>41.83</v>
      </c>
      <c r="D354" s="5">
        <f t="shared" si="11"/>
        <v>41.83</v>
      </c>
      <c r="E354" s="14"/>
    </row>
    <row r="355" spans="1:5">
      <c r="A355" s="244">
        <v>1593</v>
      </c>
      <c r="B355" s="5">
        <f>VLOOKUP(A355,'witte tabbelen'!$A$3:$K$2467,$R$76,0)</f>
        <v>569.41999999999996</v>
      </c>
      <c r="C355" s="5">
        <f>VLOOKUP(A355,'witte tabbelen'!$A$3:$K$2467,$S$76,0)</f>
        <v>42</v>
      </c>
      <c r="D355" s="5">
        <f t="shared" si="11"/>
        <v>42</v>
      </c>
      <c r="E355" s="14"/>
    </row>
    <row r="356" spans="1:5">
      <c r="A356" s="243">
        <v>1597.5</v>
      </c>
      <c r="B356" s="5">
        <f>VLOOKUP(A356,'witte tabbelen'!$A$3:$K$2467,$R$76,0)</f>
        <v>571.08000000000004</v>
      </c>
      <c r="C356" s="5">
        <f>VLOOKUP(A356,'witte tabbelen'!$A$3:$K$2467,$S$76,0)</f>
        <v>42.25</v>
      </c>
      <c r="D356" s="5">
        <f t="shared" si="11"/>
        <v>42.25</v>
      </c>
      <c r="E356" s="14"/>
    </row>
    <row r="357" spans="1:5">
      <c r="A357" s="244">
        <v>1602</v>
      </c>
      <c r="B357" s="5">
        <f>VLOOKUP(A357,'witte tabbelen'!$A$3:$K$2467,$R$76,0)</f>
        <v>572.66999999999996</v>
      </c>
      <c r="C357" s="5">
        <f>VLOOKUP(A357,'witte tabbelen'!$A$3:$K$2467,$S$76,0)</f>
        <v>42.5</v>
      </c>
      <c r="D357" s="5">
        <f t="shared" si="11"/>
        <v>42.5</v>
      </c>
      <c r="E357" s="14"/>
    </row>
    <row r="358" spans="1:5">
      <c r="A358" s="243">
        <v>1606.5</v>
      </c>
      <c r="B358" s="5">
        <f>VLOOKUP(A358,'witte tabbelen'!$A$3:$K$2467,$R$76,0)</f>
        <v>574.25</v>
      </c>
      <c r="C358" s="5">
        <f>VLOOKUP(A358,'witte tabbelen'!$A$3:$K$2467,$S$76,0)</f>
        <v>42.67</v>
      </c>
      <c r="D358" s="5">
        <f t="shared" si="11"/>
        <v>42.67</v>
      </c>
      <c r="E358" s="14"/>
    </row>
    <row r="359" spans="1:5">
      <c r="A359" s="244">
        <v>1611</v>
      </c>
      <c r="B359" s="5">
        <f>VLOOKUP(A359,'witte tabbelen'!$A$3:$K$2467,$R$76,0)</f>
        <v>575.91999999999996</v>
      </c>
      <c r="C359" s="5">
        <f>VLOOKUP(A359,'witte tabbelen'!$A$3:$K$2467,$S$76,0)</f>
        <v>42.92</v>
      </c>
      <c r="D359" s="5">
        <f t="shared" si="11"/>
        <v>42.92</v>
      </c>
      <c r="E359" s="14"/>
    </row>
    <row r="360" spans="1:5">
      <c r="A360" s="243">
        <v>1615.5</v>
      </c>
      <c r="B360" s="5">
        <f>VLOOKUP(A360,'witte tabbelen'!$A$3:$K$2467,$R$76,0)</f>
        <v>577.5</v>
      </c>
      <c r="C360" s="5">
        <f>VLOOKUP(A360,'witte tabbelen'!$A$3:$K$2467,$S$76,0)</f>
        <v>43.08</v>
      </c>
      <c r="D360" s="5">
        <f t="shared" si="11"/>
        <v>43.08</v>
      </c>
      <c r="E360" s="14"/>
    </row>
    <row r="361" spans="1:5">
      <c r="A361" s="244">
        <v>1620</v>
      </c>
      <c r="B361" s="5">
        <f>VLOOKUP(A361,'witte tabbelen'!$A$3:$K$2467,$R$76,0)</f>
        <v>579.08000000000004</v>
      </c>
      <c r="C361" s="5">
        <f>VLOOKUP(A361,'witte tabbelen'!$A$3:$K$2467,$S$76,0)</f>
        <v>43.33</v>
      </c>
      <c r="D361" s="5">
        <f t="shared" si="11"/>
        <v>43.33</v>
      </c>
      <c r="E361" s="14"/>
    </row>
    <row r="362" spans="1:5">
      <c r="A362" s="243">
        <v>1624.5</v>
      </c>
      <c r="B362" s="5">
        <f>VLOOKUP(A362,'witte tabbelen'!$A$3:$K$2467,$R$76,0)</f>
        <v>580.75</v>
      </c>
      <c r="C362" s="5">
        <f>VLOOKUP(A362,'witte tabbelen'!$A$3:$K$2467,$S$76,0)</f>
        <v>43.58</v>
      </c>
      <c r="D362" s="5">
        <f t="shared" si="11"/>
        <v>43.58</v>
      </c>
      <c r="E362" s="14"/>
    </row>
    <row r="363" spans="1:5">
      <c r="A363" s="244">
        <v>1629</v>
      </c>
      <c r="B363" s="5">
        <f>VLOOKUP(A363,'witte tabbelen'!$A$3:$K$2467,$R$76,0)</f>
        <v>582.33000000000004</v>
      </c>
      <c r="C363" s="5">
        <f>VLOOKUP(A363,'witte tabbelen'!$A$3:$K$2467,$S$76,0)</f>
        <v>43.75</v>
      </c>
      <c r="D363" s="5">
        <f t="shared" si="11"/>
        <v>43.75</v>
      </c>
      <c r="E363" s="14"/>
    </row>
    <row r="364" spans="1:5">
      <c r="A364" s="243">
        <v>1633.5</v>
      </c>
      <c r="B364" s="5">
        <f>VLOOKUP(A364,'witte tabbelen'!$A$3:$K$2467,$R$76,0)</f>
        <v>583.91999999999996</v>
      </c>
      <c r="C364" s="5">
        <f>VLOOKUP(A364,'witte tabbelen'!$A$3:$K$2467,$S$76,0)</f>
        <v>43.92</v>
      </c>
      <c r="D364" s="5">
        <f t="shared" si="11"/>
        <v>43.92</v>
      </c>
      <c r="E364" s="14"/>
    </row>
    <row r="365" spans="1:5">
      <c r="A365" s="244">
        <v>1638</v>
      </c>
      <c r="B365" s="5">
        <f>VLOOKUP(A365,'witte tabbelen'!$A$3:$K$2467,$R$76,0)</f>
        <v>585.58000000000004</v>
      </c>
      <c r="C365" s="5">
        <f>VLOOKUP(A365,'witte tabbelen'!$A$3:$K$2467,$S$76,0)</f>
        <v>44.25</v>
      </c>
      <c r="D365" s="5">
        <f t="shared" si="11"/>
        <v>44.25</v>
      </c>
      <c r="E365" s="14"/>
    </row>
    <row r="366" spans="1:5">
      <c r="A366" s="243">
        <v>1642.5</v>
      </c>
      <c r="B366" s="5">
        <f>VLOOKUP(A366,'witte tabbelen'!$A$3:$K$2467,$R$76,0)</f>
        <v>587.16999999999996</v>
      </c>
      <c r="C366" s="5">
        <f>VLOOKUP(A366,'witte tabbelen'!$A$3:$K$2467,$S$76,0)</f>
        <v>44.42</v>
      </c>
      <c r="D366" s="5">
        <f t="shared" si="11"/>
        <v>44.42</v>
      </c>
      <c r="E366" s="14"/>
    </row>
    <row r="367" spans="1:5">
      <c r="A367" s="244">
        <v>1647</v>
      </c>
      <c r="B367" s="5">
        <f>VLOOKUP(A367,'witte tabbelen'!$A$3:$K$2467,$R$76,0)</f>
        <v>588.75</v>
      </c>
      <c r="C367" s="5">
        <f>VLOOKUP(A367,'witte tabbelen'!$A$3:$K$2467,$S$76,0)</f>
        <v>44.58</v>
      </c>
      <c r="D367" s="5">
        <f t="shared" si="11"/>
        <v>44.58</v>
      </c>
      <c r="E367" s="14"/>
    </row>
    <row r="368" spans="1:5">
      <c r="A368" s="243">
        <v>1651.5</v>
      </c>
      <c r="B368" s="5">
        <f>VLOOKUP(A368,'witte tabbelen'!$A$3:$K$2467,$R$76,0)</f>
        <v>590.33000000000004</v>
      </c>
      <c r="C368" s="5">
        <f>VLOOKUP(A368,'witte tabbelen'!$A$3:$K$2467,$S$76,0)</f>
        <v>44.75</v>
      </c>
      <c r="D368" s="5">
        <f t="shared" si="11"/>
        <v>44.75</v>
      </c>
      <c r="E368" s="14"/>
    </row>
    <row r="369" spans="1:5">
      <c r="A369" s="244">
        <v>1656</v>
      </c>
      <c r="B369" s="5">
        <f>VLOOKUP(A369,'witte tabbelen'!$A$3:$K$2467,$R$76,0)</f>
        <v>592</v>
      </c>
      <c r="C369" s="5">
        <f>VLOOKUP(A369,'witte tabbelen'!$A$3:$K$2467,$S$76,0)</f>
        <v>45.08</v>
      </c>
      <c r="D369" s="5">
        <f t="shared" si="11"/>
        <v>45.08</v>
      </c>
      <c r="E369" s="14"/>
    </row>
    <row r="370" spans="1:5">
      <c r="A370" s="243">
        <v>1660.5</v>
      </c>
      <c r="B370" s="5">
        <f>VLOOKUP(A370,'witte tabbelen'!$A$3:$K$2467,$R$76,0)</f>
        <v>593.58000000000004</v>
      </c>
      <c r="C370" s="5">
        <f>VLOOKUP(A370,'witte tabbelen'!$A$3:$K$2467,$S$76,0)</f>
        <v>45.25</v>
      </c>
      <c r="D370" s="5">
        <f t="shared" si="11"/>
        <v>45.25</v>
      </c>
      <c r="E370" s="14"/>
    </row>
    <row r="371" spans="1:5">
      <c r="A371" s="244">
        <v>1665</v>
      </c>
      <c r="B371" s="5">
        <f>VLOOKUP(A371,'witte tabbelen'!$A$3:$K$2467,$R$76,0)</f>
        <v>595.16999999999996</v>
      </c>
      <c r="C371" s="5">
        <f>VLOOKUP(A371,'witte tabbelen'!$A$3:$K$2467,$S$76,0)</f>
        <v>45.42</v>
      </c>
      <c r="D371" s="5">
        <f t="shared" si="11"/>
        <v>45.42</v>
      </c>
      <c r="E371" s="14"/>
    </row>
    <row r="372" spans="1:5">
      <c r="A372" s="243">
        <v>1669.5</v>
      </c>
      <c r="B372" s="5">
        <f>VLOOKUP(A372,'witte tabbelen'!$A$3:$K$2467,$R$76,0)</f>
        <v>596.83000000000004</v>
      </c>
      <c r="C372" s="5">
        <f>VLOOKUP(A372,'witte tabbelen'!$A$3:$K$2467,$S$76,0)</f>
        <v>45.67</v>
      </c>
      <c r="D372" s="5">
        <f t="shared" si="11"/>
        <v>45.67</v>
      </c>
      <c r="E372" s="14"/>
    </row>
    <row r="373" spans="1:5">
      <c r="A373" s="244">
        <v>1674</v>
      </c>
      <c r="B373" s="5">
        <f>VLOOKUP(A373,'witte tabbelen'!$A$3:$K$2467,$R$76,0)</f>
        <v>598.41999999999996</v>
      </c>
      <c r="C373" s="5">
        <f>VLOOKUP(A373,'witte tabbelen'!$A$3:$K$2467,$S$76,0)</f>
        <v>45.92</v>
      </c>
      <c r="D373" s="5">
        <f t="shared" si="11"/>
        <v>45.92</v>
      </c>
      <c r="E373" s="14"/>
    </row>
    <row r="374" spans="1:5">
      <c r="A374" s="243">
        <v>1678.5</v>
      </c>
      <c r="B374" s="5">
        <f>VLOOKUP(A374,'witte tabbelen'!$A$3:$K$2467,$R$76,0)</f>
        <v>600</v>
      </c>
      <c r="C374" s="5">
        <f>VLOOKUP(A374,'witte tabbelen'!$A$3:$K$2467,$S$76,0)</f>
        <v>46.08</v>
      </c>
      <c r="D374" s="5">
        <f t="shared" si="11"/>
        <v>46.08</v>
      </c>
      <c r="E374" s="14"/>
    </row>
    <row r="375" spans="1:5">
      <c r="A375" s="244">
        <v>1683</v>
      </c>
      <c r="B375" s="5">
        <f>VLOOKUP(A375,'witte tabbelen'!$A$3:$K$2467,$R$76,0)</f>
        <v>601.66999999999996</v>
      </c>
      <c r="C375" s="5">
        <f>VLOOKUP(A375,'witte tabbelen'!$A$3:$K$2467,$S$76,0)</f>
        <v>46.33</v>
      </c>
      <c r="D375" s="5">
        <f t="shared" si="11"/>
        <v>46.33</v>
      </c>
      <c r="E375" s="14"/>
    </row>
    <row r="376" spans="1:5">
      <c r="A376" s="243">
        <v>1687.5</v>
      </c>
      <c r="B376" s="5">
        <f>VLOOKUP(A376,'witte tabbelen'!$A$3:$K$2467,$R$76,0)</f>
        <v>603.25</v>
      </c>
      <c r="C376" s="5">
        <f>VLOOKUP(A376,'witte tabbelen'!$A$3:$K$2467,$S$76,0)</f>
        <v>46.5</v>
      </c>
      <c r="D376" s="5">
        <f t="shared" si="11"/>
        <v>46.5</v>
      </c>
      <c r="E376" s="14"/>
    </row>
    <row r="377" spans="1:5">
      <c r="A377" s="244">
        <v>1692</v>
      </c>
      <c r="B377" s="5">
        <f>VLOOKUP(A377,'witte tabbelen'!$A$3:$K$2467,$R$76,0)</f>
        <v>604.83000000000004</v>
      </c>
      <c r="C377" s="5">
        <f>VLOOKUP(A377,'witte tabbelen'!$A$3:$K$2467,$S$76,0)</f>
        <v>46.75</v>
      </c>
      <c r="D377" s="5">
        <f t="shared" si="11"/>
        <v>46.75</v>
      </c>
      <c r="E377" s="14"/>
    </row>
    <row r="378" spans="1:5">
      <c r="A378" s="243">
        <v>1696.5</v>
      </c>
      <c r="B378" s="5">
        <f>VLOOKUP(A378,'witte tabbelen'!$A$3:$K$2467,$R$76,0)</f>
        <v>606.41999999999996</v>
      </c>
      <c r="C378" s="5">
        <f>VLOOKUP(A378,'witte tabbelen'!$A$3:$K$2467,$S$76,0)</f>
        <v>46.92</v>
      </c>
      <c r="D378" s="5">
        <f t="shared" si="11"/>
        <v>46.92</v>
      </c>
      <c r="E378" s="14"/>
    </row>
    <row r="379" spans="1:5">
      <c r="A379" s="244">
        <v>1701</v>
      </c>
      <c r="B379" s="5">
        <f>VLOOKUP(A379,'witte tabbelen'!$A$3:$K$2467,$R$76,0)</f>
        <v>608.08000000000004</v>
      </c>
      <c r="C379" s="5">
        <f>VLOOKUP(A379,'witte tabbelen'!$A$3:$K$2467,$S$76,0)</f>
        <v>47.17</v>
      </c>
      <c r="D379" s="5">
        <f t="shared" si="11"/>
        <v>47.17</v>
      </c>
      <c r="E379" s="14"/>
    </row>
    <row r="380" spans="1:5">
      <c r="A380" s="243">
        <v>1705.5</v>
      </c>
      <c r="B380" s="5">
        <f>VLOOKUP(A380,'witte tabbelen'!$A$3:$K$2467,$R$76,0)</f>
        <v>609.66999999999996</v>
      </c>
      <c r="C380" s="5">
        <f>VLOOKUP(A380,'witte tabbelen'!$A$3:$K$2467,$S$76,0)</f>
        <v>47.33</v>
      </c>
      <c r="D380" s="5">
        <f t="shared" si="11"/>
        <v>47.33</v>
      </c>
      <c r="E380" s="14"/>
    </row>
    <row r="381" spans="1:5">
      <c r="A381" s="244">
        <v>1710</v>
      </c>
      <c r="B381" s="5">
        <f>VLOOKUP(A381,'witte tabbelen'!$A$3:$K$2467,$R$76,0)</f>
        <v>611.25</v>
      </c>
      <c r="C381" s="5">
        <f>VLOOKUP(A381,'witte tabbelen'!$A$3:$K$2467,$S$76,0)</f>
        <v>47.58</v>
      </c>
      <c r="D381" s="5">
        <f t="shared" si="11"/>
        <v>47.58</v>
      </c>
      <c r="E381" s="14"/>
    </row>
    <row r="382" spans="1:5">
      <c r="A382" s="243">
        <v>1714.5</v>
      </c>
      <c r="B382" s="5">
        <f>VLOOKUP(A382,'witte tabbelen'!$A$3:$K$2467,$R$76,0)</f>
        <v>612.91999999999996</v>
      </c>
      <c r="C382" s="5">
        <f>VLOOKUP(A382,'witte tabbelen'!$A$3:$K$2467,$S$76,0)</f>
        <v>47.83</v>
      </c>
      <c r="D382" s="5">
        <f t="shared" si="11"/>
        <v>47.83</v>
      </c>
      <c r="E382" s="14"/>
    </row>
    <row r="383" spans="1:5">
      <c r="A383" s="244">
        <v>1719</v>
      </c>
      <c r="B383" s="5">
        <f>VLOOKUP(A383,'witte tabbelen'!$A$3:$K$2467,$R$76,0)</f>
        <v>614.5</v>
      </c>
      <c r="C383" s="5">
        <f>VLOOKUP(A383,'witte tabbelen'!$A$3:$K$2467,$S$76,0)</f>
        <v>48</v>
      </c>
      <c r="D383" s="5">
        <f t="shared" si="11"/>
        <v>48</v>
      </c>
      <c r="E383" s="14"/>
    </row>
    <row r="384" spans="1:5">
      <c r="A384" s="243">
        <v>1723.5</v>
      </c>
      <c r="B384" s="5">
        <f>VLOOKUP(A384,'witte tabbelen'!$A$3:$K$2467,$R$76,0)</f>
        <v>616.08000000000004</v>
      </c>
      <c r="C384" s="5">
        <f>VLOOKUP(A384,'witte tabbelen'!$A$3:$K$2467,$S$76,0)</f>
        <v>48.17</v>
      </c>
      <c r="D384" s="5">
        <f t="shared" si="11"/>
        <v>48.17</v>
      </c>
      <c r="E384" s="14"/>
    </row>
    <row r="385" spans="1:5">
      <c r="A385" s="244">
        <v>1728</v>
      </c>
      <c r="B385" s="5">
        <f>VLOOKUP(A385,'witte tabbelen'!$A$3:$K$2467,$R$76,0)</f>
        <v>617.75</v>
      </c>
      <c r="C385" s="5">
        <f>VLOOKUP(A385,'witte tabbelen'!$A$3:$K$2467,$S$76,0)</f>
        <v>48.5</v>
      </c>
      <c r="D385" s="5">
        <f t="shared" si="11"/>
        <v>48.5</v>
      </c>
      <c r="E385" s="14"/>
    </row>
    <row r="386" spans="1:5">
      <c r="A386" s="243">
        <v>1732.5</v>
      </c>
      <c r="B386" s="5">
        <f>VLOOKUP(A386,'witte tabbelen'!$A$3:$K$2467,$R$76,0)</f>
        <v>619.33000000000004</v>
      </c>
      <c r="C386" s="5">
        <f>VLOOKUP(A386,'witte tabbelen'!$A$3:$K$2467,$S$76,0)</f>
        <v>48.67</v>
      </c>
      <c r="D386" s="5">
        <f t="shared" si="11"/>
        <v>48.67</v>
      </c>
      <c r="E386" s="14"/>
    </row>
    <row r="387" spans="1:5">
      <c r="A387" s="244">
        <v>1737</v>
      </c>
      <c r="B387" s="5">
        <f>VLOOKUP(A387,'witte tabbelen'!$A$3:$K$2467,$R$76,0)</f>
        <v>620.91999999999996</v>
      </c>
      <c r="C387" s="5">
        <f>VLOOKUP(A387,'witte tabbelen'!$A$3:$K$2467,$S$76,0)</f>
        <v>48.83</v>
      </c>
      <c r="D387" s="5">
        <f t="shared" ref="D387:D450" si="12">C387</f>
        <v>48.83</v>
      </c>
      <c r="E387" s="14"/>
    </row>
    <row r="388" spans="1:5">
      <c r="A388" s="243">
        <v>1741.5</v>
      </c>
      <c r="B388" s="5">
        <f>VLOOKUP(A388,'witte tabbelen'!$A$3:$K$2467,$R$76,0)</f>
        <v>622.58000000000004</v>
      </c>
      <c r="C388" s="5">
        <f>VLOOKUP(A388,'witte tabbelen'!$A$3:$K$2467,$S$76,0)</f>
        <v>49.08</v>
      </c>
      <c r="D388" s="5">
        <f t="shared" si="12"/>
        <v>49.08</v>
      </c>
      <c r="E388" s="14"/>
    </row>
    <row r="389" spans="1:5">
      <c r="A389" s="244">
        <v>1746</v>
      </c>
      <c r="B389" s="5">
        <f>VLOOKUP(A389,'witte tabbelen'!$A$3:$K$2467,$R$76,0)</f>
        <v>624.16999999999996</v>
      </c>
      <c r="C389" s="5">
        <f>VLOOKUP(A389,'witte tabbelen'!$A$3:$K$2467,$S$76,0)</f>
        <v>49.33</v>
      </c>
      <c r="D389" s="5">
        <f t="shared" si="12"/>
        <v>49.33</v>
      </c>
      <c r="E389" s="14"/>
    </row>
    <row r="390" spans="1:5">
      <c r="A390" s="243">
        <v>1750.5</v>
      </c>
      <c r="B390" s="5">
        <f>VLOOKUP(A390,'witte tabbelen'!$A$3:$K$2467,$R$76,0)</f>
        <v>625.75</v>
      </c>
      <c r="C390" s="5">
        <f>VLOOKUP(A390,'witte tabbelen'!$A$3:$K$2467,$S$76,0)</f>
        <v>49.5</v>
      </c>
      <c r="D390" s="5">
        <f t="shared" si="12"/>
        <v>49.5</v>
      </c>
      <c r="E390" s="14"/>
    </row>
    <row r="391" spans="1:5">
      <c r="A391" s="244">
        <v>1755</v>
      </c>
      <c r="B391" s="5">
        <f>VLOOKUP(A391,'witte tabbelen'!$A$3:$K$2467,$R$76,0)</f>
        <v>627.33000000000004</v>
      </c>
      <c r="C391" s="5">
        <f>VLOOKUP(A391,'witte tabbelen'!$A$3:$K$2467,$S$76,0)</f>
        <v>49.67</v>
      </c>
      <c r="D391" s="5">
        <f t="shared" si="12"/>
        <v>49.67</v>
      </c>
      <c r="E391" s="14"/>
    </row>
    <row r="392" spans="1:5">
      <c r="A392" s="243">
        <v>1759.5</v>
      </c>
      <c r="B392" s="5">
        <f>VLOOKUP(A392,'witte tabbelen'!$A$3:$K$2467,$R$76,0)</f>
        <v>629</v>
      </c>
      <c r="C392" s="5">
        <f>VLOOKUP(A392,'witte tabbelen'!$A$3:$K$2467,$S$76,0)</f>
        <v>49.92</v>
      </c>
      <c r="D392" s="5">
        <f t="shared" si="12"/>
        <v>49.92</v>
      </c>
      <c r="E392" s="14"/>
    </row>
    <row r="393" spans="1:5">
      <c r="A393" s="244">
        <v>1764</v>
      </c>
      <c r="B393" s="5">
        <f>VLOOKUP(A393,'witte tabbelen'!$A$3:$K$2467,$R$76,0)</f>
        <v>630.58000000000004</v>
      </c>
      <c r="C393" s="5">
        <f>VLOOKUP(A393,'witte tabbelen'!$A$3:$K$2467,$S$76,0)</f>
        <v>50.17</v>
      </c>
      <c r="D393" s="5">
        <f t="shared" si="12"/>
        <v>50.17</v>
      </c>
      <c r="E393" s="14"/>
    </row>
    <row r="394" spans="1:5">
      <c r="A394" s="243">
        <v>1768.5</v>
      </c>
      <c r="B394" s="5">
        <f>VLOOKUP(A394,'witte tabbelen'!$A$3:$K$2467,$R$76,0)</f>
        <v>632.16999999999996</v>
      </c>
      <c r="C394" s="5">
        <f>VLOOKUP(A394,'witte tabbelen'!$A$3:$K$2467,$S$76,0)</f>
        <v>50.33</v>
      </c>
      <c r="D394" s="5">
        <f t="shared" si="12"/>
        <v>50.33</v>
      </c>
      <c r="E394" s="14"/>
    </row>
    <row r="395" spans="1:5">
      <c r="A395" s="244">
        <v>1773</v>
      </c>
      <c r="B395" s="5">
        <f>VLOOKUP(A395,'witte tabbelen'!$A$3:$K$2467,$R$76,0)</f>
        <v>633.83000000000004</v>
      </c>
      <c r="C395" s="5">
        <f>VLOOKUP(A395,'witte tabbelen'!$A$3:$K$2467,$S$76,0)</f>
        <v>50.58</v>
      </c>
      <c r="D395" s="5">
        <f t="shared" si="12"/>
        <v>50.58</v>
      </c>
      <c r="E395" s="14"/>
    </row>
    <row r="396" spans="1:5">
      <c r="A396" s="243">
        <v>1777.5</v>
      </c>
      <c r="B396" s="5">
        <f>VLOOKUP(A396,'witte tabbelen'!$A$3:$K$2467,$R$76,0)</f>
        <v>635.41999999999996</v>
      </c>
      <c r="C396" s="5">
        <f>VLOOKUP(A396,'witte tabbelen'!$A$3:$K$2467,$S$76,0)</f>
        <v>50.83</v>
      </c>
      <c r="D396" s="5">
        <f t="shared" si="12"/>
        <v>50.83</v>
      </c>
      <c r="E396" s="14"/>
    </row>
    <row r="397" spans="1:5">
      <c r="A397" s="244">
        <v>1782</v>
      </c>
      <c r="B397" s="5">
        <f>VLOOKUP(A397,'witte tabbelen'!$A$3:$K$2467,$R$76,0)</f>
        <v>637</v>
      </c>
      <c r="C397" s="5">
        <f>VLOOKUP(A397,'witte tabbelen'!$A$3:$K$2467,$S$76,0)</f>
        <v>51</v>
      </c>
      <c r="D397" s="5">
        <f t="shared" si="12"/>
        <v>51</v>
      </c>
      <c r="E397" s="14"/>
    </row>
    <row r="398" spans="1:5">
      <c r="A398" s="243">
        <v>1786.5</v>
      </c>
      <c r="B398" s="5">
        <f>VLOOKUP(A398,'witte tabbelen'!$A$3:$K$2467,$R$76,0)</f>
        <v>638.66999999999996</v>
      </c>
      <c r="C398" s="5">
        <f>VLOOKUP(A398,'witte tabbelen'!$A$3:$K$2467,$S$76,0)</f>
        <v>51.25</v>
      </c>
      <c r="D398" s="5">
        <f t="shared" si="12"/>
        <v>51.25</v>
      </c>
      <c r="E398" s="14"/>
    </row>
    <row r="399" spans="1:5">
      <c r="A399" s="244">
        <v>1791</v>
      </c>
      <c r="B399" s="5">
        <f>VLOOKUP(A399,'witte tabbelen'!$A$3:$K$2467,$R$76,0)</f>
        <v>640.25</v>
      </c>
      <c r="C399" s="5">
        <f>VLOOKUP(A399,'witte tabbelen'!$A$3:$K$2467,$S$76,0)</f>
        <v>51.42</v>
      </c>
      <c r="D399" s="5">
        <f t="shared" si="12"/>
        <v>51.42</v>
      </c>
      <c r="E399" s="14"/>
    </row>
    <row r="400" spans="1:5">
      <c r="A400" s="243">
        <v>1795.5</v>
      </c>
      <c r="B400" s="5">
        <f>VLOOKUP(A400,'witte tabbelen'!$A$3:$K$2467,$R$76,0)</f>
        <v>641.83000000000004</v>
      </c>
      <c r="C400" s="5">
        <f>VLOOKUP(A400,'witte tabbelen'!$A$3:$K$2467,$S$76,0)</f>
        <v>51.67</v>
      </c>
      <c r="D400" s="5">
        <f t="shared" si="12"/>
        <v>51.67</v>
      </c>
      <c r="E400" s="14"/>
    </row>
    <row r="401" spans="1:5">
      <c r="A401" s="244">
        <v>1800</v>
      </c>
      <c r="B401" s="5">
        <f>VLOOKUP(A401,'witte tabbelen'!$A$3:$K$2467,$R$76,0)</f>
        <v>643.5</v>
      </c>
      <c r="C401" s="5">
        <f>VLOOKUP(A401,'witte tabbelen'!$A$3:$K$2467,$S$76,0)</f>
        <v>51.92</v>
      </c>
      <c r="D401" s="5">
        <f t="shared" si="12"/>
        <v>51.92</v>
      </c>
      <c r="E401" s="14"/>
    </row>
    <row r="402" spans="1:5">
      <c r="A402" s="243">
        <v>1804.5</v>
      </c>
      <c r="B402" s="5">
        <f>VLOOKUP(A402,'witte tabbelen'!$A$3:$K$2467,$R$76,0)</f>
        <v>645.08000000000004</v>
      </c>
      <c r="C402" s="5">
        <f>VLOOKUP(A402,'witte tabbelen'!$A$3:$K$2467,$S$76,0)</f>
        <v>52.08</v>
      </c>
      <c r="D402" s="5">
        <f t="shared" si="12"/>
        <v>52.08</v>
      </c>
      <c r="E402" s="14"/>
    </row>
    <row r="403" spans="1:5">
      <c r="A403" s="244">
        <v>1809</v>
      </c>
      <c r="B403" s="5">
        <f>VLOOKUP(A403,'witte tabbelen'!$A$3:$K$2467,$R$76,0)</f>
        <v>646.66999999999996</v>
      </c>
      <c r="C403" s="5">
        <f>VLOOKUP(A403,'witte tabbelen'!$A$3:$K$2467,$S$76,0)</f>
        <v>52.25</v>
      </c>
      <c r="D403" s="5">
        <f t="shared" si="12"/>
        <v>52.25</v>
      </c>
      <c r="E403" s="14"/>
    </row>
    <row r="404" spans="1:5">
      <c r="A404" s="243">
        <v>1813.5</v>
      </c>
      <c r="B404" s="5">
        <f>VLOOKUP(A404,'witte tabbelen'!$A$3:$K$2467,$R$76,0)</f>
        <v>648.25</v>
      </c>
      <c r="C404" s="5">
        <f>VLOOKUP(A404,'witte tabbelen'!$A$3:$K$2467,$S$76,0)</f>
        <v>52.5</v>
      </c>
      <c r="D404" s="5">
        <f t="shared" si="12"/>
        <v>52.5</v>
      </c>
      <c r="E404" s="14"/>
    </row>
    <row r="405" spans="1:5">
      <c r="A405" s="244">
        <v>1818</v>
      </c>
      <c r="B405" s="5">
        <f>VLOOKUP(A405,'witte tabbelen'!$A$3:$K$2467,$R$76,0)</f>
        <v>649.91999999999996</v>
      </c>
      <c r="C405" s="5">
        <f>VLOOKUP(A405,'witte tabbelen'!$A$3:$K$2467,$S$76,0)</f>
        <v>52.75</v>
      </c>
      <c r="D405" s="5">
        <f t="shared" si="12"/>
        <v>52.75</v>
      </c>
      <c r="E405" s="14"/>
    </row>
    <row r="406" spans="1:5">
      <c r="A406" s="243">
        <v>1822.5</v>
      </c>
      <c r="B406" s="5">
        <f>VLOOKUP(A406,'witte tabbelen'!$A$3:$K$2467,$R$76,0)</f>
        <v>651.5</v>
      </c>
      <c r="C406" s="5">
        <f>VLOOKUP(A406,'witte tabbelen'!$A$3:$K$2467,$S$76,0)</f>
        <v>52.92</v>
      </c>
      <c r="D406" s="5">
        <f t="shared" si="12"/>
        <v>52.92</v>
      </c>
      <c r="E406" s="14"/>
    </row>
    <row r="407" spans="1:5">
      <c r="A407" s="244">
        <v>1827</v>
      </c>
      <c r="B407" s="5">
        <f>VLOOKUP(A407,'witte tabbelen'!$A$3:$K$2467,$R$76,0)</f>
        <v>653.08000000000004</v>
      </c>
      <c r="C407" s="5">
        <f>VLOOKUP(A407,'witte tabbelen'!$A$3:$K$2467,$S$76,0)</f>
        <v>53.08</v>
      </c>
      <c r="D407" s="5">
        <f t="shared" si="12"/>
        <v>53.08</v>
      </c>
      <c r="E407" s="14"/>
    </row>
    <row r="408" spans="1:5">
      <c r="A408" s="243">
        <v>1831.5</v>
      </c>
      <c r="B408" s="5">
        <f>VLOOKUP(A408,'witte tabbelen'!$A$3:$K$2467,$R$76,0)</f>
        <v>654.75</v>
      </c>
      <c r="C408" s="5">
        <f>VLOOKUP(A408,'witte tabbelen'!$A$3:$K$2467,$S$76,0)</f>
        <v>53.42</v>
      </c>
      <c r="D408" s="5">
        <f t="shared" si="12"/>
        <v>53.42</v>
      </c>
      <c r="E408" s="14"/>
    </row>
    <row r="409" spans="1:5">
      <c r="A409" s="244">
        <v>1836</v>
      </c>
      <c r="B409" s="5">
        <f>VLOOKUP(A409,'witte tabbelen'!$A$3:$K$2467,$R$76,0)</f>
        <v>656.33</v>
      </c>
      <c r="C409" s="5">
        <f>VLOOKUP(A409,'witte tabbelen'!$A$3:$K$2467,$S$76,0)</f>
        <v>53.58</v>
      </c>
      <c r="D409" s="5">
        <f t="shared" si="12"/>
        <v>53.58</v>
      </c>
      <c r="E409" s="14"/>
    </row>
    <row r="410" spans="1:5">
      <c r="A410" s="243">
        <v>1840.5</v>
      </c>
      <c r="B410" s="5">
        <f>VLOOKUP(A410,'witte tabbelen'!$A$3:$K$2467,$R$76,0)</f>
        <v>657.92</v>
      </c>
      <c r="C410" s="5">
        <f>VLOOKUP(A410,'witte tabbelen'!$A$3:$K$2467,$S$76,0)</f>
        <v>53.75</v>
      </c>
      <c r="D410" s="5">
        <f t="shared" si="12"/>
        <v>53.75</v>
      </c>
      <c r="E410" s="14"/>
    </row>
    <row r="411" spans="1:5">
      <c r="A411" s="244">
        <v>1845</v>
      </c>
      <c r="B411" s="5">
        <f>VLOOKUP(A411,'witte tabbelen'!$A$3:$K$2467,$R$76,0)</f>
        <v>659.58</v>
      </c>
      <c r="C411" s="5">
        <f>VLOOKUP(A411,'witte tabbelen'!$A$3:$K$2467,$S$76,0)</f>
        <v>54</v>
      </c>
      <c r="D411" s="5">
        <f t="shared" si="12"/>
        <v>54</v>
      </c>
      <c r="E411" s="14"/>
    </row>
    <row r="412" spans="1:5">
      <c r="A412" s="243">
        <v>1849.5</v>
      </c>
      <c r="B412" s="5">
        <f>VLOOKUP(A412,'witte tabbelen'!$A$3:$K$2467,$R$76,0)</f>
        <v>661.17</v>
      </c>
      <c r="C412" s="5">
        <f>VLOOKUP(A412,'witte tabbelen'!$A$3:$K$2467,$S$76,0)</f>
        <v>54.25</v>
      </c>
      <c r="D412" s="5">
        <f t="shared" si="12"/>
        <v>54.25</v>
      </c>
      <c r="E412" s="14"/>
    </row>
    <row r="413" spans="1:5">
      <c r="A413" s="244">
        <v>1854</v>
      </c>
      <c r="B413" s="5">
        <f>VLOOKUP(A413,'witte tabbelen'!$A$3:$K$2467,$R$76,0)</f>
        <v>662.75</v>
      </c>
      <c r="C413" s="5">
        <f>VLOOKUP(A413,'witte tabbelen'!$A$3:$K$2467,$S$76,0)</f>
        <v>54.42</v>
      </c>
      <c r="D413" s="5">
        <f t="shared" si="12"/>
        <v>54.42</v>
      </c>
      <c r="E413" s="14"/>
    </row>
    <row r="414" spans="1:5">
      <c r="A414" s="243">
        <v>1858.5</v>
      </c>
      <c r="B414" s="5">
        <f>VLOOKUP(A414,'witte tabbelen'!$A$3:$K$2467,$R$76,0)</f>
        <v>664.33</v>
      </c>
      <c r="C414" s="5">
        <f>VLOOKUP(A414,'witte tabbelen'!$A$3:$K$2467,$S$76,0)</f>
        <v>54.58</v>
      </c>
      <c r="D414" s="5">
        <f t="shared" si="12"/>
        <v>54.58</v>
      </c>
      <c r="E414" s="14"/>
    </row>
    <row r="415" spans="1:5">
      <c r="A415" s="244">
        <v>1863</v>
      </c>
      <c r="B415" s="5">
        <f>VLOOKUP(A415,'witte tabbelen'!$A$3:$K$2467,$R$76,0)</f>
        <v>666</v>
      </c>
      <c r="C415" s="5">
        <f>VLOOKUP(A415,'witte tabbelen'!$A$3:$K$2467,$S$76,0)</f>
        <v>54.83</v>
      </c>
      <c r="D415" s="5">
        <f t="shared" si="12"/>
        <v>54.83</v>
      </c>
      <c r="E415" s="14"/>
    </row>
    <row r="416" spans="1:5">
      <c r="A416" s="243">
        <v>1867.5</v>
      </c>
      <c r="B416" s="5">
        <f>VLOOKUP(A416,'witte tabbelen'!$A$3:$K$2467,$R$76,0)</f>
        <v>667.58</v>
      </c>
      <c r="C416" s="5">
        <f>VLOOKUP(A416,'witte tabbelen'!$A$3:$K$2467,$S$76,0)</f>
        <v>55.08</v>
      </c>
      <c r="D416" s="5">
        <f t="shared" si="12"/>
        <v>55.08</v>
      </c>
      <c r="E416" s="14"/>
    </row>
    <row r="417" spans="1:5">
      <c r="A417" s="244">
        <v>1872</v>
      </c>
      <c r="B417" s="5">
        <f>VLOOKUP(A417,'witte tabbelen'!$A$3:$K$2467,$R$76,0)</f>
        <v>669.17</v>
      </c>
      <c r="C417" s="5">
        <f>VLOOKUP(A417,'witte tabbelen'!$A$3:$K$2467,$S$76,0)</f>
        <v>55.25</v>
      </c>
      <c r="D417" s="5">
        <f t="shared" si="12"/>
        <v>55.25</v>
      </c>
      <c r="E417" s="14"/>
    </row>
    <row r="418" spans="1:5">
      <c r="A418" s="243">
        <v>1876.5</v>
      </c>
      <c r="B418" s="5">
        <f>VLOOKUP(A418,'witte tabbelen'!$A$3:$K$2467,$R$76,0)</f>
        <v>670.83</v>
      </c>
      <c r="C418" s="5">
        <f>VLOOKUP(A418,'witte tabbelen'!$A$3:$K$2467,$S$76,0)</f>
        <v>55.5</v>
      </c>
      <c r="D418" s="5">
        <f t="shared" si="12"/>
        <v>55.5</v>
      </c>
      <c r="E418" s="14"/>
    </row>
    <row r="419" spans="1:5">
      <c r="A419" s="244">
        <v>1881</v>
      </c>
      <c r="B419" s="5">
        <f>VLOOKUP(A419,'witte tabbelen'!$A$3:$K$2467,$R$76,0)</f>
        <v>672.42</v>
      </c>
      <c r="C419" s="5">
        <f>VLOOKUP(A419,'witte tabbelen'!$A$3:$K$2467,$S$76,0)</f>
        <v>55.67</v>
      </c>
      <c r="D419" s="5">
        <f t="shared" si="12"/>
        <v>55.67</v>
      </c>
      <c r="E419" s="14"/>
    </row>
    <row r="420" spans="1:5">
      <c r="A420" s="243">
        <v>1885.5</v>
      </c>
      <c r="B420" s="5">
        <f>VLOOKUP(A420,'witte tabbelen'!$A$3:$K$2467,$R$76,0)</f>
        <v>674</v>
      </c>
      <c r="C420" s="5">
        <f>VLOOKUP(A420,'witte tabbelen'!$A$3:$K$2467,$S$76,0)</f>
        <v>55.92</v>
      </c>
      <c r="D420" s="5">
        <f t="shared" si="12"/>
        <v>55.92</v>
      </c>
      <c r="E420" s="14"/>
    </row>
    <row r="421" spans="1:5">
      <c r="A421" s="244">
        <v>1890</v>
      </c>
      <c r="B421" s="5">
        <f>VLOOKUP(A421,'witte tabbelen'!$A$3:$K$2467,$R$76,0)</f>
        <v>675.67</v>
      </c>
      <c r="C421" s="5">
        <f>VLOOKUP(A421,'witte tabbelen'!$A$3:$K$2467,$S$76,0)</f>
        <v>56.17</v>
      </c>
      <c r="D421" s="5">
        <f t="shared" si="12"/>
        <v>56.17</v>
      </c>
      <c r="E421" s="14"/>
    </row>
    <row r="422" spans="1:5">
      <c r="A422" s="243">
        <v>1894.5</v>
      </c>
      <c r="B422" s="5">
        <f>VLOOKUP(A422,'witte tabbelen'!$A$3:$K$2467,$R$76,0)</f>
        <v>677.25</v>
      </c>
      <c r="C422" s="5">
        <f>VLOOKUP(A422,'witte tabbelen'!$A$3:$K$2467,$S$76,0)</f>
        <v>56.33</v>
      </c>
      <c r="D422" s="5">
        <f t="shared" si="12"/>
        <v>56.33</v>
      </c>
      <c r="E422" s="14"/>
    </row>
    <row r="423" spans="1:5">
      <c r="A423" s="244">
        <v>1899</v>
      </c>
      <c r="B423" s="5">
        <f>VLOOKUP(A423,'witte tabbelen'!$A$3:$K$2467,$R$76,0)</f>
        <v>678.83</v>
      </c>
      <c r="C423" s="5">
        <f>VLOOKUP(A423,'witte tabbelen'!$A$3:$K$2467,$S$76,0)</f>
        <v>56.5</v>
      </c>
      <c r="D423" s="5">
        <f t="shared" si="12"/>
        <v>56.5</v>
      </c>
      <c r="E423" s="14"/>
    </row>
    <row r="424" spans="1:5">
      <c r="A424" s="243">
        <v>1903.5</v>
      </c>
      <c r="B424" s="5">
        <f>VLOOKUP(A424,'witte tabbelen'!$A$3:$K$2467,$R$76,0)</f>
        <v>680.5</v>
      </c>
      <c r="C424" s="5">
        <f>VLOOKUP(A424,'witte tabbelen'!$A$3:$K$2467,$S$76,0)</f>
        <v>56.83</v>
      </c>
      <c r="D424" s="5">
        <f t="shared" si="12"/>
        <v>56.83</v>
      </c>
      <c r="E424" s="14"/>
    </row>
    <row r="425" spans="1:5">
      <c r="A425" s="244">
        <v>1908</v>
      </c>
      <c r="B425" s="5">
        <f>VLOOKUP(A425,'witte tabbelen'!$A$3:$K$2467,$R$76,0)</f>
        <v>682.08</v>
      </c>
      <c r="C425" s="5">
        <f>VLOOKUP(A425,'witte tabbelen'!$A$3:$K$2467,$S$76,0)</f>
        <v>57</v>
      </c>
      <c r="D425" s="5">
        <f t="shared" si="12"/>
        <v>57</v>
      </c>
      <c r="E425" s="14"/>
    </row>
    <row r="426" spans="1:5">
      <c r="A426" s="243">
        <v>1912.5</v>
      </c>
      <c r="B426" s="5">
        <f>VLOOKUP(A426,'witte tabbelen'!$A$3:$K$2467,$R$76,0)</f>
        <v>683.67</v>
      </c>
      <c r="C426" s="5">
        <f>VLOOKUP(A426,'witte tabbelen'!$A$3:$K$2467,$S$76,0)</f>
        <v>57.17</v>
      </c>
      <c r="D426" s="5">
        <f t="shared" si="12"/>
        <v>57.17</v>
      </c>
      <c r="E426" s="14"/>
    </row>
    <row r="427" spans="1:5">
      <c r="A427" s="244">
        <v>1917</v>
      </c>
      <c r="B427" s="5">
        <f>VLOOKUP(A427,'witte tabbelen'!$A$3:$K$2467,$R$76,0)</f>
        <v>685.25</v>
      </c>
      <c r="C427" s="5">
        <f>VLOOKUP(A427,'witte tabbelen'!$A$3:$K$2467,$S$76,0)</f>
        <v>57.33</v>
      </c>
      <c r="D427" s="5">
        <f t="shared" si="12"/>
        <v>57.33</v>
      </c>
      <c r="E427" s="14"/>
    </row>
    <row r="428" spans="1:5">
      <c r="A428" s="243">
        <v>1921.5</v>
      </c>
      <c r="B428" s="5">
        <f>VLOOKUP(A428,'witte tabbelen'!$A$3:$K$2467,$R$76,0)</f>
        <v>686.92</v>
      </c>
      <c r="C428" s="5">
        <f>VLOOKUP(A428,'witte tabbelen'!$A$3:$K$2467,$S$76,0)</f>
        <v>57.67</v>
      </c>
      <c r="D428" s="5">
        <f t="shared" si="12"/>
        <v>57.67</v>
      </c>
      <c r="E428" s="14"/>
    </row>
    <row r="429" spans="1:5">
      <c r="A429" s="244">
        <v>1926</v>
      </c>
      <c r="B429" s="5">
        <f>VLOOKUP(A429,'witte tabbelen'!$A$3:$K$2467,$R$76,0)</f>
        <v>688.5</v>
      </c>
      <c r="C429" s="5">
        <f>VLOOKUP(A429,'witte tabbelen'!$A$3:$K$2467,$S$76,0)</f>
        <v>57.83</v>
      </c>
      <c r="D429" s="5">
        <f t="shared" si="12"/>
        <v>57.83</v>
      </c>
      <c r="E429" s="14"/>
    </row>
    <row r="430" spans="1:5">
      <c r="A430" s="243">
        <v>1930.5</v>
      </c>
      <c r="B430" s="5">
        <f>VLOOKUP(A430,'witte tabbelen'!$A$3:$K$2467,$R$76,0)</f>
        <v>690.08</v>
      </c>
      <c r="C430" s="5">
        <f>VLOOKUP(A430,'witte tabbelen'!$A$3:$K$2467,$S$76,0)</f>
        <v>58</v>
      </c>
      <c r="D430" s="5">
        <f t="shared" si="12"/>
        <v>58</v>
      </c>
      <c r="E430" s="14"/>
    </row>
    <row r="431" spans="1:5">
      <c r="A431" s="244">
        <v>1935</v>
      </c>
      <c r="B431" s="5">
        <f>VLOOKUP(A431,'witte tabbelen'!$A$3:$K$2467,$R$76,0)</f>
        <v>691.75</v>
      </c>
      <c r="C431" s="5">
        <f>VLOOKUP(A431,'witte tabbelen'!$A$3:$K$2467,$S$76,0)</f>
        <v>58.25</v>
      </c>
      <c r="D431" s="5">
        <f t="shared" si="12"/>
        <v>58.25</v>
      </c>
      <c r="E431" s="14"/>
    </row>
    <row r="432" spans="1:5">
      <c r="A432" s="243">
        <v>1939.5</v>
      </c>
      <c r="B432" s="5">
        <f>VLOOKUP(A432,'witte tabbelen'!$A$3:$K$2467,$R$76,0)</f>
        <v>693.33</v>
      </c>
      <c r="C432" s="5">
        <f>VLOOKUP(A432,'witte tabbelen'!$A$3:$K$2467,$S$76,0)</f>
        <v>58.5</v>
      </c>
      <c r="D432" s="5">
        <f t="shared" si="12"/>
        <v>58.5</v>
      </c>
      <c r="E432" s="14"/>
    </row>
    <row r="433" spans="1:5">
      <c r="A433" s="244">
        <v>1944</v>
      </c>
      <c r="B433" s="5">
        <f>VLOOKUP(A433,'witte tabbelen'!$A$3:$K$2467,$R$76,0)</f>
        <v>694.92</v>
      </c>
      <c r="C433" s="5">
        <f>VLOOKUP(A433,'witte tabbelen'!$A$3:$K$2467,$S$76,0)</f>
        <v>58.67</v>
      </c>
      <c r="D433" s="5">
        <f t="shared" si="12"/>
        <v>58.67</v>
      </c>
      <c r="E433" s="14"/>
    </row>
    <row r="434" spans="1:5">
      <c r="A434" s="243">
        <v>1948.5</v>
      </c>
      <c r="B434" s="5">
        <f>VLOOKUP(A434,'witte tabbelen'!$A$3:$K$2467,$R$76,0)</f>
        <v>696.58</v>
      </c>
      <c r="C434" s="5">
        <f>VLOOKUP(A434,'witte tabbelen'!$A$3:$K$2467,$S$76,0)</f>
        <v>58.92</v>
      </c>
      <c r="D434" s="5">
        <f t="shared" si="12"/>
        <v>58.92</v>
      </c>
      <c r="E434" s="14"/>
    </row>
    <row r="435" spans="1:5">
      <c r="A435" s="244">
        <v>1953</v>
      </c>
      <c r="B435" s="5">
        <f>VLOOKUP(A435,'witte tabbelen'!$A$3:$K$2467,$R$76,0)</f>
        <v>698.17</v>
      </c>
      <c r="C435" s="5">
        <f>VLOOKUP(A435,'witte tabbelen'!$A$3:$K$2467,$S$76,0)</f>
        <v>59.08</v>
      </c>
      <c r="D435" s="5">
        <f t="shared" si="12"/>
        <v>59.08</v>
      </c>
      <c r="E435" s="14"/>
    </row>
    <row r="436" spans="1:5">
      <c r="A436" s="243">
        <v>1957.5</v>
      </c>
      <c r="B436" s="5">
        <f>VLOOKUP(A436,'witte tabbelen'!$A$3:$K$2467,$R$76,0)</f>
        <v>699.75</v>
      </c>
      <c r="C436" s="5">
        <f>VLOOKUP(A436,'witte tabbelen'!$A$3:$K$2467,$S$76,0)</f>
        <v>59.33</v>
      </c>
      <c r="D436" s="5">
        <f t="shared" si="12"/>
        <v>59.33</v>
      </c>
      <c r="E436" s="14"/>
    </row>
    <row r="437" spans="1:5">
      <c r="A437" s="244">
        <v>1962</v>
      </c>
      <c r="B437" s="5">
        <f>VLOOKUP(A437,'witte tabbelen'!$A$3:$K$2467,$R$76,0)</f>
        <v>701.33</v>
      </c>
      <c r="C437" s="5">
        <f>VLOOKUP(A437,'witte tabbelen'!$A$3:$K$2467,$S$76,0)</f>
        <v>59.5</v>
      </c>
      <c r="D437" s="5">
        <f t="shared" si="12"/>
        <v>59.5</v>
      </c>
      <c r="E437" s="14"/>
    </row>
    <row r="438" spans="1:5">
      <c r="A438" s="243">
        <v>1966.5</v>
      </c>
      <c r="B438" s="5">
        <f>VLOOKUP(A438,'witte tabbelen'!$A$3:$K$2467,$R$76,0)</f>
        <v>703</v>
      </c>
      <c r="C438" s="5">
        <f>VLOOKUP(A438,'witte tabbelen'!$A$3:$K$2467,$S$76,0)</f>
        <v>59.75</v>
      </c>
      <c r="D438" s="5">
        <f t="shared" si="12"/>
        <v>59.75</v>
      </c>
      <c r="E438" s="14"/>
    </row>
    <row r="439" spans="1:5">
      <c r="A439" s="244">
        <v>1971</v>
      </c>
      <c r="B439" s="5">
        <f>VLOOKUP(A439,'witte tabbelen'!$A$3:$K$2467,$R$76,0)</f>
        <v>704.58</v>
      </c>
      <c r="C439" s="5">
        <f>VLOOKUP(A439,'witte tabbelen'!$A$3:$K$2467,$S$76,0)</f>
        <v>59.92</v>
      </c>
      <c r="D439" s="5">
        <f t="shared" si="12"/>
        <v>59.92</v>
      </c>
      <c r="E439" s="14"/>
    </row>
    <row r="440" spans="1:5">
      <c r="A440" s="243">
        <v>1975.5</v>
      </c>
      <c r="B440" s="5">
        <f>VLOOKUP(A440,'witte tabbelen'!$A$3:$K$2467,$R$76,0)</f>
        <v>706.17</v>
      </c>
      <c r="C440" s="5">
        <f>VLOOKUP(A440,'witte tabbelen'!$A$3:$K$2467,$S$76,0)</f>
        <v>60.17</v>
      </c>
      <c r="D440" s="5">
        <f t="shared" si="12"/>
        <v>60.17</v>
      </c>
      <c r="E440" s="14"/>
    </row>
    <row r="441" spans="1:5">
      <c r="A441" s="244">
        <v>1980</v>
      </c>
      <c r="B441" s="5">
        <f>VLOOKUP(A441,'witte tabbelen'!$A$3:$K$2467,$R$76,0)</f>
        <v>707.83</v>
      </c>
      <c r="C441" s="5">
        <f>VLOOKUP(A441,'witte tabbelen'!$A$3:$K$2467,$S$76,0)</f>
        <v>60.42</v>
      </c>
      <c r="D441" s="5">
        <f t="shared" si="12"/>
        <v>60.42</v>
      </c>
      <c r="E441" s="14"/>
    </row>
    <row r="442" spans="1:5">
      <c r="A442" s="243">
        <v>1984.5</v>
      </c>
      <c r="B442" s="5">
        <f>VLOOKUP(A442,'witte tabbelen'!$A$3:$K$2467,$R$76,0)</f>
        <v>709.42</v>
      </c>
      <c r="C442" s="5">
        <f>VLOOKUP(A442,'witte tabbelen'!$A$3:$K$2467,$S$76,0)</f>
        <v>60.58</v>
      </c>
      <c r="D442" s="5">
        <f t="shared" si="12"/>
        <v>60.58</v>
      </c>
      <c r="E442" s="14"/>
    </row>
    <row r="443" spans="1:5">
      <c r="A443" s="244">
        <v>1989</v>
      </c>
      <c r="B443" s="5">
        <f>VLOOKUP(A443,'witte tabbelen'!$A$3:$K$2467,$R$76,0)</f>
        <v>711</v>
      </c>
      <c r="C443" s="5">
        <f>VLOOKUP(A443,'witte tabbelen'!$A$3:$K$2467,$S$76,0)</f>
        <v>60.75</v>
      </c>
      <c r="D443" s="5">
        <f t="shared" si="12"/>
        <v>60.75</v>
      </c>
      <c r="E443" s="14"/>
    </row>
    <row r="444" spans="1:5">
      <c r="A444" s="243">
        <v>1993.5</v>
      </c>
      <c r="B444" s="5">
        <f>VLOOKUP(A444,'witte tabbelen'!$A$3:$K$2467,$R$76,0)</f>
        <v>712.67</v>
      </c>
      <c r="C444" s="5">
        <f>VLOOKUP(A444,'witte tabbelen'!$A$3:$K$2467,$S$76,0)</f>
        <v>61.08</v>
      </c>
      <c r="D444" s="5">
        <f t="shared" si="12"/>
        <v>61.08</v>
      </c>
      <c r="E444" s="14"/>
    </row>
    <row r="445" spans="1:5">
      <c r="A445" s="244">
        <v>1998</v>
      </c>
      <c r="B445" s="5">
        <f>VLOOKUP(A445,'witte tabbelen'!$A$3:$K$2467,$R$76,0)</f>
        <v>714.25</v>
      </c>
      <c r="C445" s="5">
        <f>VLOOKUP(A445,'witte tabbelen'!$A$3:$K$2467,$S$76,0)</f>
        <v>61.25</v>
      </c>
      <c r="D445" s="5">
        <f t="shared" si="12"/>
        <v>61.25</v>
      </c>
      <c r="E445" s="14"/>
    </row>
    <row r="446" spans="1:5">
      <c r="A446" s="243">
        <v>2002.5</v>
      </c>
      <c r="B446" s="5">
        <f>VLOOKUP(A446,'witte tabbelen'!$A$3:$K$2467,$R$76,0)</f>
        <v>715.83</v>
      </c>
      <c r="C446" s="5">
        <f>VLOOKUP(A446,'witte tabbelen'!$A$3:$K$2467,$S$76,0)</f>
        <v>61.42</v>
      </c>
      <c r="D446" s="5">
        <f t="shared" si="12"/>
        <v>61.42</v>
      </c>
      <c r="E446" s="14"/>
    </row>
    <row r="447" spans="1:5">
      <c r="A447" s="244">
        <v>2007</v>
      </c>
      <c r="B447" s="5">
        <f>VLOOKUP(A447,'witte tabbelen'!$A$3:$K$2467,$R$76,0)</f>
        <v>717.5</v>
      </c>
      <c r="C447" s="5">
        <f>VLOOKUP(A447,'witte tabbelen'!$A$3:$K$2467,$S$76,0)</f>
        <v>61.75</v>
      </c>
      <c r="D447" s="5">
        <f t="shared" si="12"/>
        <v>61.75</v>
      </c>
      <c r="E447" s="14"/>
    </row>
    <row r="448" spans="1:5">
      <c r="A448" s="243">
        <v>2011.5</v>
      </c>
      <c r="B448" s="5">
        <f>VLOOKUP(A448,'witte tabbelen'!$A$3:$K$2467,$R$76,0)</f>
        <v>719.08</v>
      </c>
      <c r="C448" s="5">
        <f>VLOOKUP(A448,'witte tabbelen'!$A$3:$K$2467,$S$76,0)</f>
        <v>61.92</v>
      </c>
      <c r="D448" s="5">
        <f t="shared" si="12"/>
        <v>61.92</v>
      </c>
      <c r="E448" s="14"/>
    </row>
    <row r="449" spans="1:5">
      <c r="A449" s="244">
        <v>2016</v>
      </c>
      <c r="B449" s="5">
        <f>VLOOKUP(A449,'witte tabbelen'!$A$3:$K$2467,$R$76,0)</f>
        <v>720.67</v>
      </c>
      <c r="C449" s="5">
        <f>VLOOKUP(A449,'witte tabbelen'!$A$3:$K$2467,$S$76,0)</f>
        <v>62.08</v>
      </c>
      <c r="D449" s="5">
        <f t="shared" si="12"/>
        <v>62.08</v>
      </c>
      <c r="E449" s="14"/>
    </row>
    <row r="450" spans="1:5">
      <c r="A450" s="243">
        <v>2020.5</v>
      </c>
      <c r="B450" s="5">
        <f>VLOOKUP(A450,'witte tabbelen'!$A$3:$K$2467,$R$76,0)</f>
        <v>722.25</v>
      </c>
      <c r="C450" s="5">
        <f>VLOOKUP(A450,'witte tabbelen'!$A$3:$K$2467,$S$76,0)</f>
        <v>62.25</v>
      </c>
      <c r="D450" s="5">
        <f t="shared" si="12"/>
        <v>62.25</v>
      </c>
      <c r="E450" s="14"/>
    </row>
    <row r="451" spans="1:5">
      <c r="A451" s="244">
        <v>2025</v>
      </c>
      <c r="B451" s="5">
        <f>VLOOKUP(A451,'witte tabbelen'!$A$3:$K$2467,$R$76,0)</f>
        <v>723.92</v>
      </c>
      <c r="C451" s="5">
        <f>VLOOKUP(A451,'witte tabbelen'!$A$3:$K$2467,$S$76,0)</f>
        <v>62.58</v>
      </c>
      <c r="D451" s="5">
        <f t="shared" ref="D451:D514" si="13">C451</f>
        <v>62.58</v>
      </c>
      <c r="E451" s="14"/>
    </row>
    <row r="452" spans="1:5">
      <c r="A452" s="243">
        <v>2029.5</v>
      </c>
      <c r="B452" s="5">
        <f>VLOOKUP(A452,'witte tabbelen'!$A$3:$K$2467,$R$76,0)</f>
        <v>725.5</v>
      </c>
      <c r="C452" s="5">
        <f>VLOOKUP(A452,'witte tabbelen'!$A$3:$K$2467,$S$76,0)</f>
        <v>62.75</v>
      </c>
      <c r="D452" s="5">
        <f t="shared" si="13"/>
        <v>62.75</v>
      </c>
      <c r="E452" s="14"/>
    </row>
    <row r="453" spans="1:5">
      <c r="A453" s="244">
        <v>2034</v>
      </c>
      <c r="B453" s="5">
        <f>VLOOKUP(A453,'witte tabbelen'!$A$3:$K$2467,$R$76,0)</f>
        <v>727.08</v>
      </c>
      <c r="C453" s="5">
        <f>VLOOKUP(A453,'witte tabbelen'!$A$3:$K$2467,$S$76,0)</f>
        <v>62.92</v>
      </c>
      <c r="D453" s="5">
        <f t="shared" si="13"/>
        <v>62.92</v>
      </c>
      <c r="E453" s="14"/>
    </row>
    <row r="454" spans="1:5">
      <c r="A454" s="243">
        <v>2038.5</v>
      </c>
      <c r="B454" s="5">
        <f>VLOOKUP(A454,'witte tabbelen'!$A$3:$K$2467,$R$76,0)</f>
        <v>728.75</v>
      </c>
      <c r="C454" s="5">
        <f>VLOOKUP(A454,'witte tabbelen'!$A$3:$K$2467,$S$76,0)</f>
        <v>63.17</v>
      </c>
      <c r="D454" s="5">
        <f t="shared" si="13"/>
        <v>63.17</v>
      </c>
      <c r="E454" s="14"/>
    </row>
    <row r="455" spans="1:5">
      <c r="A455" s="244">
        <v>2043</v>
      </c>
      <c r="B455" s="5">
        <f>VLOOKUP(A455,'witte tabbelen'!$A$3:$K$2467,$R$76,0)</f>
        <v>730.33</v>
      </c>
      <c r="C455" s="5">
        <f>VLOOKUP(A455,'witte tabbelen'!$A$3:$K$2467,$S$76,0)</f>
        <v>63.42</v>
      </c>
      <c r="D455" s="5">
        <f t="shared" si="13"/>
        <v>63.42</v>
      </c>
      <c r="E455" s="14"/>
    </row>
    <row r="456" spans="1:5">
      <c r="A456" s="243">
        <v>2047.5</v>
      </c>
      <c r="B456" s="5">
        <f>VLOOKUP(A456,'witte tabbelen'!$A$3:$K$2467,$R$76,0)</f>
        <v>731.92</v>
      </c>
      <c r="C456" s="5">
        <f>VLOOKUP(A456,'witte tabbelen'!$A$3:$K$2467,$S$76,0)</f>
        <v>63.58</v>
      </c>
      <c r="D456" s="5">
        <f t="shared" si="13"/>
        <v>63.58</v>
      </c>
      <c r="E456" s="14"/>
    </row>
    <row r="457" spans="1:5">
      <c r="A457" s="244">
        <v>2052</v>
      </c>
      <c r="B457" s="5">
        <f>VLOOKUP(A457,'witte tabbelen'!$A$3:$K$2467,$R$76,0)</f>
        <v>733.58</v>
      </c>
      <c r="C457" s="5">
        <f>VLOOKUP(A457,'witte tabbelen'!$A$3:$K$2467,$S$76,0)</f>
        <v>63.83</v>
      </c>
      <c r="D457" s="5">
        <f t="shared" si="13"/>
        <v>63.83</v>
      </c>
      <c r="E457" s="14"/>
    </row>
    <row r="458" spans="1:5">
      <c r="A458" s="243">
        <v>2056.5</v>
      </c>
      <c r="B458" s="5">
        <f>VLOOKUP(A458,'witte tabbelen'!$A$3:$K$2467,$R$76,0)</f>
        <v>735.17</v>
      </c>
      <c r="C458" s="5">
        <f>VLOOKUP(A458,'witte tabbelen'!$A$3:$K$2467,$S$76,0)</f>
        <v>64</v>
      </c>
      <c r="D458" s="5">
        <f t="shared" si="13"/>
        <v>64</v>
      </c>
      <c r="E458" s="14"/>
    </row>
    <row r="459" spans="1:5">
      <c r="A459" s="244">
        <v>2061</v>
      </c>
      <c r="B459" s="5">
        <f>VLOOKUP(A459,'witte tabbelen'!$A$3:$K$2467,$R$76,0)</f>
        <v>736.75</v>
      </c>
      <c r="C459" s="5">
        <f>VLOOKUP(A459,'witte tabbelen'!$A$3:$K$2467,$S$76,0)</f>
        <v>64.25</v>
      </c>
      <c r="D459" s="5">
        <f t="shared" si="13"/>
        <v>64.25</v>
      </c>
      <c r="E459" s="14"/>
    </row>
    <row r="460" spans="1:5">
      <c r="A460" s="243">
        <v>2065.5</v>
      </c>
      <c r="B460" s="5">
        <f>VLOOKUP(A460,'witte tabbelen'!$A$3:$K$2467,$R$76,0)</f>
        <v>738.33</v>
      </c>
      <c r="C460" s="5">
        <f>VLOOKUP(A460,'witte tabbelen'!$A$3:$K$2467,$S$76,0)</f>
        <v>64.42</v>
      </c>
      <c r="D460" s="5">
        <f t="shared" si="13"/>
        <v>64.42</v>
      </c>
      <c r="E460" s="14"/>
    </row>
    <row r="461" spans="1:5">
      <c r="A461" s="244">
        <v>2070</v>
      </c>
      <c r="B461" s="5">
        <f>VLOOKUP(A461,'witte tabbelen'!$A$3:$K$2467,$R$76,0)</f>
        <v>740</v>
      </c>
      <c r="C461" s="5">
        <f>VLOOKUP(A461,'witte tabbelen'!$A$3:$K$2467,$S$76,0)</f>
        <v>64.67</v>
      </c>
      <c r="D461" s="5">
        <f t="shared" si="13"/>
        <v>64.67</v>
      </c>
      <c r="E461" s="14"/>
    </row>
    <row r="462" spans="1:5">
      <c r="A462" s="243">
        <v>2074.5</v>
      </c>
      <c r="B462" s="5">
        <f>VLOOKUP(A462,'witte tabbelen'!$A$3:$K$2467,$R$76,0)</f>
        <v>741.58</v>
      </c>
      <c r="C462" s="5">
        <f>VLOOKUP(A462,'witte tabbelen'!$A$3:$K$2467,$S$76,0)</f>
        <v>64.83</v>
      </c>
      <c r="D462" s="5">
        <f t="shared" si="13"/>
        <v>64.83</v>
      </c>
      <c r="E462" s="14"/>
    </row>
    <row r="463" spans="1:5">
      <c r="A463" s="244">
        <v>2079</v>
      </c>
      <c r="B463" s="5">
        <f>VLOOKUP(A463,'witte tabbelen'!$A$3:$K$2467,$R$76,0)</f>
        <v>743.17</v>
      </c>
      <c r="C463" s="5">
        <f>VLOOKUP(A463,'witte tabbelen'!$A$3:$K$2467,$S$76,0)</f>
        <v>65.08</v>
      </c>
      <c r="D463" s="5">
        <f t="shared" si="13"/>
        <v>65.08</v>
      </c>
      <c r="E463" s="14"/>
    </row>
    <row r="464" spans="1:5">
      <c r="A464" s="243">
        <v>2083.5</v>
      </c>
      <c r="B464" s="5">
        <f>VLOOKUP(A464,'witte tabbelen'!$A$3:$K$2467,$R$76,0)</f>
        <v>744.83</v>
      </c>
      <c r="C464" s="5">
        <f>VLOOKUP(A464,'witte tabbelen'!$A$3:$K$2467,$S$76,0)</f>
        <v>65.33</v>
      </c>
      <c r="D464" s="5">
        <f t="shared" si="13"/>
        <v>65.33</v>
      </c>
      <c r="E464" s="14"/>
    </row>
    <row r="465" spans="1:5">
      <c r="A465" s="244">
        <v>2088</v>
      </c>
      <c r="B465" s="5">
        <f>VLOOKUP(A465,'witte tabbelen'!$A$3:$K$2467,$R$76,0)</f>
        <v>746.42</v>
      </c>
      <c r="C465" s="5">
        <f>VLOOKUP(A465,'witte tabbelen'!$A$3:$K$2467,$S$76,0)</f>
        <v>65.5</v>
      </c>
      <c r="D465" s="5">
        <f t="shared" si="13"/>
        <v>65.5</v>
      </c>
      <c r="E465" s="14"/>
    </row>
    <row r="466" spans="1:5">
      <c r="A466" s="243">
        <v>2092.5</v>
      </c>
      <c r="B466" s="5">
        <f>VLOOKUP(A466,'witte tabbelen'!$A$3:$K$2467,$R$76,0)</f>
        <v>748</v>
      </c>
      <c r="C466" s="5">
        <f>VLOOKUP(A466,'witte tabbelen'!$A$3:$K$2467,$S$76,0)</f>
        <v>65.67</v>
      </c>
      <c r="D466" s="5">
        <f t="shared" si="13"/>
        <v>65.67</v>
      </c>
      <c r="E466" s="14"/>
    </row>
    <row r="467" spans="1:5">
      <c r="A467" s="244">
        <v>2097</v>
      </c>
      <c r="B467" s="5">
        <f>VLOOKUP(A467,'witte tabbelen'!$A$3:$K$2467,$R$76,0)</f>
        <v>749.67</v>
      </c>
      <c r="C467" s="5">
        <f>VLOOKUP(A467,'witte tabbelen'!$A$3:$K$2467,$S$76,0)</f>
        <v>66</v>
      </c>
      <c r="D467" s="5">
        <f t="shared" si="13"/>
        <v>66</v>
      </c>
      <c r="E467" s="14"/>
    </row>
    <row r="468" spans="1:5">
      <c r="A468" s="243">
        <v>2101.5</v>
      </c>
      <c r="B468" s="5">
        <f>VLOOKUP(A468,'witte tabbelen'!$A$3:$K$2467,$R$76,0)</f>
        <v>751.25</v>
      </c>
      <c r="C468" s="5">
        <f>VLOOKUP(A468,'witte tabbelen'!$A$3:$K$2467,$S$76,0)</f>
        <v>66.17</v>
      </c>
      <c r="D468" s="5">
        <f t="shared" si="13"/>
        <v>66.17</v>
      </c>
      <c r="E468" s="14"/>
    </row>
    <row r="469" spans="1:5">
      <c r="A469" s="244">
        <v>2106</v>
      </c>
      <c r="B469" s="5">
        <f>VLOOKUP(A469,'witte tabbelen'!$A$3:$K$2467,$R$76,0)</f>
        <v>752.83</v>
      </c>
      <c r="C469" s="5">
        <f>VLOOKUP(A469,'witte tabbelen'!$A$3:$K$2467,$S$76,0)</f>
        <v>66.33</v>
      </c>
      <c r="D469" s="5">
        <f t="shared" si="13"/>
        <v>66.33</v>
      </c>
      <c r="E469" s="14"/>
    </row>
    <row r="470" spans="1:5">
      <c r="A470" s="243">
        <v>2110.5</v>
      </c>
      <c r="B470" s="5">
        <f>VLOOKUP(A470,'witte tabbelen'!$A$3:$K$2467,$R$76,0)</f>
        <v>754.5</v>
      </c>
      <c r="C470" s="5">
        <f>VLOOKUP(A470,'witte tabbelen'!$A$3:$K$2467,$S$76,0)</f>
        <v>66.58</v>
      </c>
      <c r="D470" s="5">
        <f t="shared" si="13"/>
        <v>66.58</v>
      </c>
      <c r="E470" s="14"/>
    </row>
    <row r="471" spans="1:5">
      <c r="A471" s="244">
        <v>2115</v>
      </c>
      <c r="B471" s="5">
        <f>VLOOKUP(A471,'witte tabbelen'!$A$3:$K$2467,$R$76,0)</f>
        <v>756.08</v>
      </c>
      <c r="C471" s="5">
        <f>VLOOKUP(A471,'witte tabbelen'!$A$3:$K$2467,$S$76,0)</f>
        <v>66.83</v>
      </c>
      <c r="D471" s="5">
        <f t="shared" si="13"/>
        <v>66.83</v>
      </c>
      <c r="E471" s="14"/>
    </row>
    <row r="472" spans="1:5">
      <c r="A472" s="243">
        <v>2119.5</v>
      </c>
      <c r="B472" s="5">
        <f>VLOOKUP(A472,'witte tabbelen'!$A$3:$K$2467,$R$76,0)</f>
        <v>757.67</v>
      </c>
      <c r="C472" s="5">
        <f>VLOOKUP(A472,'witte tabbelen'!$A$3:$K$2467,$S$76,0)</f>
        <v>67</v>
      </c>
      <c r="D472" s="5">
        <f t="shared" si="13"/>
        <v>67</v>
      </c>
      <c r="E472" s="14"/>
    </row>
    <row r="473" spans="1:5">
      <c r="A473" s="244">
        <v>2124</v>
      </c>
      <c r="B473" s="5">
        <f>VLOOKUP(A473,'witte tabbelen'!$A$3:$K$2467,$R$76,0)</f>
        <v>759.25</v>
      </c>
      <c r="C473" s="5">
        <f>VLOOKUP(A473,'witte tabbelen'!$A$3:$K$2467,$S$76,0)</f>
        <v>67.17</v>
      </c>
      <c r="D473" s="5">
        <f t="shared" si="13"/>
        <v>67.17</v>
      </c>
      <c r="E473" s="14"/>
    </row>
    <row r="474" spans="1:5">
      <c r="A474" s="243">
        <v>2128.5</v>
      </c>
      <c r="B474" s="5">
        <f>VLOOKUP(A474,'witte tabbelen'!$A$3:$K$2467,$R$76,0)</f>
        <v>760.92</v>
      </c>
      <c r="C474" s="5">
        <f>VLOOKUP(A474,'witte tabbelen'!$A$3:$K$2467,$S$76,0)</f>
        <v>67.42</v>
      </c>
      <c r="D474" s="5">
        <f t="shared" si="13"/>
        <v>67.42</v>
      </c>
      <c r="E474" s="14"/>
    </row>
    <row r="475" spans="1:5">
      <c r="A475" s="244">
        <v>2133</v>
      </c>
      <c r="B475" s="5">
        <f>VLOOKUP(A475,'witte tabbelen'!$A$3:$K$2467,$R$76,0)</f>
        <v>762.5</v>
      </c>
      <c r="C475" s="5">
        <f>VLOOKUP(A475,'witte tabbelen'!$A$3:$K$2467,$S$76,0)</f>
        <v>67.67</v>
      </c>
      <c r="D475" s="5">
        <f t="shared" si="13"/>
        <v>67.67</v>
      </c>
      <c r="E475" s="14"/>
    </row>
    <row r="476" spans="1:5">
      <c r="A476" s="243">
        <v>2137.5</v>
      </c>
      <c r="B476" s="5">
        <f>VLOOKUP(A476,'witte tabbelen'!$A$3:$K$2467,$R$76,0)</f>
        <v>764.08</v>
      </c>
      <c r="C476" s="5">
        <f>VLOOKUP(A476,'witte tabbelen'!$A$3:$K$2467,$S$76,0)</f>
        <v>67.83</v>
      </c>
      <c r="D476" s="5">
        <f t="shared" si="13"/>
        <v>67.83</v>
      </c>
      <c r="E476" s="14"/>
    </row>
    <row r="477" spans="1:5">
      <c r="A477" s="244">
        <v>2142</v>
      </c>
      <c r="B477" s="5">
        <f>VLOOKUP(A477,'witte tabbelen'!$A$3:$K$2467,$R$76,0)</f>
        <v>765.75</v>
      </c>
      <c r="C477" s="5">
        <f>VLOOKUP(A477,'witte tabbelen'!$A$3:$K$2467,$S$76,0)</f>
        <v>68.08</v>
      </c>
      <c r="D477" s="5">
        <f t="shared" si="13"/>
        <v>68.08</v>
      </c>
      <c r="E477" s="14"/>
    </row>
    <row r="478" spans="1:5">
      <c r="A478" s="243">
        <v>2146.5</v>
      </c>
      <c r="B478" s="5">
        <f>VLOOKUP(A478,'witte tabbelen'!$A$3:$K$2467,$R$76,0)</f>
        <v>767.33</v>
      </c>
      <c r="C478" s="5">
        <f>VLOOKUP(A478,'witte tabbelen'!$A$3:$K$2467,$S$76,0)</f>
        <v>68.25</v>
      </c>
      <c r="D478" s="5">
        <f t="shared" si="13"/>
        <v>68.25</v>
      </c>
      <c r="E478" s="14"/>
    </row>
    <row r="479" spans="1:5">
      <c r="A479" s="244">
        <v>2151</v>
      </c>
      <c r="B479" s="5">
        <f>VLOOKUP(A479,'witte tabbelen'!$A$3:$K$2467,$R$76,0)</f>
        <v>768.92</v>
      </c>
      <c r="C479" s="5">
        <f>VLOOKUP(A479,'witte tabbelen'!$A$3:$K$2467,$S$76,0)</f>
        <v>68.5</v>
      </c>
      <c r="D479" s="5">
        <f t="shared" si="13"/>
        <v>68.5</v>
      </c>
      <c r="E479" s="14"/>
    </row>
    <row r="480" spans="1:5">
      <c r="A480" s="243">
        <v>2155.5</v>
      </c>
      <c r="B480" s="5">
        <f>VLOOKUP(A480,'witte tabbelen'!$A$3:$K$2467,$R$76,0)</f>
        <v>770.58</v>
      </c>
      <c r="C480" s="5">
        <f>VLOOKUP(A480,'witte tabbelen'!$A$3:$K$2467,$S$76,0)</f>
        <v>69.25</v>
      </c>
      <c r="D480" s="5">
        <f t="shared" si="13"/>
        <v>69.25</v>
      </c>
      <c r="E480" s="14"/>
    </row>
    <row r="481" spans="1:5">
      <c r="A481" s="244">
        <v>2160</v>
      </c>
      <c r="B481" s="5">
        <f>VLOOKUP(A481,'witte tabbelen'!$A$3:$K$2467,$R$76,0)</f>
        <v>772.17</v>
      </c>
      <c r="C481" s="5">
        <f>VLOOKUP(A481,'witte tabbelen'!$A$3:$K$2467,$S$76,0)</f>
        <v>70.75</v>
      </c>
      <c r="D481" s="5">
        <f t="shared" si="13"/>
        <v>70.75</v>
      </c>
      <c r="E481" s="14"/>
    </row>
    <row r="482" spans="1:5">
      <c r="A482" s="243">
        <v>2164.5</v>
      </c>
      <c r="B482" s="5">
        <f>VLOOKUP(A482,'witte tabbelen'!$A$3:$K$2467,$R$76,0)</f>
        <v>773.75</v>
      </c>
      <c r="C482" s="5">
        <f>VLOOKUP(A482,'witte tabbelen'!$A$3:$K$2467,$S$76,0)</f>
        <v>72.25</v>
      </c>
      <c r="D482" s="5">
        <f t="shared" si="13"/>
        <v>72.25</v>
      </c>
      <c r="E482" s="14"/>
    </row>
    <row r="483" spans="1:5">
      <c r="A483" s="244">
        <v>2169</v>
      </c>
      <c r="B483" s="5">
        <f>VLOOKUP(A483,'witte tabbelen'!$A$3:$K$2467,$R$76,0)</f>
        <v>775.42</v>
      </c>
      <c r="C483" s="5">
        <f>VLOOKUP(A483,'witte tabbelen'!$A$3:$K$2467,$S$76,0)</f>
        <v>73.83</v>
      </c>
      <c r="D483" s="5">
        <f t="shared" si="13"/>
        <v>73.83</v>
      </c>
      <c r="E483" s="14"/>
    </row>
    <row r="484" spans="1:5">
      <c r="A484" s="243">
        <v>2173.5</v>
      </c>
      <c r="B484" s="5">
        <f>VLOOKUP(A484,'witte tabbelen'!$A$3:$K$2467,$R$76,0)</f>
        <v>777</v>
      </c>
      <c r="C484" s="5">
        <f>VLOOKUP(A484,'witte tabbelen'!$A$3:$K$2467,$S$76,0)</f>
        <v>75.33</v>
      </c>
      <c r="D484" s="5">
        <f t="shared" si="13"/>
        <v>75.33</v>
      </c>
      <c r="E484" s="14"/>
    </row>
    <row r="485" spans="1:5">
      <c r="A485" s="244">
        <v>2178</v>
      </c>
      <c r="B485" s="5">
        <f>VLOOKUP(A485,'witte tabbelen'!$A$3:$K$2467,$R$76,0)</f>
        <v>778.58</v>
      </c>
      <c r="C485" s="5">
        <f>VLOOKUP(A485,'witte tabbelen'!$A$3:$K$2467,$S$76,0)</f>
        <v>76.83</v>
      </c>
      <c r="D485" s="5">
        <f t="shared" si="13"/>
        <v>76.83</v>
      </c>
      <c r="E485" s="14"/>
    </row>
    <row r="486" spans="1:5">
      <c r="A486" s="243">
        <v>2182.5</v>
      </c>
      <c r="B486" s="5">
        <f>VLOOKUP(A486,'witte tabbelen'!$A$3:$K$2467,$R$76,0)</f>
        <v>780.17</v>
      </c>
      <c r="C486" s="5">
        <f>VLOOKUP(A486,'witte tabbelen'!$A$3:$K$2467,$S$76,0)</f>
        <v>78.33</v>
      </c>
      <c r="D486" s="5">
        <f t="shared" si="13"/>
        <v>78.33</v>
      </c>
      <c r="E486" s="14"/>
    </row>
    <row r="487" spans="1:5">
      <c r="A487" s="244">
        <v>2187</v>
      </c>
      <c r="B487" s="5">
        <f>VLOOKUP(A487,'witte tabbelen'!$A$3:$K$2467,$R$76,0)</f>
        <v>781.83</v>
      </c>
      <c r="C487" s="5">
        <f>VLOOKUP(A487,'witte tabbelen'!$A$3:$K$2467,$S$76,0)</f>
        <v>79.92</v>
      </c>
      <c r="D487" s="5">
        <f t="shared" si="13"/>
        <v>79.92</v>
      </c>
      <c r="E487" s="14"/>
    </row>
    <row r="488" spans="1:5">
      <c r="A488" s="243">
        <v>2191.5</v>
      </c>
      <c r="B488" s="5">
        <f>VLOOKUP(A488,'witte tabbelen'!$A$3:$K$2467,$R$76,0)</f>
        <v>783.42</v>
      </c>
      <c r="C488" s="5">
        <f>VLOOKUP(A488,'witte tabbelen'!$A$3:$K$2467,$S$76,0)</f>
        <v>81.42</v>
      </c>
      <c r="D488" s="5">
        <f t="shared" si="13"/>
        <v>81.42</v>
      </c>
      <c r="E488" s="14"/>
    </row>
    <row r="489" spans="1:5">
      <c r="A489" s="244">
        <v>2196</v>
      </c>
      <c r="B489" s="5">
        <f>VLOOKUP(A489,'witte tabbelen'!$A$3:$K$2467,$R$76,0)</f>
        <v>785</v>
      </c>
      <c r="C489" s="5">
        <f>VLOOKUP(A489,'witte tabbelen'!$A$3:$K$2467,$S$76,0)</f>
        <v>82.92</v>
      </c>
      <c r="D489" s="5">
        <f t="shared" si="13"/>
        <v>82.92</v>
      </c>
      <c r="E489" s="14"/>
    </row>
    <row r="490" spans="1:5">
      <c r="A490" s="243">
        <v>2200.5</v>
      </c>
      <c r="B490" s="5">
        <f>VLOOKUP(A490,'witte tabbelen'!$A$3:$K$2467,$R$76,0)</f>
        <v>786.67</v>
      </c>
      <c r="C490" s="5">
        <f>VLOOKUP(A490,'witte tabbelen'!$A$3:$K$2467,$S$76,0)</f>
        <v>84.5</v>
      </c>
      <c r="D490" s="5">
        <f t="shared" si="13"/>
        <v>84.5</v>
      </c>
      <c r="E490" s="14"/>
    </row>
    <row r="491" spans="1:5">
      <c r="A491" s="244">
        <v>2205</v>
      </c>
      <c r="B491" s="5">
        <f>VLOOKUP(A491,'witte tabbelen'!$A$3:$K$2467,$R$76,0)</f>
        <v>788.25</v>
      </c>
      <c r="C491" s="5">
        <f>VLOOKUP(A491,'witte tabbelen'!$A$3:$K$2467,$S$76,0)</f>
        <v>86</v>
      </c>
      <c r="D491" s="5">
        <f t="shared" si="13"/>
        <v>86</v>
      </c>
      <c r="E491" s="14"/>
    </row>
    <row r="492" spans="1:5">
      <c r="A492" s="243">
        <v>2209.5</v>
      </c>
      <c r="B492" s="5">
        <f>VLOOKUP(A492,'witte tabbelen'!$A$3:$K$2467,$R$76,0)</f>
        <v>789.83</v>
      </c>
      <c r="C492" s="5">
        <f>VLOOKUP(A492,'witte tabbelen'!$A$3:$K$2467,$S$76,0)</f>
        <v>87.42</v>
      </c>
      <c r="D492" s="5">
        <f t="shared" si="13"/>
        <v>87.42</v>
      </c>
      <c r="E492" s="14"/>
    </row>
    <row r="493" spans="1:5">
      <c r="A493" s="244">
        <v>2214</v>
      </c>
      <c r="B493" s="5">
        <f>VLOOKUP(A493,'witte tabbelen'!$A$3:$K$2467,$R$76,0)</f>
        <v>791.5</v>
      </c>
      <c r="C493" s="5">
        <f>VLOOKUP(A493,'witte tabbelen'!$A$3:$K$2467,$S$76,0)</f>
        <v>89</v>
      </c>
      <c r="D493" s="5">
        <f t="shared" si="13"/>
        <v>89</v>
      </c>
      <c r="E493" s="14"/>
    </row>
    <row r="494" spans="1:5">
      <c r="A494" s="243">
        <v>2218.5</v>
      </c>
      <c r="B494" s="5">
        <f>VLOOKUP(A494,'witte tabbelen'!$A$3:$K$2467,$R$76,0)</f>
        <v>793.08</v>
      </c>
      <c r="C494" s="5">
        <f>VLOOKUP(A494,'witte tabbelen'!$A$3:$K$2467,$S$76,0)</f>
        <v>90.5</v>
      </c>
      <c r="D494" s="5">
        <f t="shared" si="13"/>
        <v>90.5</v>
      </c>
      <c r="E494" s="14"/>
    </row>
    <row r="495" spans="1:5">
      <c r="A495" s="244">
        <v>2223</v>
      </c>
      <c r="B495" s="5">
        <f>VLOOKUP(A495,'witte tabbelen'!$A$3:$K$2467,$R$76,0)</f>
        <v>794.67</v>
      </c>
      <c r="C495" s="5">
        <f>VLOOKUP(A495,'witte tabbelen'!$A$3:$K$2467,$S$76,0)</f>
        <v>92</v>
      </c>
      <c r="D495" s="5">
        <f t="shared" si="13"/>
        <v>92</v>
      </c>
      <c r="E495" s="14"/>
    </row>
    <row r="496" spans="1:5">
      <c r="A496" s="243">
        <v>2227.5</v>
      </c>
      <c r="B496" s="5">
        <f>VLOOKUP(A496,'witte tabbelen'!$A$3:$K$2467,$R$76,0)</f>
        <v>796.25</v>
      </c>
      <c r="C496" s="5">
        <f>VLOOKUP(A496,'witte tabbelen'!$A$3:$K$2467,$S$76,0)</f>
        <v>93.5</v>
      </c>
      <c r="D496" s="5">
        <f t="shared" si="13"/>
        <v>93.5</v>
      </c>
      <c r="E496" s="14"/>
    </row>
    <row r="497" spans="1:5">
      <c r="A497" s="244">
        <v>2232</v>
      </c>
      <c r="B497" s="5">
        <f>VLOOKUP(A497,'witte tabbelen'!$A$3:$K$2467,$R$76,0)</f>
        <v>797.92</v>
      </c>
      <c r="C497" s="5">
        <f>VLOOKUP(A497,'witte tabbelen'!$A$3:$K$2467,$S$76,0)</f>
        <v>95.08</v>
      </c>
      <c r="D497" s="5">
        <f t="shared" si="13"/>
        <v>95.08</v>
      </c>
      <c r="E497" s="14"/>
    </row>
    <row r="498" spans="1:5">
      <c r="A498" s="243">
        <v>2236.5</v>
      </c>
      <c r="B498" s="5">
        <f>VLOOKUP(A498,'witte tabbelen'!$A$3:$K$2467,$R$76,0)</f>
        <v>799.5</v>
      </c>
      <c r="C498" s="5">
        <f>VLOOKUP(A498,'witte tabbelen'!$A$3:$K$2467,$S$76,0)</f>
        <v>96.58</v>
      </c>
      <c r="D498" s="5">
        <f t="shared" si="13"/>
        <v>96.58</v>
      </c>
      <c r="E498" s="14"/>
    </row>
    <row r="499" spans="1:5">
      <c r="A499" s="244">
        <v>2241</v>
      </c>
      <c r="B499" s="5">
        <f>VLOOKUP(A499,'witte tabbelen'!$A$3:$K$2467,$R$76,0)</f>
        <v>801.08</v>
      </c>
      <c r="C499" s="5">
        <f>VLOOKUP(A499,'witte tabbelen'!$A$3:$K$2467,$S$76,0)</f>
        <v>98.08</v>
      </c>
      <c r="D499" s="5">
        <f t="shared" si="13"/>
        <v>98.08</v>
      </c>
      <c r="E499" s="14"/>
    </row>
    <row r="500" spans="1:5">
      <c r="A500" s="243">
        <v>2245.5</v>
      </c>
      <c r="B500" s="5">
        <f>VLOOKUP(A500,'witte tabbelen'!$A$3:$K$2467,$R$76,0)</f>
        <v>802.75</v>
      </c>
      <c r="C500" s="5">
        <f>VLOOKUP(A500,'witte tabbelen'!$A$3:$K$2467,$S$76,0)</f>
        <v>99.67</v>
      </c>
      <c r="D500" s="5">
        <f t="shared" si="13"/>
        <v>99.67</v>
      </c>
      <c r="E500" s="14"/>
    </row>
    <row r="501" spans="1:5">
      <c r="A501" s="244">
        <v>2250</v>
      </c>
      <c r="B501" s="5">
        <f>VLOOKUP(A501,'witte tabbelen'!$A$3:$K$2467,$R$76,0)</f>
        <v>804.33</v>
      </c>
      <c r="C501" s="5">
        <f>VLOOKUP(A501,'witte tabbelen'!$A$3:$K$2467,$S$76,0)</f>
        <v>101.17</v>
      </c>
      <c r="D501" s="5">
        <f t="shared" si="13"/>
        <v>101.17</v>
      </c>
      <c r="E501" s="14"/>
    </row>
    <row r="502" spans="1:5">
      <c r="A502" s="243">
        <v>2254.5</v>
      </c>
      <c r="B502" s="5">
        <f>VLOOKUP(A502,'witte tabbelen'!$A$3:$K$2467,$R$76,0)</f>
        <v>805.92</v>
      </c>
      <c r="C502" s="5">
        <f>VLOOKUP(A502,'witte tabbelen'!$A$3:$K$2467,$S$76,0)</f>
        <v>102.67</v>
      </c>
      <c r="D502" s="5">
        <f t="shared" si="13"/>
        <v>102.67</v>
      </c>
      <c r="E502" s="14"/>
    </row>
    <row r="503" spans="1:5">
      <c r="A503" s="244">
        <v>2259</v>
      </c>
      <c r="B503" s="5">
        <f>VLOOKUP(A503,'witte tabbelen'!$A$3:$K$2467,$R$76,0)</f>
        <v>807.58</v>
      </c>
      <c r="C503" s="5">
        <f>VLOOKUP(A503,'witte tabbelen'!$A$3:$K$2467,$S$76,0)</f>
        <v>104.25</v>
      </c>
      <c r="D503" s="5">
        <f t="shared" si="13"/>
        <v>104.25</v>
      </c>
      <c r="E503" s="14"/>
    </row>
    <row r="504" spans="1:5">
      <c r="A504" s="243">
        <v>2263.5</v>
      </c>
      <c r="B504" s="5">
        <f>VLOOKUP(A504,'witte tabbelen'!$A$3:$K$2467,$R$76,0)</f>
        <v>809.17</v>
      </c>
      <c r="C504" s="5">
        <f>VLOOKUP(A504,'witte tabbelen'!$A$3:$K$2467,$S$76,0)</f>
        <v>105.75</v>
      </c>
      <c r="D504" s="5">
        <f t="shared" si="13"/>
        <v>105.75</v>
      </c>
      <c r="E504" s="14"/>
    </row>
    <row r="505" spans="1:5">
      <c r="A505" s="244">
        <v>2268</v>
      </c>
      <c r="B505" s="5">
        <f>VLOOKUP(A505,'witte tabbelen'!$A$3:$K$2467,$R$76,0)</f>
        <v>810.75</v>
      </c>
      <c r="C505" s="5">
        <f>VLOOKUP(A505,'witte tabbelen'!$A$3:$K$2467,$S$76,0)</f>
        <v>107.25</v>
      </c>
      <c r="D505" s="5">
        <f t="shared" si="13"/>
        <v>107.25</v>
      </c>
      <c r="E505" s="14"/>
    </row>
    <row r="506" spans="1:5">
      <c r="A506" s="243">
        <v>2272.5</v>
      </c>
      <c r="B506" s="5">
        <f>VLOOKUP(A506,'witte tabbelen'!$A$3:$K$2467,$R$76,0)</f>
        <v>812.42</v>
      </c>
      <c r="C506" s="5">
        <f>VLOOKUP(A506,'witte tabbelen'!$A$3:$K$2467,$S$76,0)</f>
        <v>108.83</v>
      </c>
      <c r="D506" s="5">
        <f t="shared" si="13"/>
        <v>108.83</v>
      </c>
      <c r="E506" s="14"/>
    </row>
    <row r="507" spans="1:5">
      <c r="A507" s="244">
        <v>2277</v>
      </c>
      <c r="B507" s="5">
        <f>VLOOKUP(A507,'witte tabbelen'!$A$3:$K$2467,$R$76,0)</f>
        <v>814</v>
      </c>
      <c r="C507" s="5">
        <f>VLOOKUP(A507,'witte tabbelen'!$A$3:$K$2467,$S$76,0)</f>
        <v>110.33</v>
      </c>
      <c r="D507" s="5">
        <f t="shared" si="13"/>
        <v>110.33</v>
      </c>
      <c r="E507" s="14"/>
    </row>
    <row r="508" spans="1:5">
      <c r="A508" s="243">
        <v>2281.5</v>
      </c>
      <c r="B508" s="5">
        <f>VLOOKUP(A508,'witte tabbelen'!$A$3:$K$2467,$R$76,0)</f>
        <v>815.58</v>
      </c>
      <c r="C508" s="5">
        <f>VLOOKUP(A508,'witte tabbelen'!$A$3:$K$2467,$S$76,0)</f>
        <v>111.83</v>
      </c>
      <c r="D508" s="5">
        <f t="shared" si="13"/>
        <v>111.83</v>
      </c>
      <c r="E508" s="14"/>
    </row>
    <row r="509" spans="1:5">
      <c r="A509" s="244">
        <v>2286</v>
      </c>
      <c r="B509" s="5">
        <f>VLOOKUP(A509,'witte tabbelen'!$A$3:$K$2467,$R$76,0)</f>
        <v>817.17</v>
      </c>
      <c r="C509" s="5">
        <f>VLOOKUP(A509,'witte tabbelen'!$A$3:$K$2467,$S$76,0)</f>
        <v>113.33</v>
      </c>
      <c r="D509" s="5">
        <f t="shared" si="13"/>
        <v>113.33</v>
      </c>
      <c r="E509" s="14"/>
    </row>
    <row r="510" spans="1:5">
      <c r="A510" s="243">
        <v>2290.5</v>
      </c>
      <c r="B510" s="5">
        <f>VLOOKUP(A510,'witte tabbelen'!$A$3:$K$2467,$R$76,0)</f>
        <v>818.83</v>
      </c>
      <c r="C510" s="5">
        <f>VLOOKUP(A510,'witte tabbelen'!$A$3:$K$2467,$S$76,0)</f>
        <v>114.92</v>
      </c>
      <c r="D510" s="5">
        <f t="shared" si="13"/>
        <v>114.92</v>
      </c>
      <c r="E510" s="14"/>
    </row>
    <row r="511" spans="1:5">
      <c r="A511" s="244">
        <v>2295</v>
      </c>
      <c r="B511" s="5">
        <f>VLOOKUP(A511,'witte tabbelen'!$A$3:$K$2467,$R$76,0)</f>
        <v>820.42</v>
      </c>
      <c r="C511" s="5">
        <f>VLOOKUP(A511,'witte tabbelen'!$A$3:$K$2467,$S$76,0)</f>
        <v>116.33</v>
      </c>
      <c r="D511" s="5">
        <f t="shared" si="13"/>
        <v>116.33</v>
      </c>
      <c r="E511" s="14"/>
    </row>
    <row r="512" spans="1:5">
      <c r="A512" s="243">
        <v>2299.5</v>
      </c>
      <c r="B512" s="5">
        <f>VLOOKUP(A512,'witte tabbelen'!$A$3:$K$2467,$R$76,0)</f>
        <v>822</v>
      </c>
      <c r="C512" s="5">
        <f>VLOOKUP(A512,'witte tabbelen'!$A$3:$K$2467,$S$76,0)</f>
        <v>117.83</v>
      </c>
      <c r="D512" s="5">
        <f t="shared" si="13"/>
        <v>117.83</v>
      </c>
      <c r="E512" s="14"/>
    </row>
    <row r="513" spans="1:5">
      <c r="A513" s="244">
        <v>2304</v>
      </c>
      <c r="B513" s="5">
        <f>VLOOKUP(A513,'witte tabbelen'!$A$3:$K$2467,$R$76,0)</f>
        <v>823.67</v>
      </c>
      <c r="C513" s="5">
        <f>VLOOKUP(A513,'witte tabbelen'!$A$3:$K$2467,$S$76,0)</f>
        <v>119.42</v>
      </c>
      <c r="D513" s="5">
        <f t="shared" si="13"/>
        <v>119.42</v>
      </c>
      <c r="E513" s="14"/>
    </row>
    <row r="514" spans="1:5">
      <c r="A514" s="243">
        <v>2308.5</v>
      </c>
      <c r="B514" s="5">
        <f>VLOOKUP(A514,'witte tabbelen'!$A$3:$K$2467,$R$76,0)</f>
        <v>825.25</v>
      </c>
      <c r="C514" s="5">
        <f>VLOOKUP(A514,'witte tabbelen'!$A$3:$K$2467,$S$76,0)</f>
        <v>120.92</v>
      </c>
      <c r="D514" s="5">
        <f t="shared" si="13"/>
        <v>120.92</v>
      </c>
      <c r="E514" s="14"/>
    </row>
    <row r="515" spans="1:5">
      <c r="A515" s="244">
        <v>2313</v>
      </c>
      <c r="B515" s="5">
        <f>VLOOKUP(A515,'witte tabbelen'!$A$3:$K$2467,$R$76,0)</f>
        <v>826.83</v>
      </c>
      <c r="C515" s="5">
        <f>VLOOKUP(A515,'witte tabbelen'!$A$3:$K$2467,$S$76,0)</f>
        <v>122.42</v>
      </c>
      <c r="D515" s="5">
        <f t="shared" ref="D515:D578" si="14">C515</f>
        <v>122.42</v>
      </c>
      <c r="E515" s="14"/>
    </row>
    <row r="516" spans="1:5">
      <c r="A516" s="243">
        <v>2317.5</v>
      </c>
      <c r="B516" s="5">
        <f>VLOOKUP(A516,'witte tabbelen'!$A$3:$K$2467,$R$76,0)</f>
        <v>828.5</v>
      </c>
      <c r="C516" s="5">
        <f>VLOOKUP(A516,'witte tabbelen'!$A$3:$K$2467,$S$76,0)</f>
        <v>124</v>
      </c>
      <c r="D516" s="5">
        <f t="shared" si="14"/>
        <v>124</v>
      </c>
      <c r="E516" s="14"/>
    </row>
    <row r="517" spans="1:5">
      <c r="A517" s="244">
        <v>2322</v>
      </c>
      <c r="B517" s="5">
        <f>VLOOKUP(A517,'witte tabbelen'!$A$3:$K$2467,$R$76,0)</f>
        <v>830.08</v>
      </c>
      <c r="C517" s="5">
        <f>VLOOKUP(A517,'witte tabbelen'!$A$3:$K$2467,$S$76,0)</f>
        <v>125.5</v>
      </c>
      <c r="D517" s="5">
        <f t="shared" si="14"/>
        <v>125.5</v>
      </c>
      <c r="E517" s="14"/>
    </row>
    <row r="518" spans="1:5">
      <c r="A518" s="243">
        <v>2326.5</v>
      </c>
      <c r="B518" s="5">
        <f>VLOOKUP(A518,'witte tabbelen'!$A$3:$K$2467,$R$76,0)</f>
        <v>831.67</v>
      </c>
      <c r="C518" s="5">
        <f>VLOOKUP(A518,'witte tabbelen'!$A$3:$K$2467,$S$76,0)</f>
        <v>127</v>
      </c>
      <c r="D518" s="5">
        <f t="shared" si="14"/>
        <v>127</v>
      </c>
      <c r="E518" s="14"/>
    </row>
    <row r="519" spans="1:5">
      <c r="A519" s="244">
        <v>2331</v>
      </c>
      <c r="B519" s="5">
        <f>VLOOKUP(A519,'witte tabbelen'!$A$3:$K$2467,$R$76,0)</f>
        <v>833.25</v>
      </c>
      <c r="C519" s="5">
        <f>VLOOKUP(A519,'witte tabbelen'!$A$3:$K$2467,$S$76,0)</f>
        <v>128.5</v>
      </c>
      <c r="D519" s="5">
        <f t="shared" si="14"/>
        <v>128.5</v>
      </c>
      <c r="E519" s="14"/>
    </row>
    <row r="520" spans="1:5">
      <c r="A520" s="243">
        <v>2335.5</v>
      </c>
      <c r="B520" s="5">
        <f>VLOOKUP(A520,'witte tabbelen'!$A$3:$K$2467,$R$76,0)</f>
        <v>834.92</v>
      </c>
      <c r="C520" s="5">
        <f>VLOOKUP(A520,'witte tabbelen'!$A$3:$K$2467,$S$76,0)</f>
        <v>130.08000000000001</v>
      </c>
      <c r="D520" s="5">
        <f t="shared" si="14"/>
        <v>130.08000000000001</v>
      </c>
      <c r="E520" s="14"/>
    </row>
    <row r="521" spans="1:5">
      <c r="A521" s="244">
        <v>2340</v>
      </c>
      <c r="B521" s="5">
        <f>VLOOKUP(A521,'witte tabbelen'!$A$3:$K$2467,$R$76,0)</f>
        <v>836.5</v>
      </c>
      <c r="C521" s="5">
        <f>VLOOKUP(A521,'witte tabbelen'!$A$3:$K$2467,$S$76,0)</f>
        <v>131.58000000000001</v>
      </c>
      <c r="D521" s="5">
        <f t="shared" si="14"/>
        <v>131.58000000000001</v>
      </c>
      <c r="E521" s="14"/>
    </row>
    <row r="522" spans="1:5">
      <c r="A522" s="243">
        <v>2344.5</v>
      </c>
      <c r="B522" s="5">
        <f>VLOOKUP(A522,'witte tabbelen'!$A$3:$K$2467,$R$76,0)</f>
        <v>838.08</v>
      </c>
      <c r="C522" s="5">
        <f>VLOOKUP(A522,'witte tabbelen'!$A$3:$K$2467,$S$76,0)</f>
        <v>133.08000000000001</v>
      </c>
      <c r="D522" s="5">
        <f t="shared" si="14"/>
        <v>133.08000000000001</v>
      </c>
      <c r="E522" s="14"/>
    </row>
    <row r="523" spans="1:5">
      <c r="A523" s="244">
        <v>2349</v>
      </c>
      <c r="B523" s="5">
        <f>VLOOKUP(A523,'witte tabbelen'!$A$3:$K$2467,$R$76,0)</f>
        <v>839.75</v>
      </c>
      <c r="C523" s="5">
        <f>VLOOKUP(A523,'witte tabbelen'!$A$3:$K$2467,$S$76,0)</f>
        <v>134.66999999999999</v>
      </c>
      <c r="D523" s="5">
        <f t="shared" si="14"/>
        <v>134.66999999999999</v>
      </c>
      <c r="E523" s="14"/>
    </row>
    <row r="524" spans="1:5">
      <c r="A524" s="243">
        <v>2353.5</v>
      </c>
      <c r="B524" s="5">
        <f>VLOOKUP(A524,'witte tabbelen'!$A$3:$K$2467,$R$76,0)</f>
        <v>841.33</v>
      </c>
      <c r="C524" s="5">
        <f>VLOOKUP(A524,'witte tabbelen'!$A$3:$K$2467,$S$76,0)</f>
        <v>136.16999999999999</v>
      </c>
      <c r="D524" s="5">
        <f t="shared" si="14"/>
        <v>136.16999999999999</v>
      </c>
      <c r="E524" s="14"/>
    </row>
    <row r="525" spans="1:5">
      <c r="A525" s="244">
        <v>2358</v>
      </c>
      <c r="B525" s="5">
        <f>VLOOKUP(A525,'witte tabbelen'!$A$3:$K$2467,$R$76,0)</f>
        <v>842.92</v>
      </c>
      <c r="C525" s="5">
        <f>VLOOKUP(A525,'witte tabbelen'!$A$3:$K$2467,$S$76,0)</f>
        <v>137.66999999999999</v>
      </c>
      <c r="D525" s="5">
        <f t="shared" si="14"/>
        <v>137.66999999999999</v>
      </c>
      <c r="E525" s="14"/>
    </row>
    <row r="526" spans="1:5">
      <c r="A526" s="243">
        <v>2362.5</v>
      </c>
      <c r="B526" s="5">
        <f>VLOOKUP(A526,'witte tabbelen'!$A$3:$K$2467,$R$76,0)</f>
        <v>844.58</v>
      </c>
      <c r="C526" s="5">
        <f>VLOOKUP(A526,'witte tabbelen'!$A$3:$K$2467,$S$76,0)</f>
        <v>139.25</v>
      </c>
      <c r="D526" s="5">
        <f t="shared" si="14"/>
        <v>139.25</v>
      </c>
      <c r="E526" s="14"/>
    </row>
    <row r="527" spans="1:5">
      <c r="A527" s="244">
        <v>2367</v>
      </c>
      <c r="B527" s="5">
        <f>VLOOKUP(A527,'witte tabbelen'!$A$3:$K$2467,$R$76,0)</f>
        <v>846.17</v>
      </c>
      <c r="C527" s="5">
        <f>VLOOKUP(A527,'witte tabbelen'!$A$3:$K$2467,$S$76,0)</f>
        <v>140.75</v>
      </c>
      <c r="D527" s="5">
        <f t="shared" si="14"/>
        <v>140.75</v>
      </c>
      <c r="E527" s="14"/>
    </row>
    <row r="528" spans="1:5">
      <c r="A528" s="243">
        <v>2371.5</v>
      </c>
      <c r="B528" s="5">
        <f>VLOOKUP(A528,'witte tabbelen'!$A$3:$K$2467,$R$76,0)</f>
        <v>847.75</v>
      </c>
      <c r="C528" s="5">
        <f>VLOOKUP(A528,'witte tabbelen'!$A$3:$K$2467,$S$76,0)</f>
        <v>142.25</v>
      </c>
      <c r="D528" s="5">
        <f t="shared" si="14"/>
        <v>142.25</v>
      </c>
      <c r="E528" s="14"/>
    </row>
    <row r="529" spans="1:5">
      <c r="A529" s="244">
        <v>2376</v>
      </c>
      <c r="B529" s="5">
        <f>VLOOKUP(A529,'witte tabbelen'!$A$3:$K$2467,$R$76,0)</f>
        <v>849.42</v>
      </c>
      <c r="C529" s="5">
        <f>VLOOKUP(A529,'witte tabbelen'!$A$3:$K$2467,$S$76,0)</f>
        <v>143.75</v>
      </c>
      <c r="D529" s="5">
        <f t="shared" si="14"/>
        <v>143.75</v>
      </c>
      <c r="E529" s="14"/>
    </row>
    <row r="530" spans="1:5">
      <c r="A530" s="243">
        <v>2380.5</v>
      </c>
      <c r="B530" s="5">
        <f>VLOOKUP(A530,'witte tabbelen'!$A$3:$K$2467,$R$76,0)</f>
        <v>851</v>
      </c>
      <c r="C530" s="5">
        <f>VLOOKUP(A530,'witte tabbelen'!$A$3:$K$2467,$S$76,0)</f>
        <v>145.25</v>
      </c>
      <c r="D530" s="5">
        <f t="shared" si="14"/>
        <v>145.25</v>
      </c>
      <c r="E530" s="14"/>
    </row>
    <row r="531" spans="1:5">
      <c r="A531" s="244">
        <v>2385</v>
      </c>
      <c r="B531" s="5">
        <f>VLOOKUP(A531,'witte tabbelen'!$A$3:$K$2467,$R$76,0)</f>
        <v>852.58</v>
      </c>
      <c r="C531" s="5">
        <f>VLOOKUP(A531,'witte tabbelen'!$A$3:$K$2467,$S$76,0)</f>
        <v>146.75</v>
      </c>
      <c r="D531" s="5">
        <f t="shared" si="14"/>
        <v>146.75</v>
      </c>
      <c r="E531" s="14"/>
    </row>
    <row r="532" spans="1:5">
      <c r="A532" s="243">
        <v>2389.5</v>
      </c>
      <c r="B532" s="5">
        <f>VLOOKUP(A532,'witte tabbelen'!$A$3:$K$2467,$R$76,0)</f>
        <v>854.17</v>
      </c>
      <c r="C532" s="5">
        <f>VLOOKUP(A532,'witte tabbelen'!$A$3:$K$2467,$S$76,0)</f>
        <v>148.25</v>
      </c>
      <c r="D532" s="5">
        <f t="shared" si="14"/>
        <v>148.25</v>
      </c>
      <c r="E532" s="14"/>
    </row>
    <row r="533" spans="1:5">
      <c r="A533" s="244">
        <v>2394</v>
      </c>
      <c r="B533" s="5">
        <f>VLOOKUP(A533,'witte tabbelen'!$A$3:$K$2467,$R$76,0)</f>
        <v>855.83</v>
      </c>
      <c r="C533" s="5">
        <f>VLOOKUP(A533,'witte tabbelen'!$A$3:$K$2467,$S$76,0)</f>
        <v>149.83000000000001</v>
      </c>
      <c r="D533" s="5">
        <f t="shared" si="14"/>
        <v>149.83000000000001</v>
      </c>
      <c r="E533" s="14"/>
    </row>
    <row r="534" spans="1:5">
      <c r="A534" s="243">
        <v>2398.5</v>
      </c>
      <c r="B534" s="5">
        <f>VLOOKUP(A534,'witte tabbelen'!$A$3:$K$2467,$R$76,0)</f>
        <v>857.42</v>
      </c>
      <c r="C534" s="5">
        <f>VLOOKUP(A534,'witte tabbelen'!$A$3:$K$2467,$S$76,0)</f>
        <v>151.33000000000001</v>
      </c>
      <c r="D534" s="5">
        <f t="shared" si="14"/>
        <v>151.33000000000001</v>
      </c>
      <c r="E534" s="14"/>
    </row>
    <row r="535" spans="1:5">
      <c r="A535" s="244">
        <v>2403</v>
      </c>
      <c r="B535" s="5">
        <f>VLOOKUP(A535,'witte tabbelen'!$A$3:$K$2467,$R$76,0)</f>
        <v>859</v>
      </c>
      <c r="C535" s="5">
        <f>VLOOKUP(A535,'witte tabbelen'!$A$3:$K$2467,$S$76,0)</f>
        <v>152.83000000000001</v>
      </c>
      <c r="D535" s="5">
        <f t="shared" si="14"/>
        <v>152.83000000000001</v>
      </c>
      <c r="E535" s="14"/>
    </row>
    <row r="536" spans="1:5">
      <c r="A536" s="243">
        <v>2407.5</v>
      </c>
      <c r="B536" s="5">
        <f>VLOOKUP(A536,'witte tabbelen'!$A$3:$K$2467,$R$76,0)</f>
        <v>860.67</v>
      </c>
      <c r="C536" s="5">
        <f>VLOOKUP(A536,'witte tabbelen'!$A$3:$K$2467,$S$76,0)</f>
        <v>154.41999999999999</v>
      </c>
      <c r="D536" s="5">
        <f t="shared" si="14"/>
        <v>154.41999999999999</v>
      </c>
      <c r="E536" s="14"/>
    </row>
    <row r="537" spans="1:5">
      <c r="A537" s="244">
        <v>2412</v>
      </c>
      <c r="B537" s="5">
        <f>VLOOKUP(A537,'witte tabbelen'!$A$3:$K$2467,$R$76,0)</f>
        <v>862.25</v>
      </c>
      <c r="C537" s="5">
        <f>VLOOKUP(A537,'witte tabbelen'!$A$3:$K$2467,$S$76,0)</f>
        <v>155.91999999999999</v>
      </c>
      <c r="D537" s="5">
        <f t="shared" si="14"/>
        <v>155.91999999999999</v>
      </c>
      <c r="E537" s="14"/>
    </row>
    <row r="538" spans="1:5">
      <c r="A538" s="243">
        <v>2416.5</v>
      </c>
      <c r="B538" s="5">
        <f>VLOOKUP(A538,'witte tabbelen'!$A$3:$K$2467,$R$76,0)</f>
        <v>863.83</v>
      </c>
      <c r="C538" s="5">
        <f>VLOOKUP(A538,'witte tabbelen'!$A$3:$K$2467,$S$76,0)</f>
        <v>157.41999999999999</v>
      </c>
      <c r="D538" s="5">
        <f t="shared" si="14"/>
        <v>157.41999999999999</v>
      </c>
      <c r="E538" s="14"/>
    </row>
    <row r="539" spans="1:5">
      <c r="A539" s="244">
        <v>2421</v>
      </c>
      <c r="B539" s="5">
        <f>VLOOKUP(A539,'witte tabbelen'!$A$3:$K$2467,$R$76,0)</f>
        <v>865.5</v>
      </c>
      <c r="C539" s="5">
        <f>VLOOKUP(A539,'witte tabbelen'!$A$3:$K$2467,$S$76,0)</f>
        <v>159</v>
      </c>
      <c r="D539" s="5">
        <f t="shared" si="14"/>
        <v>159</v>
      </c>
      <c r="E539" s="14"/>
    </row>
    <row r="540" spans="1:5">
      <c r="A540" s="243">
        <v>2425.5</v>
      </c>
      <c r="B540" s="5">
        <f>VLOOKUP(A540,'witte tabbelen'!$A$3:$K$2467,$R$76,0)</f>
        <v>867.08</v>
      </c>
      <c r="C540" s="5">
        <f>VLOOKUP(A540,'witte tabbelen'!$A$3:$K$2467,$S$76,0)</f>
        <v>160.5</v>
      </c>
      <c r="D540" s="5">
        <f t="shared" si="14"/>
        <v>160.5</v>
      </c>
      <c r="E540" s="14"/>
    </row>
    <row r="541" spans="1:5">
      <c r="A541" s="244">
        <v>2430</v>
      </c>
      <c r="B541" s="5">
        <f>VLOOKUP(A541,'witte tabbelen'!$A$3:$K$2467,$R$76,0)</f>
        <v>868.67</v>
      </c>
      <c r="C541" s="5">
        <f>VLOOKUP(A541,'witte tabbelen'!$A$3:$K$2467,$S$76,0)</f>
        <v>162</v>
      </c>
      <c r="D541" s="5">
        <f t="shared" si="14"/>
        <v>162</v>
      </c>
      <c r="E541" s="14"/>
    </row>
    <row r="542" spans="1:5">
      <c r="A542" s="243">
        <v>2434.5</v>
      </c>
      <c r="B542" s="5">
        <f>VLOOKUP(A542,'witte tabbelen'!$A$3:$K$2467,$R$76,0)</f>
        <v>870.33</v>
      </c>
      <c r="C542" s="5">
        <f>VLOOKUP(A542,'witte tabbelen'!$A$3:$K$2467,$S$76,0)</f>
        <v>163.58000000000001</v>
      </c>
      <c r="D542" s="5">
        <f t="shared" si="14"/>
        <v>163.58000000000001</v>
      </c>
      <c r="E542" s="14"/>
    </row>
    <row r="543" spans="1:5">
      <c r="A543" s="244">
        <v>2439</v>
      </c>
      <c r="B543" s="5">
        <f>VLOOKUP(A543,'witte tabbelen'!$A$3:$K$2467,$R$76,0)</f>
        <v>871.92</v>
      </c>
      <c r="C543" s="5">
        <f>VLOOKUP(A543,'witte tabbelen'!$A$3:$K$2467,$S$76,0)</f>
        <v>165.08</v>
      </c>
      <c r="D543" s="5">
        <f t="shared" si="14"/>
        <v>165.08</v>
      </c>
      <c r="E543" s="14"/>
    </row>
    <row r="544" spans="1:5">
      <c r="A544" s="243">
        <v>2443.5</v>
      </c>
      <c r="B544" s="5">
        <f>VLOOKUP(A544,'witte tabbelen'!$A$3:$K$2467,$R$76,0)</f>
        <v>873.5</v>
      </c>
      <c r="C544" s="5">
        <f>VLOOKUP(A544,'witte tabbelen'!$A$3:$K$2467,$S$76,0)</f>
        <v>166.58</v>
      </c>
      <c r="D544" s="5">
        <f t="shared" si="14"/>
        <v>166.58</v>
      </c>
      <c r="E544" s="14"/>
    </row>
    <row r="545" spans="1:5">
      <c r="A545" s="244">
        <v>2448</v>
      </c>
      <c r="B545" s="5">
        <f>VLOOKUP(A545,'witte tabbelen'!$A$3:$K$2467,$R$76,0)</f>
        <v>875.08</v>
      </c>
      <c r="C545" s="5">
        <f>VLOOKUP(A545,'witte tabbelen'!$A$3:$K$2467,$S$76,0)</f>
        <v>168.08</v>
      </c>
      <c r="D545" s="5">
        <f t="shared" si="14"/>
        <v>168.08</v>
      </c>
      <c r="E545" s="14"/>
    </row>
    <row r="546" spans="1:5">
      <c r="A546" s="243">
        <v>2452.5</v>
      </c>
      <c r="B546" s="5">
        <f>VLOOKUP(A546,'witte tabbelen'!$A$3:$K$2467,$R$76,0)</f>
        <v>876.75</v>
      </c>
      <c r="C546" s="5">
        <f>VLOOKUP(A546,'witte tabbelen'!$A$3:$K$2467,$S$76,0)</f>
        <v>169.67</v>
      </c>
      <c r="D546" s="5">
        <f t="shared" si="14"/>
        <v>169.67</v>
      </c>
      <c r="E546" s="14"/>
    </row>
    <row r="547" spans="1:5">
      <c r="A547" s="244">
        <v>2457</v>
      </c>
      <c r="B547" s="5">
        <f>VLOOKUP(A547,'witte tabbelen'!$A$3:$K$2467,$R$76,0)</f>
        <v>878.33</v>
      </c>
      <c r="C547" s="5">
        <f>VLOOKUP(A547,'witte tabbelen'!$A$3:$K$2467,$S$76,0)</f>
        <v>171.17</v>
      </c>
      <c r="D547" s="5">
        <f t="shared" si="14"/>
        <v>171.17</v>
      </c>
      <c r="E547" s="14"/>
    </row>
    <row r="548" spans="1:5">
      <c r="A548" s="243">
        <v>2461.5</v>
      </c>
      <c r="B548" s="5">
        <f>VLOOKUP(A548,'witte tabbelen'!$A$3:$K$2467,$R$76,0)</f>
        <v>879.92</v>
      </c>
      <c r="C548" s="5">
        <f>VLOOKUP(A548,'witte tabbelen'!$A$3:$K$2467,$S$76,0)</f>
        <v>172.58</v>
      </c>
      <c r="D548" s="5">
        <f t="shared" si="14"/>
        <v>172.58</v>
      </c>
      <c r="E548" s="14"/>
    </row>
    <row r="549" spans="1:5">
      <c r="A549" s="244">
        <v>2466</v>
      </c>
      <c r="B549" s="5">
        <f>VLOOKUP(A549,'witte tabbelen'!$A$3:$K$2467,$R$76,0)</f>
        <v>881.58</v>
      </c>
      <c r="C549" s="5">
        <f>VLOOKUP(A549,'witte tabbelen'!$A$3:$K$2467,$S$76,0)</f>
        <v>174.17</v>
      </c>
      <c r="D549" s="5">
        <f t="shared" si="14"/>
        <v>174.17</v>
      </c>
      <c r="E549" s="14"/>
    </row>
    <row r="550" spans="1:5">
      <c r="A550" s="243">
        <v>2470.5</v>
      </c>
      <c r="B550" s="5">
        <f>VLOOKUP(A550,'witte tabbelen'!$A$3:$K$2467,$R$76,0)</f>
        <v>883.17</v>
      </c>
      <c r="C550" s="5">
        <f>VLOOKUP(A550,'witte tabbelen'!$A$3:$K$2467,$S$76,0)</f>
        <v>175.67</v>
      </c>
      <c r="D550" s="5">
        <f t="shared" si="14"/>
        <v>175.67</v>
      </c>
      <c r="E550" s="14"/>
    </row>
    <row r="551" spans="1:5">
      <c r="A551" s="244">
        <v>2475</v>
      </c>
      <c r="B551" s="5">
        <f>VLOOKUP(A551,'witte tabbelen'!$A$3:$K$2467,$R$76,0)</f>
        <v>884.75</v>
      </c>
      <c r="C551" s="5">
        <f>VLOOKUP(A551,'witte tabbelen'!$A$3:$K$2467,$S$76,0)</f>
        <v>177.17</v>
      </c>
      <c r="D551" s="5">
        <f t="shared" si="14"/>
        <v>177.17</v>
      </c>
      <c r="E551" s="14"/>
    </row>
    <row r="552" spans="1:5">
      <c r="A552" s="243">
        <v>2479.5</v>
      </c>
      <c r="B552" s="5">
        <f>VLOOKUP(A552,'witte tabbelen'!$A$3:$K$2467,$R$76,0)</f>
        <v>886.42</v>
      </c>
      <c r="C552" s="5">
        <f>VLOOKUP(A552,'witte tabbelen'!$A$3:$K$2467,$S$76,0)</f>
        <v>178.83</v>
      </c>
      <c r="D552" s="5">
        <f t="shared" si="14"/>
        <v>178.83</v>
      </c>
      <c r="E552" s="14"/>
    </row>
    <row r="553" spans="1:5">
      <c r="A553" s="244">
        <v>2484</v>
      </c>
      <c r="B553" s="5">
        <f>VLOOKUP(A553,'witte tabbelen'!$A$3:$K$2467,$R$76,0)</f>
        <v>888</v>
      </c>
      <c r="C553" s="5">
        <f>VLOOKUP(A553,'witte tabbelen'!$A$3:$K$2467,$S$76,0)</f>
        <v>180.58</v>
      </c>
      <c r="D553" s="5">
        <f t="shared" si="14"/>
        <v>180.58</v>
      </c>
      <c r="E553" s="14"/>
    </row>
    <row r="554" spans="1:5">
      <c r="A554" s="243">
        <v>2488.5</v>
      </c>
      <c r="B554" s="5">
        <f>VLOOKUP(A554,'witte tabbelen'!$A$3:$K$2467,$R$76,0)</f>
        <v>889.58</v>
      </c>
      <c r="C554" s="5">
        <f>VLOOKUP(A554,'witte tabbelen'!$A$3:$K$2467,$S$76,0)</f>
        <v>182.42</v>
      </c>
      <c r="D554" s="5">
        <f t="shared" si="14"/>
        <v>182.42</v>
      </c>
      <c r="E554" s="14"/>
    </row>
    <row r="555" spans="1:5">
      <c r="A555" s="244">
        <v>2493</v>
      </c>
      <c r="B555" s="5">
        <f>VLOOKUP(A555,'witte tabbelen'!$A$3:$K$2467,$R$76,0)</f>
        <v>891.17</v>
      </c>
      <c r="C555" s="5">
        <f>VLOOKUP(A555,'witte tabbelen'!$A$3:$K$2467,$S$76,0)</f>
        <v>184.17</v>
      </c>
      <c r="D555" s="5">
        <f t="shared" si="14"/>
        <v>184.17</v>
      </c>
      <c r="E555" s="14"/>
    </row>
    <row r="556" spans="1:5">
      <c r="A556" s="243">
        <v>2497.5</v>
      </c>
      <c r="B556" s="5">
        <f>VLOOKUP(A556,'witte tabbelen'!$A$3:$K$2467,$R$76,0)</f>
        <v>892.83</v>
      </c>
      <c r="C556" s="5">
        <f>VLOOKUP(A556,'witte tabbelen'!$A$3:$K$2467,$S$76,0)</f>
        <v>186</v>
      </c>
      <c r="D556" s="5">
        <f t="shared" si="14"/>
        <v>186</v>
      </c>
      <c r="E556" s="14"/>
    </row>
    <row r="557" spans="1:5">
      <c r="A557" s="244">
        <v>2502</v>
      </c>
      <c r="B557" s="5">
        <f>VLOOKUP(A557,'witte tabbelen'!$A$3:$K$2467,$R$76,0)</f>
        <v>894.42</v>
      </c>
      <c r="C557" s="5">
        <f>VLOOKUP(A557,'witte tabbelen'!$A$3:$K$2467,$S$76,0)</f>
        <v>187.83</v>
      </c>
      <c r="D557" s="5">
        <f t="shared" si="14"/>
        <v>187.83</v>
      </c>
      <c r="E557" s="14"/>
    </row>
    <row r="558" spans="1:5">
      <c r="A558" s="243">
        <v>2506.5</v>
      </c>
      <c r="B558" s="5">
        <f>VLOOKUP(A558,'witte tabbelen'!$A$3:$K$2467,$R$76,0)</f>
        <v>896</v>
      </c>
      <c r="C558" s="5">
        <f>VLOOKUP(A558,'witte tabbelen'!$A$3:$K$2467,$S$76,0)</f>
        <v>189.58</v>
      </c>
      <c r="D558" s="5">
        <f t="shared" si="14"/>
        <v>189.58</v>
      </c>
      <c r="E558" s="14"/>
    </row>
    <row r="559" spans="1:5">
      <c r="A559" s="244">
        <v>2511</v>
      </c>
      <c r="B559" s="5">
        <f>VLOOKUP(A559,'witte tabbelen'!$A$3:$K$2467,$R$76,0)</f>
        <v>897.67</v>
      </c>
      <c r="C559" s="5">
        <f>VLOOKUP(A559,'witte tabbelen'!$A$3:$K$2467,$S$76,0)</f>
        <v>191.5</v>
      </c>
      <c r="D559" s="5">
        <f t="shared" si="14"/>
        <v>191.5</v>
      </c>
      <c r="E559" s="14"/>
    </row>
    <row r="560" spans="1:5">
      <c r="A560" s="243">
        <v>2515.5</v>
      </c>
      <c r="B560" s="5">
        <f>VLOOKUP(A560,'witte tabbelen'!$A$3:$K$2467,$R$76,0)</f>
        <v>899.25</v>
      </c>
      <c r="C560" s="5">
        <f>VLOOKUP(A560,'witte tabbelen'!$A$3:$K$2467,$S$76,0)</f>
        <v>193.25</v>
      </c>
      <c r="D560" s="5">
        <f t="shared" si="14"/>
        <v>193.25</v>
      </c>
      <c r="E560" s="14"/>
    </row>
    <row r="561" spans="1:5">
      <c r="A561" s="244">
        <v>2520</v>
      </c>
      <c r="B561" s="5">
        <f>VLOOKUP(A561,'witte tabbelen'!$A$3:$K$2467,$R$76,0)</f>
        <v>900.83</v>
      </c>
      <c r="C561" s="5">
        <f>VLOOKUP(A561,'witte tabbelen'!$A$3:$K$2467,$S$76,0)</f>
        <v>195.08</v>
      </c>
      <c r="D561" s="5">
        <f t="shared" si="14"/>
        <v>195.08</v>
      </c>
      <c r="E561" s="14"/>
    </row>
    <row r="562" spans="1:5">
      <c r="A562" s="243">
        <v>2524.5</v>
      </c>
      <c r="B562" s="5">
        <f>VLOOKUP(A562,'witte tabbelen'!$A$3:$K$2467,$R$76,0)</f>
        <v>902.5</v>
      </c>
      <c r="C562" s="5">
        <f>VLOOKUP(A562,'witte tabbelen'!$A$3:$K$2467,$S$76,0)</f>
        <v>196.92</v>
      </c>
      <c r="D562" s="5">
        <f t="shared" si="14"/>
        <v>196.92</v>
      </c>
      <c r="E562" s="14"/>
    </row>
    <row r="563" spans="1:5">
      <c r="A563" s="244">
        <v>2529</v>
      </c>
      <c r="B563" s="5">
        <f>VLOOKUP(A563,'witte tabbelen'!$A$3:$K$2467,$R$76,0)</f>
        <v>904.08</v>
      </c>
      <c r="C563" s="5">
        <f>VLOOKUP(A563,'witte tabbelen'!$A$3:$K$2467,$S$76,0)</f>
        <v>198.75</v>
      </c>
      <c r="D563" s="5">
        <f t="shared" si="14"/>
        <v>198.75</v>
      </c>
      <c r="E563" s="14"/>
    </row>
    <row r="564" spans="1:5">
      <c r="A564" s="243">
        <v>2533.5</v>
      </c>
      <c r="B564" s="5">
        <f>VLOOKUP(A564,'witte tabbelen'!$A$3:$K$2467,$R$76,0)</f>
        <v>905.67</v>
      </c>
      <c r="C564" s="5">
        <f>VLOOKUP(A564,'witte tabbelen'!$A$3:$K$2467,$S$76,0)</f>
        <v>200.5</v>
      </c>
      <c r="D564" s="5">
        <f t="shared" si="14"/>
        <v>200.5</v>
      </c>
      <c r="E564" s="14"/>
    </row>
    <row r="565" spans="1:5">
      <c r="A565" s="244">
        <v>2538</v>
      </c>
      <c r="B565" s="5">
        <f>VLOOKUP(A565,'witte tabbelen'!$A$3:$K$2467,$R$76,0)</f>
        <v>907.33</v>
      </c>
      <c r="C565" s="5">
        <f>VLOOKUP(A565,'witte tabbelen'!$A$3:$K$2467,$S$76,0)</f>
        <v>202.42</v>
      </c>
      <c r="D565" s="5">
        <f t="shared" si="14"/>
        <v>202.42</v>
      </c>
      <c r="E565" s="14"/>
    </row>
    <row r="566" spans="1:5">
      <c r="A566" s="243">
        <v>2542.5</v>
      </c>
      <c r="B566" s="5">
        <f>VLOOKUP(A566,'witte tabbelen'!$A$3:$K$2467,$R$76,0)</f>
        <v>908.92</v>
      </c>
      <c r="C566" s="5">
        <f>VLOOKUP(A566,'witte tabbelen'!$A$3:$K$2467,$S$76,0)</f>
        <v>204.17</v>
      </c>
      <c r="D566" s="5">
        <f t="shared" si="14"/>
        <v>204.17</v>
      </c>
      <c r="E566" s="14"/>
    </row>
    <row r="567" spans="1:5">
      <c r="A567" s="244">
        <v>2547</v>
      </c>
      <c r="B567" s="5">
        <f>VLOOKUP(A567,'witte tabbelen'!$A$3:$K$2467,$R$76,0)</f>
        <v>910.5</v>
      </c>
      <c r="C567" s="5">
        <f>VLOOKUP(A567,'witte tabbelen'!$A$3:$K$2467,$S$76,0)</f>
        <v>205.83</v>
      </c>
      <c r="D567" s="5">
        <f t="shared" si="14"/>
        <v>205.83</v>
      </c>
      <c r="E567" s="14"/>
    </row>
    <row r="568" spans="1:5">
      <c r="A568" s="243">
        <v>2551.5</v>
      </c>
      <c r="B568" s="5">
        <f>VLOOKUP(A568,'witte tabbelen'!$A$3:$K$2467,$R$76,0)</f>
        <v>912.08</v>
      </c>
      <c r="C568" s="5">
        <f>VLOOKUP(A568,'witte tabbelen'!$A$3:$K$2467,$S$76,0)</f>
        <v>207.67</v>
      </c>
      <c r="D568" s="5">
        <f t="shared" si="14"/>
        <v>207.67</v>
      </c>
      <c r="E568" s="14"/>
    </row>
    <row r="569" spans="1:5">
      <c r="A569" s="244">
        <v>2556</v>
      </c>
      <c r="B569" s="5">
        <f>VLOOKUP(A569,'witte tabbelen'!$A$3:$K$2467,$R$76,0)</f>
        <v>913.75</v>
      </c>
      <c r="C569" s="5">
        <f>VLOOKUP(A569,'witte tabbelen'!$A$3:$K$2467,$S$76,0)</f>
        <v>209.5</v>
      </c>
      <c r="D569" s="5">
        <f t="shared" si="14"/>
        <v>209.5</v>
      </c>
      <c r="E569" s="14"/>
    </row>
    <row r="570" spans="1:5">
      <c r="A570" s="243">
        <v>2560.5</v>
      </c>
      <c r="B570" s="5">
        <f>VLOOKUP(A570,'witte tabbelen'!$A$3:$K$2467,$R$76,0)</f>
        <v>915.33</v>
      </c>
      <c r="C570" s="5">
        <f>VLOOKUP(A570,'witte tabbelen'!$A$3:$K$2467,$S$76,0)</f>
        <v>211.33</v>
      </c>
      <c r="D570" s="5">
        <f t="shared" si="14"/>
        <v>211.33</v>
      </c>
      <c r="E570" s="14"/>
    </row>
    <row r="571" spans="1:5">
      <c r="A571" s="244">
        <v>2565</v>
      </c>
      <c r="B571" s="5">
        <f>VLOOKUP(A571,'witte tabbelen'!$A$3:$K$2467,$R$76,0)</f>
        <v>916.92</v>
      </c>
      <c r="C571" s="5">
        <f>VLOOKUP(A571,'witte tabbelen'!$A$3:$K$2467,$S$76,0)</f>
        <v>213.08</v>
      </c>
      <c r="D571" s="5">
        <f t="shared" si="14"/>
        <v>213.08</v>
      </c>
      <c r="E571" s="14"/>
    </row>
    <row r="572" spans="1:5">
      <c r="A572" s="243">
        <v>2569.5</v>
      </c>
      <c r="B572" s="5">
        <f>VLOOKUP(A572,'witte tabbelen'!$A$3:$K$2467,$R$76,0)</f>
        <v>918.58</v>
      </c>
      <c r="C572" s="5">
        <f>VLOOKUP(A572,'witte tabbelen'!$A$3:$K$2467,$S$76,0)</f>
        <v>215</v>
      </c>
      <c r="D572" s="5">
        <f t="shared" si="14"/>
        <v>215</v>
      </c>
      <c r="E572" s="14"/>
    </row>
    <row r="573" spans="1:5">
      <c r="A573" s="244">
        <v>2574</v>
      </c>
      <c r="B573" s="5">
        <f>VLOOKUP(A573,'witte tabbelen'!$A$3:$K$2467,$R$76,0)</f>
        <v>920.17</v>
      </c>
      <c r="C573" s="5">
        <f>VLOOKUP(A573,'witte tabbelen'!$A$3:$K$2467,$S$76,0)</f>
        <v>216.75</v>
      </c>
      <c r="D573" s="5">
        <f t="shared" si="14"/>
        <v>216.75</v>
      </c>
      <c r="E573" s="14"/>
    </row>
    <row r="574" spans="1:5">
      <c r="A574" s="243">
        <v>2578.5</v>
      </c>
      <c r="B574" s="5">
        <f>VLOOKUP(A574,'witte tabbelen'!$A$3:$K$2467,$R$76,0)</f>
        <v>921.75</v>
      </c>
      <c r="C574" s="5">
        <f>VLOOKUP(A574,'witte tabbelen'!$A$3:$K$2467,$S$76,0)</f>
        <v>218.58</v>
      </c>
      <c r="D574" s="5">
        <f t="shared" si="14"/>
        <v>218.58</v>
      </c>
      <c r="E574" s="14"/>
    </row>
    <row r="575" spans="1:5">
      <c r="A575" s="244">
        <v>2583</v>
      </c>
      <c r="B575" s="5">
        <f>VLOOKUP(A575,'witte tabbelen'!$A$3:$K$2467,$R$76,0)</f>
        <v>923.42</v>
      </c>
      <c r="C575" s="5">
        <f>VLOOKUP(A575,'witte tabbelen'!$A$3:$K$2467,$S$76,0)</f>
        <v>220.42</v>
      </c>
      <c r="D575" s="5">
        <f t="shared" si="14"/>
        <v>220.42</v>
      </c>
      <c r="E575" s="14"/>
    </row>
    <row r="576" spans="1:5">
      <c r="A576" s="243">
        <v>2587.5</v>
      </c>
      <c r="B576" s="5">
        <f>VLOOKUP(A576,'witte tabbelen'!$A$3:$K$2467,$R$76,0)</f>
        <v>925</v>
      </c>
      <c r="C576" s="5">
        <f>VLOOKUP(A576,'witte tabbelen'!$A$3:$K$2467,$S$76,0)</f>
        <v>222.25</v>
      </c>
      <c r="D576" s="5">
        <f t="shared" si="14"/>
        <v>222.25</v>
      </c>
      <c r="E576" s="14"/>
    </row>
    <row r="577" spans="1:5">
      <c r="A577" s="244">
        <v>2592</v>
      </c>
      <c r="B577" s="5">
        <f>VLOOKUP(A577,'witte tabbelen'!$A$3:$K$2467,$R$76,0)</f>
        <v>926.58</v>
      </c>
      <c r="C577" s="5">
        <f>VLOOKUP(A577,'witte tabbelen'!$A$3:$K$2467,$S$76,0)</f>
        <v>224</v>
      </c>
      <c r="D577" s="5">
        <f t="shared" si="14"/>
        <v>224</v>
      </c>
      <c r="E577" s="14"/>
    </row>
    <row r="578" spans="1:5">
      <c r="A578" s="243">
        <v>2596.5</v>
      </c>
      <c r="B578" s="5">
        <f>VLOOKUP(A578,'witte tabbelen'!$A$3:$K$2467,$R$76,0)</f>
        <v>928.17</v>
      </c>
      <c r="C578" s="5">
        <f>VLOOKUP(A578,'witte tabbelen'!$A$3:$K$2467,$S$76,0)</f>
        <v>225.75</v>
      </c>
      <c r="D578" s="5">
        <f t="shared" si="14"/>
        <v>225.75</v>
      </c>
      <c r="E578" s="14"/>
    </row>
    <row r="579" spans="1:5">
      <c r="A579" s="244">
        <v>2601</v>
      </c>
      <c r="B579" s="5">
        <f>VLOOKUP(A579,'witte tabbelen'!$A$3:$K$2467,$R$76,0)</f>
        <v>929.83</v>
      </c>
      <c r="C579" s="5">
        <f>VLOOKUP(A579,'witte tabbelen'!$A$3:$K$2467,$S$76,0)</f>
        <v>227.67</v>
      </c>
      <c r="D579" s="5">
        <f t="shared" ref="D579:D642" si="15">C579</f>
        <v>227.67</v>
      </c>
      <c r="E579" s="14"/>
    </row>
    <row r="580" spans="1:5">
      <c r="A580" s="243">
        <v>2605.5</v>
      </c>
      <c r="B580" s="5">
        <f>VLOOKUP(A580,'witte tabbelen'!$A$3:$K$2467,$R$76,0)</f>
        <v>931.42</v>
      </c>
      <c r="C580" s="5">
        <f>VLOOKUP(A580,'witte tabbelen'!$A$3:$K$2467,$S$76,0)</f>
        <v>229.42</v>
      </c>
      <c r="D580" s="5">
        <f t="shared" si="15"/>
        <v>229.42</v>
      </c>
      <c r="E580" s="14"/>
    </row>
    <row r="581" spans="1:5">
      <c r="A581" s="244">
        <v>2610</v>
      </c>
      <c r="B581" s="5">
        <f>VLOOKUP(A581,'witte tabbelen'!$A$3:$K$2467,$R$76,0)</f>
        <v>933</v>
      </c>
      <c r="C581" s="5">
        <f>VLOOKUP(A581,'witte tabbelen'!$A$3:$K$2467,$S$76,0)</f>
        <v>231.25</v>
      </c>
      <c r="D581" s="5">
        <f t="shared" si="15"/>
        <v>231.25</v>
      </c>
      <c r="E581" s="14"/>
    </row>
    <row r="582" spans="1:5">
      <c r="A582" s="243">
        <v>2614.5</v>
      </c>
      <c r="B582" s="5">
        <f>VLOOKUP(A582,'witte tabbelen'!$A$3:$K$2467,$R$76,0)</f>
        <v>934.67</v>
      </c>
      <c r="C582" s="5">
        <f>VLOOKUP(A582,'witte tabbelen'!$A$3:$K$2467,$S$76,0)</f>
        <v>233.08</v>
      </c>
      <c r="D582" s="5">
        <f t="shared" si="15"/>
        <v>233.08</v>
      </c>
      <c r="E582" s="14"/>
    </row>
    <row r="583" spans="1:5">
      <c r="A583" s="244">
        <v>2619</v>
      </c>
      <c r="B583" s="5">
        <f>VLOOKUP(A583,'witte tabbelen'!$A$3:$K$2467,$R$76,0)</f>
        <v>936.25</v>
      </c>
      <c r="C583" s="5">
        <f>VLOOKUP(A583,'witte tabbelen'!$A$3:$K$2467,$S$76,0)</f>
        <v>234.92</v>
      </c>
      <c r="D583" s="5">
        <f t="shared" si="15"/>
        <v>234.92</v>
      </c>
      <c r="E583" s="14"/>
    </row>
    <row r="584" spans="1:5">
      <c r="A584" s="243">
        <v>2623.5</v>
      </c>
      <c r="B584" s="5">
        <f>VLOOKUP(A584,'witte tabbelen'!$A$3:$K$2467,$R$76,0)</f>
        <v>937.83</v>
      </c>
      <c r="C584" s="5">
        <f>VLOOKUP(A584,'witte tabbelen'!$A$3:$K$2467,$S$76,0)</f>
        <v>236.67</v>
      </c>
      <c r="D584" s="5">
        <f t="shared" si="15"/>
        <v>236.67</v>
      </c>
      <c r="E584" s="14"/>
    </row>
    <row r="585" spans="1:5">
      <c r="A585" s="244">
        <v>2628</v>
      </c>
      <c r="B585" s="5">
        <f>VLOOKUP(A585,'witte tabbelen'!$A$3:$K$2467,$R$76,0)</f>
        <v>939.5</v>
      </c>
      <c r="C585" s="5">
        <f>VLOOKUP(A585,'witte tabbelen'!$A$3:$K$2467,$S$76,0)</f>
        <v>238.58</v>
      </c>
      <c r="D585" s="5">
        <f t="shared" si="15"/>
        <v>238.58</v>
      </c>
      <c r="E585" s="14"/>
    </row>
    <row r="586" spans="1:5">
      <c r="A586" s="243">
        <v>2632.5</v>
      </c>
      <c r="B586" s="5">
        <f>VLOOKUP(A586,'witte tabbelen'!$A$3:$K$2467,$R$76,0)</f>
        <v>941.08</v>
      </c>
      <c r="C586" s="5">
        <f>VLOOKUP(A586,'witte tabbelen'!$A$3:$K$2467,$S$76,0)</f>
        <v>240.25</v>
      </c>
      <c r="D586" s="5">
        <f t="shared" si="15"/>
        <v>240.25</v>
      </c>
      <c r="E586" s="14"/>
    </row>
    <row r="587" spans="1:5">
      <c r="A587" s="244">
        <v>2637</v>
      </c>
      <c r="B587" s="5">
        <f>VLOOKUP(A587,'witte tabbelen'!$A$3:$K$2467,$R$76,0)</f>
        <v>942.67</v>
      </c>
      <c r="C587" s="5">
        <f>VLOOKUP(A587,'witte tabbelen'!$A$3:$K$2467,$S$76,0)</f>
        <v>242.08</v>
      </c>
      <c r="D587" s="5">
        <f t="shared" si="15"/>
        <v>242.08</v>
      </c>
      <c r="E587" s="14"/>
    </row>
    <row r="588" spans="1:5">
      <c r="A588" s="243">
        <v>2641.5</v>
      </c>
      <c r="B588" s="5">
        <f>VLOOKUP(A588,'witte tabbelen'!$A$3:$K$2467,$R$76,0)</f>
        <v>944.33</v>
      </c>
      <c r="C588" s="5">
        <f>VLOOKUP(A588,'witte tabbelen'!$A$3:$K$2467,$S$76,0)</f>
        <v>243.92</v>
      </c>
      <c r="D588" s="5">
        <f t="shared" si="15"/>
        <v>243.92</v>
      </c>
      <c r="E588" s="14"/>
    </row>
    <row r="589" spans="1:5">
      <c r="A589" s="244">
        <v>2646</v>
      </c>
      <c r="B589" s="5">
        <f>VLOOKUP(A589,'witte tabbelen'!$A$3:$K$2467,$R$76,0)</f>
        <v>945.92</v>
      </c>
      <c r="C589" s="5">
        <f>VLOOKUP(A589,'witte tabbelen'!$A$3:$K$2467,$S$76,0)</f>
        <v>245.67</v>
      </c>
      <c r="D589" s="5">
        <f t="shared" si="15"/>
        <v>245.67</v>
      </c>
      <c r="E589" s="14"/>
    </row>
    <row r="590" spans="1:5">
      <c r="A590" s="243">
        <v>2650.5</v>
      </c>
      <c r="B590" s="5">
        <f>VLOOKUP(A590,'witte tabbelen'!$A$3:$K$2467,$R$76,0)</f>
        <v>947.5</v>
      </c>
      <c r="C590" s="5">
        <f>VLOOKUP(A590,'witte tabbelen'!$A$3:$K$2467,$S$76,0)</f>
        <v>247.5</v>
      </c>
      <c r="D590" s="5">
        <f t="shared" si="15"/>
        <v>247.5</v>
      </c>
      <c r="E590" s="14"/>
    </row>
    <row r="591" spans="1:5">
      <c r="A591" s="244">
        <v>2655</v>
      </c>
      <c r="B591" s="5">
        <f>VLOOKUP(A591,'witte tabbelen'!$A$3:$K$2467,$R$76,0)</f>
        <v>949.08</v>
      </c>
      <c r="C591" s="5">
        <f>VLOOKUP(A591,'witte tabbelen'!$A$3:$K$2467,$S$76,0)</f>
        <v>249.25</v>
      </c>
      <c r="D591" s="5">
        <f t="shared" si="15"/>
        <v>249.25</v>
      </c>
      <c r="E591" s="14"/>
    </row>
    <row r="592" spans="1:5">
      <c r="A592" s="243">
        <v>2659.5</v>
      </c>
      <c r="B592" s="5">
        <f>VLOOKUP(A592,'witte tabbelen'!$A$3:$K$2467,$R$76,0)</f>
        <v>950.75</v>
      </c>
      <c r="C592" s="5">
        <f>VLOOKUP(A592,'witte tabbelen'!$A$3:$K$2467,$S$76,0)</f>
        <v>251.17</v>
      </c>
      <c r="D592" s="5">
        <f t="shared" si="15"/>
        <v>251.17</v>
      </c>
      <c r="E592" s="14"/>
    </row>
    <row r="593" spans="1:5">
      <c r="A593" s="244">
        <v>2664</v>
      </c>
      <c r="B593" s="5">
        <f>VLOOKUP(A593,'witte tabbelen'!$A$3:$K$2467,$R$76,0)</f>
        <v>952.33</v>
      </c>
      <c r="C593" s="5">
        <f>VLOOKUP(A593,'witte tabbelen'!$A$3:$K$2467,$S$76,0)</f>
        <v>252.92</v>
      </c>
      <c r="D593" s="5">
        <f t="shared" si="15"/>
        <v>252.92</v>
      </c>
      <c r="E593" s="14"/>
    </row>
    <row r="594" spans="1:5">
      <c r="A594" s="243">
        <v>2668.5</v>
      </c>
      <c r="B594" s="5">
        <f>VLOOKUP(A594,'witte tabbelen'!$A$3:$K$2467,$R$76,0)</f>
        <v>953.92</v>
      </c>
      <c r="C594" s="5">
        <f>VLOOKUP(A594,'witte tabbelen'!$A$3:$K$2467,$S$76,0)</f>
        <v>254.75</v>
      </c>
      <c r="D594" s="5">
        <f t="shared" si="15"/>
        <v>254.75</v>
      </c>
      <c r="E594" s="14"/>
    </row>
    <row r="595" spans="1:5">
      <c r="A595" s="244">
        <v>2673</v>
      </c>
      <c r="B595" s="5">
        <f>VLOOKUP(A595,'witte tabbelen'!$A$3:$K$2467,$R$76,0)</f>
        <v>955.58</v>
      </c>
      <c r="C595" s="5">
        <f>VLOOKUP(A595,'witte tabbelen'!$A$3:$K$2467,$S$76,0)</f>
        <v>256.58</v>
      </c>
      <c r="D595" s="5">
        <f t="shared" si="15"/>
        <v>256.58</v>
      </c>
      <c r="E595" s="14"/>
    </row>
    <row r="596" spans="1:5">
      <c r="A596" s="243">
        <v>2677.5</v>
      </c>
      <c r="B596" s="5">
        <f>VLOOKUP(A596,'witte tabbelen'!$A$3:$K$2467,$R$76,0)</f>
        <v>957.17</v>
      </c>
      <c r="C596" s="5">
        <f>VLOOKUP(A596,'witte tabbelen'!$A$3:$K$2467,$S$76,0)</f>
        <v>258.42</v>
      </c>
      <c r="D596" s="5">
        <f t="shared" si="15"/>
        <v>258.42</v>
      </c>
      <c r="E596" s="14"/>
    </row>
    <row r="597" spans="1:5">
      <c r="A597" s="244">
        <v>2682</v>
      </c>
      <c r="B597" s="5">
        <f>VLOOKUP(A597,'witte tabbelen'!$A$3:$K$2467,$R$76,0)</f>
        <v>958.75</v>
      </c>
      <c r="C597" s="5">
        <f>VLOOKUP(A597,'witte tabbelen'!$A$3:$K$2467,$S$76,0)</f>
        <v>260.17</v>
      </c>
      <c r="D597" s="5">
        <f t="shared" si="15"/>
        <v>260.17</v>
      </c>
      <c r="E597" s="14"/>
    </row>
    <row r="598" spans="1:5">
      <c r="A598" s="243">
        <v>2686.5</v>
      </c>
      <c r="B598" s="5">
        <f>VLOOKUP(A598,'witte tabbelen'!$A$3:$K$2467,$R$76,0)</f>
        <v>960.42</v>
      </c>
      <c r="C598" s="5">
        <f>VLOOKUP(A598,'witte tabbelen'!$A$3:$K$2467,$S$76,0)</f>
        <v>262.08</v>
      </c>
      <c r="D598" s="5">
        <f t="shared" si="15"/>
        <v>262.08</v>
      </c>
      <c r="E598" s="14"/>
    </row>
    <row r="599" spans="1:5">
      <c r="A599" s="244">
        <v>2691</v>
      </c>
      <c r="B599" s="5">
        <f>VLOOKUP(A599,'witte tabbelen'!$A$3:$K$2467,$R$76,0)</f>
        <v>962</v>
      </c>
      <c r="C599" s="5">
        <f>VLOOKUP(A599,'witte tabbelen'!$A$3:$K$2467,$S$76,0)</f>
        <v>263.83</v>
      </c>
      <c r="D599" s="5">
        <f t="shared" si="15"/>
        <v>263.83</v>
      </c>
      <c r="E599" s="14"/>
    </row>
    <row r="600" spans="1:5">
      <c r="A600" s="243">
        <v>2695.5</v>
      </c>
      <c r="B600" s="5">
        <f>VLOOKUP(A600,'witte tabbelen'!$A$3:$K$2467,$R$76,0)</f>
        <v>963.58</v>
      </c>
      <c r="C600" s="5">
        <f>VLOOKUP(A600,'witte tabbelen'!$A$3:$K$2467,$S$76,0)</f>
        <v>265.58</v>
      </c>
      <c r="D600" s="5">
        <f t="shared" si="15"/>
        <v>265.58</v>
      </c>
      <c r="E600" s="14"/>
    </row>
    <row r="601" spans="1:5">
      <c r="A601" s="244">
        <v>2700</v>
      </c>
      <c r="B601" s="5">
        <f>VLOOKUP(A601,'witte tabbelen'!$A$3:$K$2467,$R$76,0)</f>
        <v>965.25</v>
      </c>
      <c r="C601" s="5">
        <f>VLOOKUP(A601,'witte tabbelen'!$A$3:$K$2467,$S$76,0)</f>
        <v>267.5</v>
      </c>
      <c r="D601" s="5">
        <f t="shared" si="15"/>
        <v>267.5</v>
      </c>
      <c r="E601" s="14"/>
    </row>
    <row r="602" spans="1:5">
      <c r="A602" s="243">
        <v>2704.5</v>
      </c>
      <c r="B602" s="5">
        <f>VLOOKUP(A602,'witte tabbelen'!$A$3:$K$2467,$R$76,0)</f>
        <v>966.83</v>
      </c>
      <c r="C602" s="5">
        <f>VLOOKUP(A602,'witte tabbelen'!$A$3:$K$2467,$S$76,0)</f>
        <v>269.25</v>
      </c>
      <c r="D602" s="5">
        <f t="shared" si="15"/>
        <v>269.25</v>
      </c>
      <c r="E602" s="14"/>
    </row>
    <row r="603" spans="1:5">
      <c r="A603" s="244">
        <v>2709</v>
      </c>
      <c r="B603" s="5">
        <f>VLOOKUP(A603,'witte tabbelen'!$A$3:$K$2467,$R$76,0)</f>
        <v>968.42</v>
      </c>
      <c r="C603" s="5">
        <f>VLOOKUP(A603,'witte tabbelen'!$A$3:$K$2467,$S$76,0)</f>
        <v>271.08</v>
      </c>
      <c r="D603" s="5">
        <f t="shared" si="15"/>
        <v>271.08</v>
      </c>
      <c r="E603" s="14"/>
    </row>
    <row r="604" spans="1:5">
      <c r="A604" s="243">
        <v>2713.5</v>
      </c>
      <c r="B604" s="5">
        <f>VLOOKUP(A604,'witte tabbelen'!$A$3:$K$2467,$R$76,0)</f>
        <v>970</v>
      </c>
      <c r="C604" s="5">
        <f>VLOOKUP(A604,'witte tabbelen'!$A$3:$K$2467,$S$76,0)</f>
        <v>272.83</v>
      </c>
      <c r="D604" s="5">
        <f t="shared" si="15"/>
        <v>272.83</v>
      </c>
      <c r="E604" s="14"/>
    </row>
    <row r="605" spans="1:5">
      <c r="A605" s="244">
        <v>2718</v>
      </c>
      <c r="B605" s="5">
        <f>VLOOKUP(A605,'witte tabbelen'!$A$3:$K$2467,$R$76,0)</f>
        <v>971.67</v>
      </c>
      <c r="C605" s="5">
        <f>VLOOKUP(A605,'witte tabbelen'!$A$3:$K$2467,$S$76,0)</f>
        <v>274.67</v>
      </c>
      <c r="D605" s="5">
        <f t="shared" si="15"/>
        <v>274.67</v>
      </c>
      <c r="E605" s="14"/>
    </row>
    <row r="606" spans="1:5">
      <c r="A606" s="243">
        <v>2722.5</v>
      </c>
      <c r="B606" s="5">
        <f>VLOOKUP(A606,'witte tabbelen'!$A$3:$K$2467,$R$76,0)</f>
        <v>973.25</v>
      </c>
      <c r="C606" s="5">
        <f>VLOOKUP(A606,'witte tabbelen'!$A$3:$K$2467,$S$76,0)</f>
        <v>276.42</v>
      </c>
      <c r="D606" s="5">
        <f t="shared" si="15"/>
        <v>276.42</v>
      </c>
      <c r="E606" s="14"/>
    </row>
    <row r="607" spans="1:5">
      <c r="A607" s="244">
        <v>2727</v>
      </c>
      <c r="B607" s="5">
        <f>VLOOKUP(A607,'witte tabbelen'!$A$3:$K$2467,$R$76,0)</f>
        <v>974.83</v>
      </c>
      <c r="C607" s="5">
        <f>VLOOKUP(A607,'witte tabbelen'!$A$3:$K$2467,$S$76,0)</f>
        <v>278.25</v>
      </c>
      <c r="D607" s="5">
        <f t="shared" si="15"/>
        <v>278.25</v>
      </c>
      <c r="E607" s="14"/>
    </row>
    <row r="608" spans="1:5">
      <c r="A608" s="243">
        <v>2731.5</v>
      </c>
      <c r="B608" s="5">
        <f>VLOOKUP(A608,'witte tabbelen'!$A$3:$K$2467,$R$76,0)</f>
        <v>976.5</v>
      </c>
      <c r="C608" s="5">
        <f>VLOOKUP(A608,'witte tabbelen'!$A$3:$K$2467,$S$76,0)</f>
        <v>280.08</v>
      </c>
      <c r="D608" s="5">
        <f t="shared" si="15"/>
        <v>280.08</v>
      </c>
      <c r="E608" s="14"/>
    </row>
    <row r="609" spans="1:5">
      <c r="A609" s="244">
        <v>2736</v>
      </c>
      <c r="B609" s="5">
        <f>VLOOKUP(A609,'witte tabbelen'!$A$3:$K$2467,$R$76,0)</f>
        <v>978.08</v>
      </c>
      <c r="C609" s="5">
        <f>VLOOKUP(A609,'witte tabbelen'!$A$3:$K$2467,$S$76,0)</f>
        <v>281.92</v>
      </c>
      <c r="D609" s="5">
        <f t="shared" si="15"/>
        <v>281.92</v>
      </c>
      <c r="E609" s="14"/>
    </row>
    <row r="610" spans="1:5">
      <c r="A610" s="243">
        <v>2740.5</v>
      </c>
      <c r="B610" s="5">
        <f>VLOOKUP(A610,'witte tabbelen'!$A$3:$K$2467,$R$76,0)</f>
        <v>979.67</v>
      </c>
      <c r="C610" s="5">
        <f>VLOOKUP(A610,'witte tabbelen'!$A$3:$K$2467,$S$76,0)</f>
        <v>283.67</v>
      </c>
      <c r="D610" s="5">
        <f t="shared" si="15"/>
        <v>283.67</v>
      </c>
      <c r="E610" s="14"/>
    </row>
    <row r="611" spans="1:5">
      <c r="A611" s="244">
        <v>2745</v>
      </c>
      <c r="B611" s="5">
        <f>VLOOKUP(A611,'witte tabbelen'!$A$3:$K$2467,$R$76,0)</f>
        <v>981.33</v>
      </c>
      <c r="C611" s="5">
        <f>VLOOKUP(A611,'witte tabbelen'!$A$3:$K$2467,$S$76,0)</f>
        <v>285.5</v>
      </c>
      <c r="D611" s="5">
        <f t="shared" si="15"/>
        <v>285.5</v>
      </c>
      <c r="E611" s="14"/>
    </row>
    <row r="612" spans="1:5">
      <c r="A612" s="243">
        <v>2749.5</v>
      </c>
      <c r="B612" s="5">
        <f>VLOOKUP(A612,'witte tabbelen'!$A$3:$K$2467,$R$76,0)</f>
        <v>982.92</v>
      </c>
      <c r="C612" s="5">
        <f>VLOOKUP(A612,'witte tabbelen'!$A$3:$K$2467,$S$76,0)</f>
        <v>287.33</v>
      </c>
      <c r="D612" s="5">
        <f t="shared" si="15"/>
        <v>287.33</v>
      </c>
      <c r="E612" s="14"/>
    </row>
    <row r="613" spans="1:5">
      <c r="A613" s="244">
        <v>2754</v>
      </c>
      <c r="B613" s="5">
        <f>VLOOKUP(A613,'witte tabbelen'!$A$3:$K$2467,$R$76,0)</f>
        <v>984.5</v>
      </c>
      <c r="C613" s="5">
        <f>VLOOKUP(A613,'witte tabbelen'!$A$3:$K$2467,$S$76,0)</f>
        <v>289.08</v>
      </c>
      <c r="D613" s="5">
        <f t="shared" si="15"/>
        <v>289.08</v>
      </c>
      <c r="E613" s="14"/>
    </row>
    <row r="614" spans="1:5">
      <c r="A614" s="243">
        <v>2758.5</v>
      </c>
      <c r="B614" s="5">
        <f>VLOOKUP(A614,'witte tabbelen'!$A$3:$K$2467,$R$76,0)</f>
        <v>986.08</v>
      </c>
      <c r="C614" s="5">
        <f>VLOOKUP(A614,'witte tabbelen'!$A$3:$K$2467,$S$76,0)</f>
        <v>290.92</v>
      </c>
      <c r="D614" s="5">
        <f t="shared" si="15"/>
        <v>290.92</v>
      </c>
      <c r="E614" s="14"/>
    </row>
    <row r="615" spans="1:5">
      <c r="A615" s="244">
        <v>2763</v>
      </c>
      <c r="B615" s="5">
        <f>VLOOKUP(A615,'witte tabbelen'!$A$3:$K$2467,$R$76,0)</f>
        <v>987.75</v>
      </c>
      <c r="C615" s="5">
        <f>VLOOKUP(A615,'witte tabbelen'!$A$3:$K$2467,$S$76,0)</f>
        <v>292.75</v>
      </c>
      <c r="D615" s="5">
        <f t="shared" si="15"/>
        <v>292.75</v>
      </c>
      <c r="E615" s="14"/>
    </row>
    <row r="616" spans="1:5">
      <c r="A616" s="243">
        <v>2767.5</v>
      </c>
      <c r="B616" s="5">
        <f>VLOOKUP(A616,'witte tabbelen'!$A$3:$K$2467,$R$76,0)</f>
        <v>989.33</v>
      </c>
      <c r="C616" s="5">
        <f>VLOOKUP(A616,'witte tabbelen'!$A$3:$K$2467,$S$76,0)</f>
        <v>294.58</v>
      </c>
      <c r="D616" s="5">
        <f t="shared" si="15"/>
        <v>294.58</v>
      </c>
      <c r="E616" s="14"/>
    </row>
    <row r="617" spans="1:5">
      <c r="A617" s="244">
        <v>2772</v>
      </c>
      <c r="B617" s="5">
        <f>VLOOKUP(A617,'witte tabbelen'!$A$3:$K$2467,$R$76,0)</f>
        <v>990.92</v>
      </c>
      <c r="C617" s="5">
        <f>VLOOKUP(A617,'witte tabbelen'!$A$3:$K$2467,$S$76,0)</f>
        <v>296.33</v>
      </c>
      <c r="D617" s="5">
        <f t="shared" si="15"/>
        <v>296.33</v>
      </c>
      <c r="E617" s="14"/>
    </row>
    <row r="618" spans="1:5">
      <c r="A618" s="243">
        <v>2776.5</v>
      </c>
      <c r="B618" s="5">
        <f>VLOOKUP(A618,'witte tabbelen'!$A$3:$K$2467,$R$76,0)</f>
        <v>992.58</v>
      </c>
      <c r="C618" s="5">
        <f>VLOOKUP(A618,'witte tabbelen'!$A$3:$K$2467,$S$76,0)</f>
        <v>298.25</v>
      </c>
      <c r="D618" s="5">
        <f t="shared" si="15"/>
        <v>298.25</v>
      </c>
      <c r="E618" s="14"/>
    </row>
    <row r="619" spans="1:5">
      <c r="A619" s="244">
        <v>2781</v>
      </c>
      <c r="B619" s="5">
        <f>VLOOKUP(A619,'witte tabbelen'!$A$3:$K$2467,$R$76,0)</f>
        <v>994.17</v>
      </c>
      <c r="C619" s="5">
        <f>VLOOKUP(A619,'witte tabbelen'!$A$3:$K$2467,$S$76,0)</f>
        <v>300</v>
      </c>
      <c r="D619" s="5">
        <f t="shared" si="15"/>
        <v>300</v>
      </c>
      <c r="E619" s="14"/>
    </row>
    <row r="620" spans="1:5">
      <c r="A620" s="243">
        <v>2785.5</v>
      </c>
      <c r="B620" s="5">
        <f>VLOOKUP(A620,'witte tabbelen'!$A$3:$K$2467,$R$76,0)</f>
        <v>995.75</v>
      </c>
      <c r="C620" s="5">
        <f>VLOOKUP(A620,'witte tabbelen'!$A$3:$K$2467,$S$76,0)</f>
        <v>301.83</v>
      </c>
      <c r="D620" s="5">
        <f t="shared" si="15"/>
        <v>301.83</v>
      </c>
      <c r="E620" s="14"/>
    </row>
    <row r="621" spans="1:5">
      <c r="A621" s="244">
        <v>2790</v>
      </c>
      <c r="B621" s="5">
        <f>VLOOKUP(A621,'witte tabbelen'!$A$3:$K$2467,$R$76,0)</f>
        <v>997.42</v>
      </c>
      <c r="C621" s="5">
        <f>VLOOKUP(A621,'witte tabbelen'!$A$3:$K$2467,$S$76,0)</f>
        <v>303.67</v>
      </c>
      <c r="D621" s="5">
        <f t="shared" si="15"/>
        <v>303.67</v>
      </c>
      <c r="E621" s="14"/>
    </row>
    <row r="622" spans="1:5">
      <c r="A622" s="243">
        <v>2794.5</v>
      </c>
      <c r="B622" s="5">
        <f>VLOOKUP(A622,'witte tabbelen'!$A$3:$K$2467,$R$76,0)</f>
        <v>999</v>
      </c>
      <c r="C622" s="5">
        <f>VLOOKUP(A622,'witte tabbelen'!$A$3:$K$2467,$S$76,0)</f>
        <v>305.42</v>
      </c>
      <c r="D622" s="5">
        <f t="shared" si="15"/>
        <v>305.42</v>
      </c>
      <c r="E622" s="14"/>
    </row>
    <row r="623" spans="1:5">
      <c r="A623" s="244">
        <v>2799</v>
      </c>
      <c r="B623" s="5">
        <f>VLOOKUP(A623,'witte tabbelen'!$A$3:$K$2467,$R$76,0)</f>
        <v>1000.58</v>
      </c>
      <c r="C623" s="5">
        <f>VLOOKUP(A623,'witte tabbelen'!$A$3:$K$2467,$S$76,0)</f>
        <v>307.25</v>
      </c>
      <c r="D623" s="5">
        <f t="shared" si="15"/>
        <v>307.25</v>
      </c>
      <c r="E623" s="14"/>
    </row>
    <row r="624" spans="1:5">
      <c r="A624" s="243">
        <v>2803.5</v>
      </c>
      <c r="B624" s="5">
        <f>VLOOKUP(A624,'witte tabbelen'!$A$3:$K$2467,$R$76,0)</f>
        <v>1002.25</v>
      </c>
      <c r="C624" s="5">
        <f>VLOOKUP(A624,'witte tabbelen'!$A$3:$K$2467,$S$76,0)</f>
        <v>309</v>
      </c>
      <c r="D624" s="5">
        <f t="shared" si="15"/>
        <v>309</v>
      </c>
      <c r="E624" s="14"/>
    </row>
    <row r="625" spans="1:5">
      <c r="A625" s="244">
        <v>2808</v>
      </c>
      <c r="B625" s="5">
        <f>VLOOKUP(A625,'witte tabbelen'!$A$3:$K$2467,$R$76,0)</f>
        <v>1003.83</v>
      </c>
      <c r="C625" s="5">
        <f>VLOOKUP(A625,'witte tabbelen'!$A$3:$K$2467,$S$76,0)</f>
        <v>310.83</v>
      </c>
      <c r="D625" s="5">
        <f t="shared" si="15"/>
        <v>310.83</v>
      </c>
      <c r="E625" s="14"/>
    </row>
    <row r="626" spans="1:5">
      <c r="A626" s="243">
        <v>2812.5</v>
      </c>
      <c r="B626" s="5">
        <f>VLOOKUP(A626,'witte tabbelen'!$A$3:$K$2467,$R$76,0)</f>
        <v>1005.42</v>
      </c>
      <c r="C626" s="5">
        <f>VLOOKUP(A626,'witte tabbelen'!$A$3:$K$2467,$S$76,0)</f>
        <v>312.58</v>
      </c>
      <c r="D626" s="5">
        <f t="shared" si="15"/>
        <v>312.58</v>
      </c>
      <c r="E626" s="14"/>
    </row>
    <row r="627" spans="1:5">
      <c r="A627" s="244">
        <v>2817</v>
      </c>
      <c r="B627" s="5">
        <f>VLOOKUP(A627,'witte tabbelen'!$A$3:$K$2467,$R$76,0)</f>
        <v>1007</v>
      </c>
      <c r="C627" s="5">
        <f>VLOOKUP(A627,'witte tabbelen'!$A$3:$K$2467,$S$76,0)</f>
        <v>314.42</v>
      </c>
      <c r="D627" s="5">
        <f t="shared" si="15"/>
        <v>314.42</v>
      </c>
      <c r="E627" s="14"/>
    </row>
    <row r="628" spans="1:5">
      <c r="A628" s="243">
        <v>2821.5</v>
      </c>
      <c r="B628" s="5">
        <f>VLOOKUP(A628,'witte tabbelen'!$A$3:$K$2467,$R$76,0)</f>
        <v>1008.67</v>
      </c>
      <c r="C628" s="5">
        <f>VLOOKUP(A628,'witte tabbelen'!$A$3:$K$2467,$S$76,0)</f>
        <v>316.25</v>
      </c>
      <c r="D628" s="5">
        <f t="shared" si="15"/>
        <v>316.25</v>
      </c>
      <c r="E628" s="14"/>
    </row>
    <row r="629" spans="1:5">
      <c r="A629" s="244">
        <v>2826</v>
      </c>
      <c r="B629" s="5">
        <f>VLOOKUP(A629,'witte tabbelen'!$A$3:$K$2467,$R$76,0)</f>
        <v>1010.25</v>
      </c>
      <c r="C629" s="5">
        <f>VLOOKUP(A629,'witte tabbelen'!$A$3:$K$2467,$S$76,0)</f>
        <v>318.08</v>
      </c>
      <c r="D629" s="5">
        <f t="shared" si="15"/>
        <v>318.08</v>
      </c>
      <c r="E629" s="14"/>
    </row>
    <row r="630" spans="1:5">
      <c r="A630" s="243">
        <v>2830.5</v>
      </c>
      <c r="B630" s="5">
        <f>VLOOKUP(A630,'witte tabbelen'!$A$3:$K$2467,$R$76,0)</f>
        <v>1011.83</v>
      </c>
      <c r="C630" s="5">
        <f>VLOOKUP(A630,'witte tabbelen'!$A$3:$K$2467,$S$76,0)</f>
        <v>319.83</v>
      </c>
      <c r="D630" s="5">
        <f t="shared" si="15"/>
        <v>319.83</v>
      </c>
      <c r="E630" s="14"/>
    </row>
    <row r="631" spans="1:5">
      <c r="A631" s="244">
        <v>2835</v>
      </c>
      <c r="B631" s="5">
        <f>VLOOKUP(A631,'witte tabbelen'!$A$3:$K$2467,$R$76,0)</f>
        <v>1013.5</v>
      </c>
      <c r="C631" s="5">
        <f>VLOOKUP(A631,'witte tabbelen'!$A$3:$K$2467,$S$76,0)</f>
        <v>321.75</v>
      </c>
      <c r="D631" s="5">
        <f t="shared" si="15"/>
        <v>321.75</v>
      </c>
      <c r="E631" s="14"/>
    </row>
    <row r="632" spans="1:5">
      <c r="A632" s="243">
        <v>2839.5</v>
      </c>
      <c r="B632" s="5">
        <f>VLOOKUP(A632,'witte tabbelen'!$A$3:$K$2467,$R$76,0)</f>
        <v>1015.08</v>
      </c>
      <c r="C632" s="5">
        <f>VLOOKUP(A632,'witte tabbelen'!$A$3:$K$2467,$S$76,0)</f>
        <v>323.5</v>
      </c>
      <c r="D632" s="5">
        <f t="shared" si="15"/>
        <v>323.5</v>
      </c>
      <c r="E632" s="14"/>
    </row>
    <row r="633" spans="1:5">
      <c r="A633" s="244">
        <v>2844</v>
      </c>
      <c r="B633" s="5">
        <f>VLOOKUP(A633,'witte tabbelen'!$A$3:$K$2467,$R$76,0)</f>
        <v>1016.67</v>
      </c>
      <c r="C633" s="5">
        <f>VLOOKUP(A633,'witte tabbelen'!$A$3:$K$2467,$S$76,0)</f>
        <v>325.33</v>
      </c>
      <c r="D633" s="5">
        <f t="shared" si="15"/>
        <v>325.33</v>
      </c>
      <c r="E633" s="14"/>
    </row>
    <row r="634" spans="1:5">
      <c r="A634" s="243">
        <v>2848.5</v>
      </c>
      <c r="B634" s="5">
        <f>VLOOKUP(A634,'witte tabbelen'!$A$3:$K$2467,$R$76,0)</f>
        <v>1018.33</v>
      </c>
      <c r="C634" s="5">
        <f>VLOOKUP(A634,'witte tabbelen'!$A$3:$K$2467,$S$76,0)</f>
        <v>327.17</v>
      </c>
      <c r="D634" s="5">
        <f t="shared" si="15"/>
        <v>327.17</v>
      </c>
      <c r="E634" s="14"/>
    </row>
    <row r="635" spans="1:5">
      <c r="A635" s="244">
        <v>2853</v>
      </c>
      <c r="B635" s="5">
        <f>VLOOKUP(A635,'witte tabbelen'!$A$3:$K$2467,$R$76,0)</f>
        <v>1019.92</v>
      </c>
      <c r="C635" s="5">
        <f>VLOOKUP(A635,'witte tabbelen'!$A$3:$K$2467,$S$76,0)</f>
        <v>328.92</v>
      </c>
      <c r="D635" s="5">
        <f t="shared" si="15"/>
        <v>328.92</v>
      </c>
      <c r="E635" s="14"/>
    </row>
    <row r="636" spans="1:5">
      <c r="A636" s="243">
        <v>2857.5</v>
      </c>
      <c r="B636" s="5">
        <f>VLOOKUP(A636,'witte tabbelen'!$A$3:$K$2467,$R$76,0)</f>
        <v>1021.5</v>
      </c>
      <c r="C636" s="5">
        <f>VLOOKUP(A636,'witte tabbelen'!$A$3:$K$2467,$S$76,0)</f>
        <v>330.75</v>
      </c>
      <c r="D636" s="5">
        <f t="shared" si="15"/>
        <v>330.75</v>
      </c>
      <c r="E636" s="14"/>
    </row>
    <row r="637" spans="1:5">
      <c r="A637" s="244">
        <v>2862</v>
      </c>
      <c r="B637" s="5">
        <f>VLOOKUP(A637,'witte tabbelen'!$A$3:$K$2467,$R$76,0)</f>
        <v>1023.08</v>
      </c>
      <c r="C637" s="5">
        <f>VLOOKUP(A637,'witte tabbelen'!$A$3:$K$2467,$S$76,0)</f>
        <v>332.5</v>
      </c>
      <c r="D637" s="5">
        <f t="shared" si="15"/>
        <v>332.5</v>
      </c>
      <c r="E637" s="14"/>
    </row>
    <row r="638" spans="1:5">
      <c r="A638" s="243">
        <v>2866.5</v>
      </c>
      <c r="B638" s="5">
        <f>VLOOKUP(A638,'witte tabbelen'!$A$3:$K$2467,$R$76,0)</f>
        <v>1024.75</v>
      </c>
      <c r="C638" s="5">
        <f>VLOOKUP(A638,'witte tabbelen'!$A$3:$K$2467,$S$76,0)</f>
        <v>334.42</v>
      </c>
      <c r="D638" s="5">
        <f t="shared" si="15"/>
        <v>334.42</v>
      </c>
      <c r="E638" s="14"/>
    </row>
    <row r="639" spans="1:5">
      <c r="A639" s="244">
        <v>2871</v>
      </c>
      <c r="B639" s="5">
        <f>VLOOKUP(A639,'witte tabbelen'!$A$3:$K$2467,$R$76,0)</f>
        <v>1026.33</v>
      </c>
      <c r="C639" s="5">
        <f>VLOOKUP(A639,'witte tabbelen'!$A$3:$K$2467,$S$76,0)</f>
        <v>336.17</v>
      </c>
      <c r="D639" s="5">
        <f t="shared" si="15"/>
        <v>336.17</v>
      </c>
      <c r="E639" s="14"/>
    </row>
    <row r="640" spans="1:5">
      <c r="A640" s="243">
        <v>2875.5</v>
      </c>
      <c r="B640" s="5">
        <f>VLOOKUP(A640,'witte tabbelen'!$A$3:$K$2467,$R$76,0)</f>
        <v>1027.92</v>
      </c>
      <c r="C640" s="5">
        <f>VLOOKUP(A640,'witte tabbelen'!$A$3:$K$2467,$S$76,0)</f>
        <v>338</v>
      </c>
      <c r="D640" s="5">
        <f t="shared" si="15"/>
        <v>338</v>
      </c>
      <c r="E640" s="14"/>
    </row>
    <row r="641" spans="1:5">
      <c r="A641" s="244">
        <v>2880</v>
      </c>
      <c r="B641" s="5">
        <f>VLOOKUP(A641,'witte tabbelen'!$A$3:$K$2467,$R$76,0)</f>
        <v>1029.58</v>
      </c>
      <c r="C641" s="5">
        <f>VLOOKUP(A641,'witte tabbelen'!$A$3:$K$2467,$S$76,0)</f>
        <v>339.83</v>
      </c>
      <c r="D641" s="5">
        <f t="shared" si="15"/>
        <v>339.83</v>
      </c>
      <c r="E641" s="14"/>
    </row>
    <row r="642" spans="1:5">
      <c r="A642" s="243">
        <v>2884.5</v>
      </c>
      <c r="B642" s="5">
        <f>VLOOKUP(A642,'witte tabbelen'!$A$3:$K$2467,$R$76,0)</f>
        <v>1031.17</v>
      </c>
      <c r="C642" s="5">
        <f>VLOOKUP(A642,'witte tabbelen'!$A$3:$K$2467,$S$76,0)</f>
        <v>341.67</v>
      </c>
      <c r="D642" s="5">
        <f t="shared" si="15"/>
        <v>341.67</v>
      </c>
      <c r="E642" s="14"/>
    </row>
    <row r="643" spans="1:5">
      <c r="A643" s="244">
        <v>2889</v>
      </c>
      <c r="B643" s="5">
        <f>VLOOKUP(A643,'witte tabbelen'!$A$3:$K$2467,$R$76,0)</f>
        <v>1032.75</v>
      </c>
      <c r="C643" s="5">
        <f>VLOOKUP(A643,'witte tabbelen'!$A$3:$K$2467,$S$76,0)</f>
        <v>343.33</v>
      </c>
      <c r="D643" s="5">
        <f t="shared" ref="D643:D706" si="16">C643</f>
        <v>343.33</v>
      </c>
      <c r="E643" s="14"/>
    </row>
    <row r="644" spans="1:5">
      <c r="A644" s="243">
        <v>2893.5</v>
      </c>
      <c r="B644" s="5">
        <f>VLOOKUP(A644,'witte tabbelen'!$A$3:$K$2467,$R$76,0)</f>
        <v>1034.42</v>
      </c>
      <c r="C644" s="5">
        <f>VLOOKUP(A644,'witte tabbelen'!$A$3:$K$2467,$S$76,0)</f>
        <v>345.25</v>
      </c>
      <c r="D644" s="5">
        <f t="shared" si="16"/>
        <v>345.25</v>
      </c>
      <c r="E644" s="14"/>
    </row>
    <row r="645" spans="1:5">
      <c r="A645" s="244">
        <v>2898</v>
      </c>
      <c r="B645" s="5">
        <f>VLOOKUP(A645,'witte tabbelen'!$A$3:$K$2467,$R$76,0)</f>
        <v>1036</v>
      </c>
      <c r="C645" s="5">
        <f>VLOOKUP(A645,'witte tabbelen'!$A$3:$K$2467,$S$76,0)</f>
        <v>347</v>
      </c>
      <c r="D645" s="5">
        <f t="shared" si="16"/>
        <v>347</v>
      </c>
      <c r="E645" s="14"/>
    </row>
    <row r="646" spans="1:5">
      <c r="A646" s="243">
        <v>2902.5</v>
      </c>
      <c r="B646" s="5">
        <f>VLOOKUP(A646,'witte tabbelen'!$A$3:$K$2467,$R$76,0)</f>
        <v>1037.58</v>
      </c>
      <c r="C646" s="5">
        <f>VLOOKUP(A646,'witte tabbelen'!$A$3:$K$2467,$S$76,0)</f>
        <v>348.75</v>
      </c>
      <c r="D646" s="5">
        <f t="shared" si="16"/>
        <v>348.75</v>
      </c>
      <c r="E646" s="14"/>
    </row>
    <row r="647" spans="1:5">
      <c r="A647" s="244">
        <v>2907</v>
      </c>
      <c r="B647" s="5">
        <f>VLOOKUP(A647,'witte tabbelen'!$A$3:$K$2467,$R$76,0)</f>
        <v>1039.25</v>
      </c>
      <c r="C647" s="5">
        <f>VLOOKUP(A647,'witte tabbelen'!$A$3:$K$2467,$S$76,0)</f>
        <v>350.67</v>
      </c>
      <c r="D647" s="5">
        <f t="shared" si="16"/>
        <v>350.67</v>
      </c>
      <c r="E647" s="14"/>
    </row>
    <row r="648" spans="1:5">
      <c r="A648" s="243">
        <v>2911.5</v>
      </c>
      <c r="B648" s="5">
        <f>VLOOKUP(A648,'witte tabbelen'!$A$3:$K$2467,$R$76,0)</f>
        <v>1040.83</v>
      </c>
      <c r="C648" s="5">
        <f>VLOOKUP(A648,'witte tabbelen'!$A$3:$K$2467,$S$76,0)</f>
        <v>352.42</v>
      </c>
      <c r="D648" s="5">
        <f t="shared" si="16"/>
        <v>352.42</v>
      </c>
      <c r="E648" s="14"/>
    </row>
    <row r="649" spans="1:5">
      <c r="A649" s="244">
        <v>2916</v>
      </c>
      <c r="B649" s="5">
        <f>VLOOKUP(A649,'witte tabbelen'!$A$3:$K$2467,$R$76,0)</f>
        <v>1042.42</v>
      </c>
      <c r="C649" s="5">
        <f>VLOOKUP(A649,'witte tabbelen'!$A$3:$K$2467,$S$76,0)</f>
        <v>354.25</v>
      </c>
      <c r="D649" s="5">
        <f t="shared" si="16"/>
        <v>354.25</v>
      </c>
      <c r="E649" s="14"/>
    </row>
    <row r="650" spans="1:5">
      <c r="A650" s="243">
        <v>2920.5</v>
      </c>
      <c r="B650" s="5">
        <f>VLOOKUP(A650,'witte tabbelen'!$A$3:$K$2467,$R$76,0)</f>
        <v>1044</v>
      </c>
      <c r="C650" s="5">
        <f>VLOOKUP(A650,'witte tabbelen'!$A$3:$K$2467,$S$76,0)</f>
        <v>356</v>
      </c>
      <c r="D650" s="5">
        <f t="shared" si="16"/>
        <v>356</v>
      </c>
      <c r="E650" s="14"/>
    </row>
    <row r="651" spans="1:5">
      <c r="A651" s="244">
        <v>2925</v>
      </c>
      <c r="B651" s="5">
        <f>VLOOKUP(A651,'witte tabbelen'!$A$3:$K$2467,$R$76,0)</f>
        <v>1045.67</v>
      </c>
      <c r="C651" s="5">
        <f>VLOOKUP(A651,'witte tabbelen'!$A$3:$K$2467,$S$76,0)</f>
        <v>357.92</v>
      </c>
      <c r="D651" s="5">
        <f t="shared" si="16"/>
        <v>357.92</v>
      </c>
      <c r="E651" s="14"/>
    </row>
    <row r="652" spans="1:5">
      <c r="A652" s="243">
        <v>2929.5</v>
      </c>
      <c r="B652" s="5">
        <f>VLOOKUP(A652,'witte tabbelen'!$A$3:$K$2467,$R$76,0)</f>
        <v>1047.25</v>
      </c>
      <c r="C652" s="5">
        <f>VLOOKUP(A652,'witte tabbelen'!$A$3:$K$2467,$S$76,0)</f>
        <v>359.67</v>
      </c>
      <c r="D652" s="5">
        <f t="shared" si="16"/>
        <v>359.67</v>
      </c>
      <c r="E652" s="14"/>
    </row>
    <row r="653" spans="1:5">
      <c r="A653" s="244">
        <v>2934</v>
      </c>
      <c r="B653" s="5">
        <f>VLOOKUP(A653,'witte tabbelen'!$A$3:$K$2467,$R$76,0)</f>
        <v>1048.83</v>
      </c>
      <c r="C653" s="5">
        <f>VLOOKUP(A653,'witte tabbelen'!$A$3:$K$2467,$S$76,0)</f>
        <v>361.5</v>
      </c>
      <c r="D653" s="5">
        <f t="shared" si="16"/>
        <v>361.5</v>
      </c>
      <c r="E653" s="14"/>
    </row>
    <row r="654" spans="1:5">
      <c r="A654" s="243">
        <v>2938.5</v>
      </c>
      <c r="B654" s="5">
        <f>VLOOKUP(A654,'witte tabbelen'!$A$3:$K$2467,$R$76,0)</f>
        <v>1050.5</v>
      </c>
      <c r="C654" s="5">
        <f>VLOOKUP(A654,'witte tabbelen'!$A$3:$K$2467,$S$76,0)</f>
        <v>363.33</v>
      </c>
      <c r="D654" s="5">
        <f t="shared" si="16"/>
        <v>363.33</v>
      </c>
      <c r="E654" s="14"/>
    </row>
    <row r="655" spans="1:5">
      <c r="A655" s="244">
        <v>2943</v>
      </c>
      <c r="B655" s="5">
        <f>VLOOKUP(A655,'witte tabbelen'!$A$3:$K$2467,$R$76,0)</f>
        <v>1052.08</v>
      </c>
      <c r="C655" s="5">
        <f>VLOOKUP(A655,'witte tabbelen'!$A$3:$K$2467,$S$76,0)</f>
        <v>365.17</v>
      </c>
      <c r="D655" s="5">
        <f t="shared" si="16"/>
        <v>365.17</v>
      </c>
      <c r="E655" s="14"/>
    </row>
    <row r="656" spans="1:5">
      <c r="A656" s="243">
        <v>2947.5</v>
      </c>
      <c r="B656" s="5">
        <f>VLOOKUP(A656,'witte tabbelen'!$A$3:$K$2467,$R$76,0)</f>
        <v>1053.67</v>
      </c>
      <c r="C656" s="5">
        <f>VLOOKUP(A656,'witte tabbelen'!$A$3:$K$2467,$S$76,0)</f>
        <v>366.92</v>
      </c>
      <c r="D656" s="5">
        <f t="shared" si="16"/>
        <v>366.92</v>
      </c>
      <c r="E656" s="14"/>
    </row>
    <row r="657" spans="1:5">
      <c r="A657" s="244">
        <v>2952</v>
      </c>
      <c r="B657" s="5">
        <f>VLOOKUP(A657,'witte tabbelen'!$A$3:$K$2467,$R$76,0)</f>
        <v>1055.33</v>
      </c>
      <c r="C657" s="5">
        <f>VLOOKUP(A657,'witte tabbelen'!$A$3:$K$2467,$S$76,0)</f>
        <v>368.75</v>
      </c>
      <c r="D657" s="5">
        <f t="shared" si="16"/>
        <v>368.75</v>
      </c>
      <c r="E657" s="14"/>
    </row>
    <row r="658" spans="1:5">
      <c r="A658" s="243">
        <v>2956.5</v>
      </c>
      <c r="B658" s="5">
        <f>VLOOKUP(A658,'witte tabbelen'!$A$3:$K$2467,$R$76,0)</f>
        <v>1056.92</v>
      </c>
      <c r="C658" s="5">
        <f>VLOOKUP(A658,'witte tabbelen'!$A$3:$K$2467,$S$76,0)</f>
        <v>370.58</v>
      </c>
      <c r="D658" s="5">
        <f t="shared" si="16"/>
        <v>370.58</v>
      </c>
      <c r="E658" s="14"/>
    </row>
    <row r="659" spans="1:5">
      <c r="A659" s="244">
        <v>2961</v>
      </c>
      <c r="B659" s="5">
        <f>VLOOKUP(A659,'witte tabbelen'!$A$3:$K$2467,$R$76,0)</f>
        <v>1058.5</v>
      </c>
      <c r="C659" s="5">
        <f>VLOOKUP(A659,'witte tabbelen'!$A$3:$K$2467,$S$76,0)</f>
        <v>372.33</v>
      </c>
      <c r="D659" s="5">
        <f t="shared" si="16"/>
        <v>372.33</v>
      </c>
      <c r="E659" s="14"/>
    </row>
    <row r="660" spans="1:5">
      <c r="A660" s="243">
        <v>2965.5</v>
      </c>
      <c r="B660" s="5">
        <f>VLOOKUP(A660,'witte tabbelen'!$A$3:$K$2467,$R$76,0)</f>
        <v>1060.08</v>
      </c>
      <c r="C660" s="5">
        <f>VLOOKUP(A660,'witte tabbelen'!$A$3:$K$2467,$S$76,0)</f>
        <v>374.17</v>
      </c>
      <c r="D660" s="5">
        <f t="shared" si="16"/>
        <v>374.17</v>
      </c>
      <c r="E660" s="14"/>
    </row>
    <row r="661" spans="1:5">
      <c r="A661" s="244">
        <v>2970</v>
      </c>
      <c r="B661" s="5">
        <f>VLOOKUP(A661,'witte tabbelen'!$A$3:$K$2467,$R$76,0)</f>
        <v>1061.75</v>
      </c>
      <c r="C661" s="5">
        <f>VLOOKUP(A661,'witte tabbelen'!$A$3:$K$2467,$S$76,0)</f>
        <v>375.92</v>
      </c>
      <c r="D661" s="5">
        <f t="shared" si="16"/>
        <v>375.92</v>
      </c>
      <c r="E661" s="14"/>
    </row>
    <row r="662" spans="1:5">
      <c r="A662" s="243">
        <v>2974.5</v>
      </c>
      <c r="B662" s="5">
        <f>VLOOKUP(A662,'witte tabbelen'!$A$3:$K$2467,$R$76,0)</f>
        <v>1063.33</v>
      </c>
      <c r="C662" s="5">
        <f>VLOOKUP(A662,'witte tabbelen'!$A$3:$K$2467,$S$76,0)</f>
        <v>377.75</v>
      </c>
      <c r="D662" s="5">
        <f t="shared" si="16"/>
        <v>377.75</v>
      </c>
      <c r="E662" s="14"/>
    </row>
    <row r="663" spans="1:5">
      <c r="A663" s="244">
        <v>2979</v>
      </c>
      <c r="B663" s="5">
        <f>VLOOKUP(A663,'witte tabbelen'!$A$3:$K$2467,$R$76,0)</f>
        <v>1064.92</v>
      </c>
      <c r="C663" s="5">
        <f>VLOOKUP(A663,'witte tabbelen'!$A$3:$K$2467,$S$76,0)</f>
        <v>379.5</v>
      </c>
      <c r="D663" s="5">
        <f t="shared" si="16"/>
        <v>379.5</v>
      </c>
      <c r="E663" s="14"/>
    </row>
    <row r="664" spans="1:5">
      <c r="A664" s="243">
        <v>2983.5</v>
      </c>
      <c r="B664" s="5">
        <f>VLOOKUP(A664,'witte tabbelen'!$A$3:$K$2467,$R$76,0)</f>
        <v>1066.58</v>
      </c>
      <c r="C664" s="5">
        <f>VLOOKUP(A664,'witte tabbelen'!$A$3:$K$2467,$S$76,0)</f>
        <v>381.42</v>
      </c>
      <c r="D664" s="5">
        <f t="shared" si="16"/>
        <v>381.42</v>
      </c>
      <c r="E664" s="14"/>
    </row>
    <row r="665" spans="1:5">
      <c r="A665" s="244">
        <v>2988</v>
      </c>
      <c r="B665" s="5">
        <f>VLOOKUP(A665,'witte tabbelen'!$A$3:$K$2467,$R$76,0)</f>
        <v>1068.17</v>
      </c>
      <c r="C665" s="5">
        <f>VLOOKUP(A665,'witte tabbelen'!$A$3:$K$2467,$S$76,0)</f>
        <v>383.17</v>
      </c>
      <c r="D665" s="5">
        <f t="shared" si="16"/>
        <v>383.17</v>
      </c>
      <c r="E665" s="14"/>
    </row>
    <row r="666" spans="1:5">
      <c r="A666" s="243">
        <v>2992.5</v>
      </c>
      <c r="B666" s="5">
        <f>VLOOKUP(A666,'witte tabbelen'!$A$3:$K$2467,$R$76,0)</f>
        <v>1069.75</v>
      </c>
      <c r="C666" s="5">
        <f>VLOOKUP(A666,'witte tabbelen'!$A$3:$K$2467,$S$76,0)</f>
        <v>385</v>
      </c>
      <c r="D666" s="5">
        <f t="shared" si="16"/>
        <v>385</v>
      </c>
      <c r="E666" s="14"/>
    </row>
    <row r="667" spans="1:5">
      <c r="A667" s="244">
        <v>2997</v>
      </c>
      <c r="B667" s="5">
        <f>VLOOKUP(A667,'witte tabbelen'!$A$3:$K$2467,$R$76,0)</f>
        <v>1071.42</v>
      </c>
      <c r="C667" s="5">
        <f>VLOOKUP(A667,'witte tabbelen'!$A$3:$K$2467,$S$76,0)</f>
        <v>386.83</v>
      </c>
      <c r="D667" s="5">
        <f t="shared" si="16"/>
        <v>386.83</v>
      </c>
      <c r="E667" s="14"/>
    </row>
    <row r="668" spans="1:5">
      <c r="A668" s="243">
        <v>3001.5</v>
      </c>
      <c r="B668" s="5">
        <f>VLOOKUP(A668,'witte tabbelen'!$A$3:$K$2467,$R$76,0)</f>
        <v>1073</v>
      </c>
      <c r="C668" s="5">
        <f>VLOOKUP(A668,'witte tabbelen'!$A$3:$K$2467,$S$76,0)</f>
        <v>388.58</v>
      </c>
      <c r="D668" s="5">
        <f t="shared" si="16"/>
        <v>388.58</v>
      </c>
      <c r="E668" s="14"/>
    </row>
    <row r="669" spans="1:5">
      <c r="A669" s="244">
        <v>3006</v>
      </c>
      <c r="B669" s="5">
        <f>VLOOKUP(A669,'witte tabbelen'!$A$3:$K$2467,$R$76,0)</f>
        <v>1074.58</v>
      </c>
      <c r="C669" s="5">
        <f>VLOOKUP(A669,'witte tabbelen'!$A$3:$K$2467,$S$76,0)</f>
        <v>390.42</v>
      </c>
      <c r="D669" s="5">
        <f t="shared" si="16"/>
        <v>390.42</v>
      </c>
      <c r="E669" s="14"/>
    </row>
    <row r="670" spans="1:5">
      <c r="A670" s="243">
        <v>3010.5</v>
      </c>
      <c r="B670" s="5">
        <f>VLOOKUP(A670,'witte tabbelen'!$A$3:$K$2467,$R$76,0)</f>
        <v>1076.25</v>
      </c>
      <c r="C670" s="5">
        <f>VLOOKUP(A670,'witte tabbelen'!$A$3:$K$2467,$S$76,0)</f>
        <v>392.25</v>
      </c>
      <c r="D670" s="5">
        <f t="shared" si="16"/>
        <v>392.25</v>
      </c>
      <c r="E670" s="14"/>
    </row>
    <row r="671" spans="1:5">
      <c r="A671" s="244">
        <v>3015</v>
      </c>
      <c r="B671" s="5">
        <f>VLOOKUP(A671,'witte tabbelen'!$A$3:$K$2467,$R$76,0)</f>
        <v>1077.83</v>
      </c>
      <c r="C671" s="5">
        <f>VLOOKUP(A671,'witte tabbelen'!$A$3:$K$2467,$S$76,0)</f>
        <v>394.08</v>
      </c>
      <c r="D671" s="5">
        <f t="shared" si="16"/>
        <v>394.08</v>
      </c>
      <c r="E671" s="14"/>
    </row>
    <row r="672" spans="1:5">
      <c r="A672" s="243">
        <v>3019.5</v>
      </c>
      <c r="B672" s="5">
        <f>VLOOKUP(A672,'witte tabbelen'!$A$3:$K$2467,$R$76,0)</f>
        <v>1079.42</v>
      </c>
      <c r="C672" s="5">
        <f>VLOOKUP(A672,'witte tabbelen'!$A$3:$K$2467,$S$76,0)</f>
        <v>395.83</v>
      </c>
      <c r="D672" s="5">
        <f t="shared" si="16"/>
        <v>395.83</v>
      </c>
      <c r="E672" s="14"/>
    </row>
    <row r="673" spans="1:5">
      <c r="A673" s="244">
        <v>3024</v>
      </c>
      <c r="B673" s="5">
        <f>VLOOKUP(A673,'witte tabbelen'!$A$3:$K$2467,$R$76,0)</f>
        <v>1081</v>
      </c>
      <c r="C673" s="5">
        <f>VLOOKUP(A673,'witte tabbelen'!$A$3:$K$2467,$S$76,0)</f>
        <v>397.67</v>
      </c>
      <c r="D673" s="5">
        <f t="shared" si="16"/>
        <v>397.67</v>
      </c>
      <c r="E673" s="14"/>
    </row>
    <row r="674" spans="1:5">
      <c r="A674" s="243">
        <v>3028.5</v>
      </c>
      <c r="B674" s="5">
        <f>VLOOKUP(A674,'witte tabbelen'!$A$3:$K$2467,$R$76,0)</f>
        <v>1082.67</v>
      </c>
      <c r="C674" s="5">
        <f>VLOOKUP(A674,'witte tabbelen'!$A$3:$K$2467,$S$76,0)</f>
        <v>399.5</v>
      </c>
      <c r="D674" s="5">
        <f t="shared" si="16"/>
        <v>399.5</v>
      </c>
      <c r="E674" s="14"/>
    </row>
    <row r="675" spans="1:5">
      <c r="A675" s="244">
        <v>3033</v>
      </c>
      <c r="B675" s="5">
        <f>VLOOKUP(A675,'witte tabbelen'!$A$3:$K$2467,$R$76,0)</f>
        <v>1084.25</v>
      </c>
      <c r="C675" s="5">
        <f>VLOOKUP(A675,'witte tabbelen'!$A$3:$K$2467,$S$76,0)</f>
        <v>401.33</v>
      </c>
      <c r="D675" s="5">
        <f t="shared" si="16"/>
        <v>401.33</v>
      </c>
      <c r="E675" s="14"/>
    </row>
    <row r="676" spans="1:5">
      <c r="A676" s="243">
        <v>3037.5</v>
      </c>
      <c r="B676" s="5">
        <f>VLOOKUP(A676,'witte tabbelen'!$A$3:$K$2467,$R$76,0)</f>
        <v>1085.83</v>
      </c>
      <c r="C676" s="5">
        <f>VLOOKUP(A676,'witte tabbelen'!$A$3:$K$2467,$S$76,0)</f>
        <v>403.08</v>
      </c>
      <c r="D676" s="5">
        <f t="shared" si="16"/>
        <v>403.08</v>
      </c>
      <c r="E676" s="14"/>
    </row>
    <row r="677" spans="1:5">
      <c r="A677" s="244">
        <v>3042</v>
      </c>
      <c r="B677" s="5">
        <f>VLOOKUP(A677,'witte tabbelen'!$A$3:$K$2467,$R$76,0)</f>
        <v>1087.5</v>
      </c>
      <c r="C677" s="5">
        <f>VLOOKUP(A677,'witte tabbelen'!$A$3:$K$2467,$S$76,0)</f>
        <v>405</v>
      </c>
      <c r="D677" s="5">
        <f t="shared" si="16"/>
        <v>405</v>
      </c>
      <c r="E677" s="14"/>
    </row>
    <row r="678" spans="1:5">
      <c r="A678" s="243">
        <v>3046.5</v>
      </c>
      <c r="B678" s="5">
        <f>VLOOKUP(A678,'witte tabbelen'!$A$3:$K$2467,$R$76,0)</f>
        <v>1089.08</v>
      </c>
      <c r="C678" s="5">
        <f>VLOOKUP(A678,'witte tabbelen'!$A$3:$K$2467,$S$76,0)</f>
        <v>406.75</v>
      </c>
      <c r="D678" s="5">
        <f t="shared" si="16"/>
        <v>406.75</v>
      </c>
      <c r="E678" s="14"/>
    </row>
    <row r="679" spans="1:5">
      <c r="A679" s="244">
        <v>3051</v>
      </c>
      <c r="B679" s="5">
        <f>VLOOKUP(A679,'witte tabbelen'!$A$3:$K$2467,$R$76,0)</f>
        <v>1090.67</v>
      </c>
      <c r="C679" s="5">
        <f>VLOOKUP(A679,'witte tabbelen'!$A$3:$K$2467,$S$76,0)</f>
        <v>408.5</v>
      </c>
      <c r="D679" s="5">
        <f t="shared" si="16"/>
        <v>408.5</v>
      </c>
      <c r="E679" s="14"/>
    </row>
    <row r="680" spans="1:5">
      <c r="A680" s="243">
        <v>3055.5</v>
      </c>
      <c r="B680" s="5">
        <f>VLOOKUP(A680,'witte tabbelen'!$A$3:$K$2467,$R$76,0)</f>
        <v>1092.33</v>
      </c>
      <c r="C680" s="5">
        <f>VLOOKUP(A680,'witte tabbelen'!$A$3:$K$2467,$S$76,0)</f>
        <v>410.33</v>
      </c>
      <c r="D680" s="5">
        <f t="shared" si="16"/>
        <v>410.33</v>
      </c>
      <c r="E680" s="14"/>
    </row>
    <row r="681" spans="1:5">
      <c r="A681" s="244">
        <v>3060</v>
      </c>
      <c r="B681" s="5">
        <f>VLOOKUP(A681,'witte tabbelen'!$A$3:$K$2467,$R$76,0)</f>
        <v>1093.92</v>
      </c>
      <c r="C681" s="5">
        <f>VLOOKUP(A681,'witte tabbelen'!$A$3:$K$2467,$S$76,0)</f>
        <v>412.08</v>
      </c>
      <c r="D681" s="5">
        <f t="shared" si="16"/>
        <v>412.08</v>
      </c>
      <c r="E681" s="14"/>
    </row>
    <row r="682" spans="1:5">
      <c r="A682" s="243">
        <v>3064.5</v>
      </c>
      <c r="B682" s="5">
        <f>VLOOKUP(A682,'witte tabbelen'!$A$3:$K$2467,$R$76,0)</f>
        <v>1095.5</v>
      </c>
      <c r="C682" s="5">
        <f>VLOOKUP(A682,'witte tabbelen'!$A$3:$K$2467,$S$76,0)</f>
        <v>413.92</v>
      </c>
      <c r="D682" s="5">
        <f t="shared" si="16"/>
        <v>413.92</v>
      </c>
      <c r="E682" s="14"/>
    </row>
    <row r="683" spans="1:5">
      <c r="A683" s="244">
        <v>3069</v>
      </c>
      <c r="B683" s="5">
        <f>VLOOKUP(A683,'witte tabbelen'!$A$3:$K$2467,$R$76,0)</f>
        <v>1097.17</v>
      </c>
      <c r="C683" s="5">
        <f>VLOOKUP(A683,'witte tabbelen'!$A$3:$K$2467,$S$76,0)</f>
        <v>415.75</v>
      </c>
      <c r="D683" s="5">
        <f t="shared" si="16"/>
        <v>415.75</v>
      </c>
      <c r="E683" s="14"/>
    </row>
    <row r="684" spans="1:5">
      <c r="A684" s="243">
        <v>3073.5</v>
      </c>
      <c r="B684" s="5">
        <f>VLOOKUP(A684,'witte tabbelen'!$A$3:$K$2467,$R$76,0)</f>
        <v>1098.75</v>
      </c>
      <c r="C684" s="5">
        <f>VLOOKUP(A684,'witte tabbelen'!$A$3:$K$2467,$S$76,0)</f>
        <v>417.58</v>
      </c>
      <c r="D684" s="5">
        <f t="shared" si="16"/>
        <v>417.58</v>
      </c>
      <c r="E684" s="14"/>
    </row>
    <row r="685" spans="1:5">
      <c r="A685" s="244">
        <v>3078</v>
      </c>
      <c r="B685" s="5">
        <f>VLOOKUP(A685,'witte tabbelen'!$A$3:$K$2467,$R$76,0)</f>
        <v>1100.33</v>
      </c>
      <c r="C685" s="5">
        <f>VLOOKUP(A685,'witte tabbelen'!$A$3:$K$2467,$S$76,0)</f>
        <v>419.33</v>
      </c>
      <c r="D685" s="5">
        <f t="shared" si="16"/>
        <v>419.33</v>
      </c>
      <c r="E685" s="14"/>
    </row>
    <row r="686" spans="1:5">
      <c r="A686" s="243">
        <v>3082.5</v>
      </c>
      <c r="B686" s="5">
        <f>VLOOKUP(A686,'witte tabbelen'!$A$3:$K$2467,$R$76,0)</f>
        <v>1101.92</v>
      </c>
      <c r="C686" s="5">
        <f>VLOOKUP(A686,'witte tabbelen'!$A$3:$K$2467,$S$76,0)</f>
        <v>421.17</v>
      </c>
      <c r="D686" s="5">
        <f t="shared" si="16"/>
        <v>421.17</v>
      </c>
      <c r="E686" s="14"/>
    </row>
    <row r="687" spans="1:5">
      <c r="A687" s="244">
        <v>3087</v>
      </c>
      <c r="B687" s="5">
        <f>VLOOKUP(A687,'witte tabbelen'!$A$3:$K$2467,$R$76,0)</f>
        <v>1103.58</v>
      </c>
      <c r="C687" s="5">
        <f>VLOOKUP(A687,'witte tabbelen'!$A$3:$K$2467,$S$76,0)</f>
        <v>423</v>
      </c>
      <c r="D687" s="5">
        <f t="shared" si="16"/>
        <v>423</v>
      </c>
      <c r="E687" s="14"/>
    </row>
    <row r="688" spans="1:5">
      <c r="A688" s="243">
        <v>3091.5</v>
      </c>
      <c r="B688" s="5">
        <f>VLOOKUP(A688,'witte tabbelen'!$A$3:$K$2467,$R$76,0)</f>
        <v>1105.17</v>
      </c>
      <c r="C688" s="5">
        <f>VLOOKUP(A688,'witte tabbelen'!$A$3:$K$2467,$S$76,0)</f>
        <v>424.83</v>
      </c>
      <c r="D688" s="5">
        <f t="shared" si="16"/>
        <v>424.83</v>
      </c>
      <c r="E688" s="14"/>
    </row>
    <row r="689" spans="1:5">
      <c r="A689" s="244">
        <v>3096</v>
      </c>
      <c r="B689" s="5">
        <f>VLOOKUP(A689,'witte tabbelen'!$A$3:$K$2467,$R$76,0)</f>
        <v>1106.75</v>
      </c>
      <c r="C689" s="5">
        <f>VLOOKUP(A689,'witte tabbelen'!$A$3:$K$2467,$S$76,0)</f>
        <v>426.58</v>
      </c>
      <c r="D689" s="5">
        <f t="shared" si="16"/>
        <v>426.58</v>
      </c>
      <c r="E689" s="14"/>
    </row>
    <row r="690" spans="1:5">
      <c r="A690" s="243">
        <v>3100.5</v>
      </c>
      <c r="B690" s="5">
        <f>VLOOKUP(A690,'witte tabbelen'!$A$3:$K$2467,$R$76,0)</f>
        <v>1108.42</v>
      </c>
      <c r="C690" s="5">
        <f>VLOOKUP(A690,'witte tabbelen'!$A$3:$K$2467,$S$76,0)</f>
        <v>428.42</v>
      </c>
      <c r="D690" s="5">
        <f t="shared" si="16"/>
        <v>428.42</v>
      </c>
      <c r="E690" s="14"/>
    </row>
    <row r="691" spans="1:5">
      <c r="A691" s="244">
        <v>3105</v>
      </c>
      <c r="B691" s="5">
        <f>VLOOKUP(A691,'witte tabbelen'!$A$3:$K$2467,$R$76,0)</f>
        <v>1110</v>
      </c>
      <c r="C691" s="5">
        <f>VLOOKUP(A691,'witte tabbelen'!$A$3:$K$2467,$S$76,0)</f>
        <v>430.25</v>
      </c>
      <c r="D691" s="5">
        <f t="shared" si="16"/>
        <v>430.25</v>
      </c>
      <c r="E691" s="14"/>
    </row>
    <row r="692" spans="1:5">
      <c r="A692" s="243">
        <v>3109.5</v>
      </c>
      <c r="B692" s="5">
        <f>VLOOKUP(A692,'witte tabbelen'!$A$3:$K$2467,$R$76,0)</f>
        <v>1111.58</v>
      </c>
      <c r="C692" s="5">
        <f>VLOOKUP(A692,'witte tabbelen'!$A$3:$K$2467,$S$76,0)</f>
        <v>432</v>
      </c>
      <c r="D692" s="5">
        <f t="shared" si="16"/>
        <v>432</v>
      </c>
      <c r="E692" s="14"/>
    </row>
    <row r="693" spans="1:5">
      <c r="A693" s="244">
        <v>3114</v>
      </c>
      <c r="B693" s="5">
        <f>VLOOKUP(A693,'witte tabbelen'!$A$3:$K$2467,$R$76,0)</f>
        <v>1113.25</v>
      </c>
      <c r="C693" s="5">
        <f>VLOOKUP(A693,'witte tabbelen'!$A$3:$K$2467,$S$76,0)</f>
        <v>433.92</v>
      </c>
      <c r="D693" s="5">
        <f t="shared" si="16"/>
        <v>433.92</v>
      </c>
      <c r="E693" s="14"/>
    </row>
    <row r="694" spans="1:5">
      <c r="A694" s="243">
        <v>3118.5</v>
      </c>
      <c r="B694" s="5">
        <f>VLOOKUP(A694,'witte tabbelen'!$A$3:$K$2467,$R$76,0)</f>
        <v>1114.83</v>
      </c>
      <c r="C694" s="5">
        <f>VLOOKUP(A694,'witte tabbelen'!$A$3:$K$2467,$S$76,0)</f>
        <v>435.67</v>
      </c>
      <c r="D694" s="5">
        <f t="shared" si="16"/>
        <v>435.67</v>
      </c>
      <c r="E694" s="14"/>
    </row>
    <row r="695" spans="1:5">
      <c r="A695" s="244">
        <v>3123</v>
      </c>
      <c r="B695" s="5">
        <f>VLOOKUP(A695,'witte tabbelen'!$A$3:$K$2467,$R$76,0)</f>
        <v>1116.42</v>
      </c>
      <c r="C695" s="5">
        <f>VLOOKUP(A695,'witte tabbelen'!$A$3:$K$2467,$S$76,0)</f>
        <v>437.5</v>
      </c>
      <c r="D695" s="5">
        <f t="shared" si="16"/>
        <v>437.5</v>
      </c>
      <c r="E695" s="14"/>
    </row>
    <row r="696" spans="1:5">
      <c r="A696" s="243">
        <v>3127.5</v>
      </c>
      <c r="B696" s="5">
        <f>VLOOKUP(A696,'witte tabbelen'!$A$3:$K$2467,$R$76,0)</f>
        <v>1118</v>
      </c>
      <c r="C696" s="5">
        <f>VLOOKUP(A696,'witte tabbelen'!$A$3:$K$2467,$S$76,0)</f>
        <v>439.25</v>
      </c>
      <c r="D696" s="5">
        <f t="shared" si="16"/>
        <v>439.25</v>
      </c>
      <c r="E696" s="14"/>
    </row>
    <row r="697" spans="1:5">
      <c r="A697" s="244">
        <v>3132</v>
      </c>
      <c r="B697" s="5">
        <f>VLOOKUP(A697,'witte tabbelen'!$A$3:$K$2467,$R$76,0)</f>
        <v>1119.67</v>
      </c>
      <c r="C697" s="5">
        <f>VLOOKUP(A697,'witte tabbelen'!$A$3:$K$2467,$S$76,0)</f>
        <v>441.17</v>
      </c>
      <c r="D697" s="5">
        <f t="shared" si="16"/>
        <v>441.17</v>
      </c>
      <c r="E697" s="14"/>
    </row>
    <row r="698" spans="1:5">
      <c r="A698" s="243">
        <v>3136.5</v>
      </c>
      <c r="B698" s="5">
        <f>VLOOKUP(A698,'witte tabbelen'!$A$3:$K$2467,$R$76,0)</f>
        <v>1121.25</v>
      </c>
      <c r="C698" s="5">
        <f>VLOOKUP(A698,'witte tabbelen'!$A$3:$K$2467,$S$76,0)</f>
        <v>442.92</v>
      </c>
      <c r="D698" s="5">
        <f t="shared" si="16"/>
        <v>442.92</v>
      </c>
      <c r="E698" s="14"/>
    </row>
    <row r="699" spans="1:5">
      <c r="A699" s="244">
        <v>3141</v>
      </c>
      <c r="B699" s="5">
        <f>VLOOKUP(A699,'witte tabbelen'!$A$3:$K$2467,$R$76,0)</f>
        <v>1122.83</v>
      </c>
      <c r="C699" s="5">
        <f>VLOOKUP(A699,'witte tabbelen'!$A$3:$K$2467,$S$76,0)</f>
        <v>444.67</v>
      </c>
      <c r="D699" s="5">
        <f t="shared" si="16"/>
        <v>444.67</v>
      </c>
      <c r="E699" s="14"/>
    </row>
    <row r="700" spans="1:5">
      <c r="A700" s="243">
        <v>3145.5</v>
      </c>
      <c r="B700" s="5">
        <f>VLOOKUP(A700,'witte tabbelen'!$A$3:$K$2467,$R$76,0)</f>
        <v>1124.5</v>
      </c>
      <c r="C700" s="5">
        <f>VLOOKUP(A700,'witte tabbelen'!$A$3:$K$2467,$S$76,0)</f>
        <v>446.5</v>
      </c>
      <c r="D700" s="5">
        <f t="shared" si="16"/>
        <v>446.5</v>
      </c>
      <c r="E700" s="14"/>
    </row>
    <row r="701" spans="1:5">
      <c r="A701" s="244">
        <v>3150</v>
      </c>
      <c r="B701" s="5">
        <f>VLOOKUP(A701,'witte tabbelen'!$A$3:$K$2467,$R$76,0)</f>
        <v>1126.08</v>
      </c>
      <c r="C701" s="5">
        <f>VLOOKUP(A701,'witte tabbelen'!$A$3:$K$2467,$S$76,0)</f>
        <v>448.25</v>
      </c>
      <c r="D701" s="5">
        <f t="shared" si="16"/>
        <v>448.25</v>
      </c>
      <c r="E701" s="14"/>
    </row>
    <row r="702" spans="1:5">
      <c r="A702" s="243">
        <v>3154.5</v>
      </c>
      <c r="B702" s="5">
        <f>VLOOKUP(A702,'witte tabbelen'!$A$3:$K$2467,$R$76,0)</f>
        <v>1127.67</v>
      </c>
      <c r="C702" s="5">
        <f>VLOOKUP(A702,'witte tabbelen'!$A$3:$K$2467,$S$76,0)</f>
        <v>450.08</v>
      </c>
      <c r="D702" s="5">
        <f t="shared" si="16"/>
        <v>450.08</v>
      </c>
      <c r="E702" s="14"/>
    </row>
    <row r="703" spans="1:5">
      <c r="A703" s="244">
        <v>3159</v>
      </c>
      <c r="B703" s="5">
        <f>VLOOKUP(A703,'witte tabbelen'!$A$3:$K$2467,$R$76,0)</f>
        <v>1129.33</v>
      </c>
      <c r="C703" s="5">
        <f>VLOOKUP(A703,'witte tabbelen'!$A$3:$K$2467,$S$76,0)</f>
        <v>451.92</v>
      </c>
      <c r="D703" s="5">
        <f t="shared" si="16"/>
        <v>451.92</v>
      </c>
      <c r="E703" s="14"/>
    </row>
    <row r="704" spans="1:5">
      <c r="A704" s="243">
        <v>3163.5</v>
      </c>
      <c r="B704" s="5">
        <f>VLOOKUP(A704,'witte tabbelen'!$A$3:$K$2467,$R$76,0)</f>
        <v>1130.92</v>
      </c>
      <c r="C704" s="5">
        <f>VLOOKUP(A704,'witte tabbelen'!$A$3:$K$2467,$S$76,0)</f>
        <v>453.75</v>
      </c>
      <c r="D704" s="5">
        <f t="shared" si="16"/>
        <v>453.75</v>
      </c>
      <c r="E704" s="14"/>
    </row>
    <row r="705" spans="1:5">
      <c r="A705" s="244">
        <v>3168</v>
      </c>
      <c r="B705" s="5">
        <f>VLOOKUP(A705,'witte tabbelen'!$A$3:$K$2467,$R$76,0)</f>
        <v>1132.5</v>
      </c>
      <c r="C705" s="5">
        <f>VLOOKUP(A705,'witte tabbelen'!$A$3:$K$2467,$S$76,0)</f>
        <v>455.5</v>
      </c>
      <c r="D705" s="5">
        <f t="shared" si="16"/>
        <v>455.5</v>
      </c>
      <c r="E705" s="14"/>
    </row>
    <row r="706" spans="1:5">
      <c r="A706" s="243">
        <v>3172.5</v>
      </c>
      <c r="B706" s="5">
        <f>VLOOKUP(A706,'witte tabbelen'!$A$3:$K$2467,$R$76,0)</f>
        <v>1134.17</v>
      </c>
      <c r="C706" s="5">
        <f>VLOOKUP(A706,'witte tabbelen'!$A$3:$K$2467,$S$76,0)</f>
        <v>457.42</v>
      </c>
      <c r="D706" s="5">
        <f t="shared" si="16"/>
        <v>457.42</v>
      </c>
      <c r="E706" s="14"/>
    </row>
    <row r="707" spans="1:5">
      <c r="A707" s="244">
        <v>3177</v>
      </c>
      <c r="B707" s="5">
        <f>VLOOKUP(A707,'witte tabbelen'!$A$3:$K$2467,$R$76,0)</f>
        <v>1135.75</v>
      </c>
      <c r="C707" s="5">
        <f>VLOOKUP(A707,'witte tabbelen'!$A$3:$K$2467,$S$76,0)</f>
        <v>459.17</v>
      </c>
      <c r="D707" s="5">
        <f t="shared" ref="D707:D770" si="17">C707</f>
        <v>459.17</v>
      </c>
      <c r="E707" s="14"/>
    </row>
    <row r="708" spans="1:5">
      <c r="A708" s="243">
        <v>3181.5</v>
      </c>
      <c r="B708" s="5">
        <f>VLOOKUP(A708,'witte tabbelen'!$A$3:$K$2467,$R$76,0)</f>
        <v>1137.33</v>
      </c>
      <c r="C708" s="5">
        <f>VLOOKUP(A708,'witte tabbelen'!$A$3:$K$2467,$S$76,0)</f>
        <v>461</v>
      </c>
      <c r="D708" s="5">
        <f t="shared" si="17"/>
        <v>461</v>
      </c>
      <c r="E708" s="14"/>
    </row>
    <row r="709" spans="1:5">
      <c r="A709" s="244">
        <v>3186</v>
      </c>
      <c r="B709" s="5">
        <f>VLOOKUP(A709,'witte tabbelen'!$A$3:$K$2467,$R$76,0)</f>
        <v>1138.92</v>
      </c>
      <c r="C709" s="5">
        <f>VLOOKUP(A709,'witte tabbelen'!$A$3:$K$2467,$S$76,0)</f>
        <v>462.75</v>
      </c>
      <c r="D709" s="5">
        <f t="shared" si="17"/>
        <v>462.75</v>
      </c>
      <c r="E709" s="14"/>
    </row>
    <row r="710" spans="1:5">
      <c r="A710" s="243">
        <v>3190.5</v>
      </c>
      <c r="B710" s="5">
        <f>VLOOKUP(A710,'witte tabbelen'!$A$3:$K$2467,$R$76,0)</f>
        <v>1140.58</v>
      </c>
      <c r="C710" s="5">
        <f>VLOOKUP(A710,'witte tabbelen'!$A$3:$K$2467,$S$76,0)</f>
        <v>464.67</v>
      </c>
      <c r="D710" s="5">
        <f t="shared" si="17"/>
        <v>464.67</v>
      </c>
      <c r="E710" s="14"/>
    </row>
    <row r="711" spans="1:5">
      <c r="A711" s="244">
        <v>3195</v>
      </c>
      <c r="B711" s="5">
        <f>VLOOKUP(A711,'witte tabbelen'!$A$3:$K$2467,$R$76,0)</f>
        <v>1142.17</v>
      </c>
      <c r="C711" s="5">
        <f>VLOOKUP(A711,'witte tabbelen'!$A$3:$K$2467,$S$76,0)</f>
        <v>466.42</v>
      </c>
      <c r="D711" s="5">
        <f t="shared" si="17"/>
        <v>466.42</v>
      </c>
      <c r="E711" s="14"/>
    </row>
    <row r="712" spans="1:5">
      <c r="A712" s="243">
        <v>3199.5</v>
      </c>
      <c r="B712" s="5">
        <f>VLOOKUP(A712,'witte tabbelen'!$A$3:$K$2467,$R$76,0)</f>
        <v>1143.75</v>
      </c>
      <c r="C712" s="5">
        <f>VLOOKUP(A712,'witte tabbelen'!$A$3:$K$2467,$S$76,0)</f>
        <v>468.17</v>
      </c>
      <c r="D712" s="5">
        <f t="shared" si="17"/>
        <v>468.17</v>
      </c>
      <c r="E712" s="14"/>
    </row>
    <row r="713" spans="1:5">
      <c r="A713" s="244">
        <v>3204</v>
      </c>
      <c r="B713" s="5">
        <f>VLOOKUP(A713,'witte tabbelen'!$A$3:$K$2467,$R$76,0)</f>
        <v>1145.42</v>
      </c>
      <c r="C713" s="5">
        <f>VLOOKUP(A713,'witte tabbelen'!$A$3:$K$2467,$S$76,0)</f>
        <v>470.08</v>
      </c>
      <c r="D713" s="5">
        <f t="shared" si="17"/>
        <v>470.08</v>
      </c>
      <c r="E713" s="14"/>
    </row>
    <row r="714" spans="1:5">
      <c r="A714" s="243">
        <v>3208.5</v>
      </c>
      <c r="B714" s="5">
        <f>VLOOKUP(A714,'witte tabbelen'!$A$3:$K$2467,$R$76,0)</f>
        <v>1147</v>
      </c>
      <c r="C714" s="5">
        <f>VLOOKUP(A714,'witte tabbelen'!$A$3:$K$2467,$S$76,0)</f>
        <v>471.83</v>
      </c>
      <c r="D714" s="5">
        <f t="shared" si="17"/>
        <v>471.83</v>
      </c>
      <c r="E714" s="14"/>
    </row>
    <row r="715" spans="1:5">
      <c r="A715" s="244">
        <v>3213</v>
      </c>
      <c r="B715" s="5">
        <f>VLOOKUP(A715,'witte tabbelen'!$A$3:$K$2467,$R$76,0)</f>
        <v>1148.58</v>
      </c>
      <c r="C715" s="5">
        <f>VLOOKUP(A715,'witte tabbelen'!$A$3:$K$2467,$S$76,0)</f>
        <v>473.67</v>
      </c>
      <c r="D715" s="5">
        <f t="shared" si="17"/>
        <v>473.67</v>
      </c>
      <c r="E715" s="14"/>
    </row>
    <row r="716" spans="1:5">
      <c r="A716" s="243">
        <v>3217.5</v>
      </c>
      <c r="B716" s="5">
        <f>VLOOKUP(A716,'witte tabbelen'!$A$3:$K$2467,$R$76,0)</f>
        <v>1150.25</v>
      </c>
      <c r="C716" s="5">
        <f>VLOOKUP(A716,'witte tabbelen'!$A$3:$K$2467,$S$76,0)</f>
        <v>475.5</v>
      </c>
      <c r="D716" s="5">
        <f t="shared" si="17"/>
        <v>475.5</v>
      </c>
      <c r="E716" s="14"/>
    </row>
    <row r="717" spans="1:5">
      <c r="A717" s="244">
        <v>3222</v>
      </c>
      <c r="B717" s="5">
        <f>VLOOKUP(A717,'witte tabbelen'!$A$3:$K$2467,$R$76,0)</f>
        <v>1151.83</v>
      </c>
      <c r="C717" s="5">
        <f>VLOOKUP(A717,'witte tabbelen'!$A$3:$K$2467,$S$76,0)</f>
        <v>477.33</v>
      </c>
      <c r="D717" s="5">
        <f t="shared" si="17"/>
        <v>477.33</v>
      </c>
      <c r="E717" s="14"/>
    </row>
    <row r="718" spans="1:5">
      <c r="A718" s="243">
        <v>3226.5</v>
      </c>
      <c r="B718" s="5">
        <f>VLOOKUP(A718,'witte tabbelen'!$A$3:$K$2467,$R$76,0)</f>
        <v>1153.42</v>
      </c>
      <c r="C718" s="5">
        <f>VLOOKUP(A718,'witte tabbelen'!$A$3:$K$2467,$S$76,0)</f>
        <v>479</v>
      </c>
      <c r="D718" s="5">
        <f t="shared" si="17"/>
        <v>479</v>
      </c>
      <c r="E718" s="14"/>
    </row>
    <row r="719" spans="1:5">
      <c r="A719" s="244">
        <v>3231</v>
      </c>
      <c r="B719" s="5">
        <f>VLOOKUP(A719,'witte tabbelen'!$A$3:$K$2467,$R$76,0)</f>
        <v>1155</v>
      </c>
      <c r="C719" s="5">
        <f>VLOOKUP(A719,'witte tabbelen'!$A$3:$K$2467,$S$76,0)</f>
        <v>480.83</v>
      </c>
      <c r="D719" s="5">
        <f t="shared" si="17"/>
        <v>480.83</v>
      </c>
      <c r="E719" s="14"/>
    </row>
    <row r="720" spans="1:5">
      <c r="A720" s="243">
        <v>3235.5</v>
      </c>
      <c r="B720" s="5">
        <f>VLOOKUP(A720,'witte tabbelen'!$A$3:$K$2467,$R$76,0)</f>
        <v>1156.67</v>
      </c>
      <c r="C720" s="5">
        <f>VLOOKUP(A720,'witte tabbelen'!$A$3:$K$2467,$S$76,0)</f>
        <v>482.67</v>
      </c>
      <c r="D720" s="5">
        <f t="shared" si="17"/>
        <v>482.67</v>
      </c>
      <c r="E720" s="14"/>
    </row>
    <row r="721" spans="1:5">
      <c r="A721" s="244">
        <v>3240</v>
      </c>
      <c r="B721" s="5">
        <f>VLOOKUP(A721,'witte tabbelen'!$A$3:$K$2467,$R$76,0)</f>
        <v>1158.25</v>
      </c>
      <c r="C721" s="5">
        <f>VLOOKUP(A721,'witte tabbelen'!$A$3:$K$2467,$S$76,0)</f>
        <v>484.5</v>
      </c>
      <c r="D721" s="5">
        <f t="shared" si="17"/>
        <v>484.5</v>
      </c>
      <c r="E721" s="14"/>
    </row>
    <row r="722" spans="1:5">
      <c r="A722" s="243">
        <v>3244.5</v>
      </c>
      <c r="B722" s="5">
        <f>VLOOKUP(A722,'witte tabbelen'!$A$3:$K$2467,$R$76,0)</f>
        <v>1159.92</v>
      </c>
      <c r="C722" s="5">
        <f>VLOOKUP(A722,'witte tabbelen'!$A$3:$K$2467,$S$76,0)</f>
        <v>486.33</v>
      </c>
      <c r="D722" s="5">
        <f t="shared" si="17"/>
        <v>486.33</v>
      </c>
      <c r="E722" s="14"/>
    </row>
    <row r="723" spans="1:5">
      <c r="A723" s="244">
        <v>3249</v>
      </c>
      <c r="B723" s="5">
        <f>VLOOKUP(A723,'witte tabbelen'!$A$3:$K$2467,$R$76,0)</f>
        <v>1161.58</v>
      </c>
      <c r="C723" s="5">
        <f>VLOOKUP(A723,'witte tabbelen'!$A$3:$K$2467,$S$76,0)</f>
        <v>488.17</v>
      </c>
      <c r="D723" s="5">
        <f t="shared" si="17"/>
        <v>488.17</v>
      </c>
      <c r="E723" s="14"/>
    </row>
    <row r="724" spans="1:5">
      <c r="A724" s="243">
        <v>3253.5</v>
      </c>
      <c r="B724" s="5">
        <f>VLOOKUP(A724,'witte tabbelen'!$A$3:$K$2467,$R$76,0)</f>
        <v>1163.25</v>
      </c>
      <c r="C724" s="5">
        <f>VLOOKUP(A724,'witte tabbelen'!$A$3:$K$2467,$S$76,0)</f>
        <v>490.08</v>
      </c>
      <c r="D724" s="5">
        <f t="shared" si="17"/>
        <v>490.08</v>
      </c>
      <c r="E724" s="14"/>
    </row>
    <row r="725" spans="1:5">
      <c r="A725" s="244">
        <v>3258</v>
      </c>
      <c r="B725" s="5">
        <f>VLOOKUP(A725,'witte tabbelen'!$A$3:$K$2467,$R$76,0)</f>
        <v>1165</v>
      </c>
      <c r="C725" s="5">
        <f>VLOOKUP(A725,'witte tabbelen'!$A$3:$K$2467,$S$76,0)</f>
        <v>492</v>
      </c>
      <c r="D725" s="5">
        <f t="shared" si="17"/>
        <v>492</v>
      </c>
      <c r="E725" s="14"/>
    </row>
    <row r="726" spans="1:5">
      <c r="A726" s="243">
        <v>3262.5</v>
      </c>
      <c r="B726" s="5">
        <f>VLOOKUP(A726,'witte tabbelen'!$A$3:$K$2467,$R$76,0)</f>
        <v>1166.67</v>
      </c>
      <c r="C726" s="5">
        <f>VLOOKUP(A726,'witte tabbelen'!$A$3:$K$2467,$S$76,0)</f>
        <v>493.92</v>
      </c>
      <c r="D726" s="5">
        <f t="shared" si="17"/>
        <v>493.92</v>
      </c>
      <c r="E726" s="14"/>
    </row>
    <row r="727" spans="1:5">
      <c r="A727" s="244">
        <v>3267</v>
      </c>
      <c r="B727" s="5">
        <f>VLOOKUP(A727,'witte tabbelen'!$A$3:$K$2467,$R$76,0)</f>
        <v>1168.33</v>
      </c>
      <c r="C727" s="5">
        <f>VLOOKUP(A727,'witte tabbelen'!$A$3:$K$2467,$S$76,0)</f>
        <v>495.75</v>
      </c>
      <c r="D727" s="5">
        <f t="shared" si="17"/>
        <v>495.75</v>
      </c>
      <c r="E727" s="14"/>
    </row>
    <row r="728" spans="1:5">
      <c r="A728" s="243">
        <v>3271.5</v>
      </c>
      <c r="B728" s="5">
        <f>VLOOKUP(A728,'witte tabbelen'!$A$3:$K$2467,$R$76,0)</f>
        <v>1170</v>
      </c>
      <c r="C728" s="5">
        <f>VLOOKUP(A728,'witte tabbelen'!$A$3:$K$2467,$S$76,0)</f>
        <v>497.67</v>
      </c>
      <c r="D728" s="5">
        <f t="shared" si="17"/>
        <v>497.67</v>
      </c>
      <c r="E728" s="14"/>
    </row>
    <row r="729" spans="1:5">
      <c r="A729" s="244">
        <v>3276</v>
      </c>
      <c r="B729" s="5">
        <f>VLOOKUP(A729,'witte tabbelen'!$A$3:$K$2467,$R$76,0)</f>
        <v>1171.75</v>
      </c>
      <c r="C729" s="5">
        <f>VLOOKUP(A729,'witte tabbelen'!$A$3:$K$2467,$S$76,0)</f>
        <v>499.58</v>
      </c>
      <c r="D729" s="5">
        <f t="shared" si="17"/>
        <v>499.58</v>
      </c>
      <c r="E729" s="14"/>
    </row>
    <row r="730" spans="1:5">
      <c r="A730" s="243">
        <v>3280.5</v>
      </c>
      <c r="B730" s="5">
        <f>VLOOKUP(A730,'witte tabbelen'!$A$3:$K$2467,$R$76,0)</f>
        <v>1173.42</v>
      </c>
      <c r="C730" s="5">
        <f>VLOOKUP(A730,'witte tabbelen'!$A$3:$K$2467,$S$76,0)</f>
        <v>501.5</v>
      </c>
      <c r="D730" s="5">
        <f t="shared" si="17"/>
        <v>501.5</v>
      </c>
      <c r="E730" s="14"/>
    </row>
    <row r="731" spans="1:5">
      <c r="A731" s="244">
        <v>3285</v>
      </c>
      <c r="B731" s="5">
        <f>VLOOKUP(A731,'witte tabbelen'!$A$3:$K$2467,$R$76,0)</f>
        <v>1175.08</v>
      </c>
      <c r="C731" s="5">
        <f>VLOOKUP(A731,'witte tabbelen'!$A$3:$K$2467,$S$76,0)</f>
        <v>503.33</v>
      </c>
      <c r="D731" s="5">
        <f t="shared" si="17"/>
        <v>503.33</v>
      </c>
      <c r="E731" s="14"/>
    </row>
    <row r="732" spans="1:5">
      <c r="A732" s="243">
        <v>3289.5</v>
      </c>
      <c r="B732" s="5">
        <f>VLOOKUP(A732,'witte tabbelen'!$A$3:$K$2467,$R$76,0)</f>
        <v>1176.75</v>
      </c>
      <c r="C732" s="5">
        <f>VLOOKUP(A732,'witte tabbelen'!$A$3:$K$2467,$S$76,0)</f>
        <v>505.25</v>
      </c>
      <c r="D732" s="5">
        <f t="shared" si="17"/>
        <v>505.25</v>
      </c>
      <c r="E732" s="14"/>
    </row>
    <row r="733" spans="1:5">
      <c r="A733" s="244">
        <v>3294</v>
      </c>
      <c r="B733" s="5">
        <f>VLOOKUP(A733,'witte tabbelen'!$A$3:$K$2467,$R$76,0)</f>
        <v>1178.5</v>
      </c>
      <c r="C733" s="5">
        <f>VLOOKUP(A733,'witte tabbelen'!$A$3:$K$2467,$S$76,0)</f>
        <v>507.17</v>
      </c>
      <c r="D733" s="5">
        <f t="shared" si="17"/>
        <v>507.17</v>
      </c>
      <c r="E733" s="14"/>
    </row>
    <row r="734" spans="1:5">
      <c r="A734" s="243">
        <v>3298.5</v>
      </c>
      <c r="B734" s="5">
        <f>VLOOKUP(A734,'witte tabbelen'!$A$3:$K$2467,$R$76,0)</f>
        <v>1180.17</v>
      </c>
      <c r="C734" s="5">
        <f>VLOOKUP(A734,'witte tabbelen'!$A$3:$K$2467,$S$76,0)</f>
        <v>509</v>
      </c>
      <c r="D734" s="5">
        <f t="shared" si="17"/>
        <v>509</v>
      </c>
      <c r="E734" s="14"/>
    </row>
    <row r="735" spans="1:5">
      <c r="A735" s="244">
        <v>3303</v>
      </c>
      <c r="B735" s="5">
        <f>VLOOKUP(A735,'witte tabbelen'!$A$3:$K$2467,$R$76,0)</f>
        <v>1181.83</v>
      </c>
      <c r="C735" s="5">
        <f>VLOOKUP(A735,'witte tabbelen'!$A$3:$K$2467,$S$76,0)</f>
        <v>510.92</v>
      </c>
      <c r="D735" s="5">
        <f t="shared" si="17"/>
        <v>510.92</v>
      </c>
      <c r="E735" s="14"/>
    </row>
    <row r="736" spans="1:5">
      <c r="A736" s="243">
        <v>3307.5</v>
      </c>
      <c r="B736" s="5">
        <f>VLOOKUP(A736,'witte tabbelen'!$A$3:$K$2467,$R$76,0)</f>
        <v>1183.58</v>
      </c>
      <c r="C736" s="5">
        <f>VLOOKUP(A736,'witte tabbelen'!$A$3:$K$2467,$S$76,0)</f>
        <v>512.83000000000004</v>
      </c>
      <c r="D736" s="5">
        <f t="shared" si="17"/>
        <v>512.83000000000004</v>
      </c>
      <c r="E736" s="14"/>
    </row>
    <row r="737" spans="1:5">
      <c r="A737" s="244">
        <v>3312</v>
      </c>
      <c r="B737" s="5">
        <f>VLOOKUP(A737,'witte tabbelen'!$A$3:$K$2467,$R$76,0)</f>
        <v>1185.25</v>
      </c>
      <c r="C737" s="5">
        <f>VLOOKUP(A737,'witte tabbelen'!$A$3:$K$2467,$S$76,0)</f>
        <v>514.66999999999996</v>
      </c>
      <c r="D737" s="5">
        <f t="shared" si="17"/>
        <v>514.66999999999996</v>
      </c>
      <c r="E737" s="14"/>
    </row>
    <row r="738" spans="1:5">
      <c r="A738" s="243">
        <v>3316.5</v>
      </c>
      <c r="B738" s="5">
        <f>VLOOKUP(A738,'witte tabbelen'!$A$3:$K$2467,$R$76,0)</f>
        <v>1186.92</v>
      </c>
      <c r="C738" s="5">
        <f>VLOOKUP(A738,'witte tabbelen'!$A$3:$K$2467,$S$76,0)</f>
        <v>516.5</v>
      </c>
      <c r="D738" s="5">
        <f t="shared" si="17"/>
        <v>516.5</v>
      </c>
      <c r="E738" s="14"/>
    </row>
    <row r="739" spans="1:5">
      <c r="A739" s="244">
        <v>3321</v>
      </c>
      <c r="B739" s="5">
        <f>VLOOKUP(A739,'witte tabbelen'!$A$3:$K$2467,$R$76,0)</f>
        <v>1188.58</v>
      </c>
      <c r="C739" s="5">
        <f>VLOOKUP(A739,'witte tabbelen'!$A$3:$K$2467,$S$76,0)</f>
        <v>518.41999999999996</v>
      </c>
      <c r="D739" s="5">
        <f t="shared" si="17"/>
        <v>518.41999999999996</v>
      </c>
      <c r="E739" s="14"/>
    </row>
    <row r="740" spans="1:5">
      <c r="A740" s="243">
        <v>3325.5</v>
      </c>
      <c r="B740" s="5">
        <f>VLOOKUP(A740,'witte tabbelen'!$A$3:$K$2467,$R$76,0)</f>
        <v>1190.33</v>
      </c>
      <c r="C740" s="5">
        <f>VLOOKUP(A740,'witte tabbelen'!$A$3:$K$2467,$S$76,0)</f>
        <v>520.33000000000004</v>
      </c>
      <c r="D740" s="5">
        <f t="shared" si="17"/>
        <v>520.33000000000004</v>
      </c>
      <c r="E740" s="14"/>
    </row>
    <row r="741" spans="1:5">
      <c r="A741" s="244">
        <v>3330</v>
      </c>
      <c r="B741" s="5">
        <f>VLOOKUP(A741,'witte tabbelen'!$A$3:$K$2467,$R$76,0)</f>
        <v>1192</v>
      </c>
      <c r="C741" s="5">
        <f>VLOOKUP(A741,'witte tabbelen'!$A$3:$K$2467,$S$76,0)</f>
        <v>522.25</v>
      </c>
      <c r="D741" s="5">
        <f t="shared" si="17"/>
        <v>522.25</v>
      </c>
      <c r="E741" s="14"/>
    </row>
    <row r="742" spans="1:5">
      <c r="A742" s="243">
        <v>3334.5</v>
      </c>
      <c r="B742" s="5">
        <f>VLOOKUP(A742,'witte tabbelen'!$A$3:$K$2467,$R$76,0)</f>
        <v>1193.67</v>
      </c>
      <c r="C742" s="5">
        <f>VLOOKUP(A742,'witte tabbelen'!$A$3:$K$2467,$S$76,0)</f>
        <v>524.08000000000004</v>
      </c>
      <c r="D742" s="5">
        <f t="shared" si="17"/>
        <v>524.08000000000004</v>
      </c>
      <c r="E742" s="14"/>
    </row>
    <row r="743" spans="1:5">
      <c r="A743" s="244">
        <v>3339</v>
      </c>
      <c r="B743" s="5">
        <f>VLOOKUP(A743,'witte tabbelen'!$A$3:$K$2467,$R$76,0)</f>
        <v>1195.42</v>
      </c>
      <c r="C743" s="5">
        <f>VLOOKUP(A743,'witte tabbelen'!$A$3:$K$2467,$S$76,0)</f>
        <v>526.08000000000004</v>
      </c>
      <c r="D743" s="5">
        <f t="shared" si="17"/>
        <v>526.08000000000004</v>
      </c>
      <c r="E743" s="14"/>
    </row>
    <row r="744" spans="1:5">
      <c r="A744" s="243">
        <v>3343.5</v>
      </c>
      <c r="B744" s="5">
        <f>VLOOKUP(A744,'witte tabbelen'!$A$3:$K$2467,$R$76,0)</f>
        <v>1197.08</v>
      </c>
      <c r="C744" s="5">
        <f>VLOOKUP(A744,'witte tabbelen'!$A$3:$K$2467,$S$76,0)</f>
        <v>527.91999999999996</v>
      </c>
      <c r="D744" s="5">
        <f t="shared" si="17"/>
        <v>527.91999999999996</v>
      </c>
      <c r="E744" s="14"/>
    </row>
    <row r="745" spans="1:5">
      <c r="A745" s="244">
        <v>3348</v>
      </c>
      <c r="B745" s="5">
        <f>VLOOKUP(A745,'witte tabbelen'!$A$3:$K$2467,$R$76,0)</f>
        <v>1198.75</v>
      </c>
      <c r="C745" s="5">
        <f>VLOOKUP(A745,'witte tabbelen'!$A$3:$K$2467,$S$76,0)</f>
        <v>529.75</v>
      </c>
      <c r="D745" s="5">
        <f t="shared" si="17"/>
        <v>529.75</v>
      </c>
      <c r="E745" s="14"/>
    </row>
    <row r="746" spans="1:5">
      <c r="A746" s="243">
        <v>3352.5</v>
      </c>
      <c r="B746" s="5">
        <f>VLOOKUP(A746,'witte tabbelen'!$A$3:$K$2467,$R$76,0)</f>
        <v>1200.42</v>
      </c>
      <c r="C746" s="5">
        <f>VLOOKUP(A746,'witte tabbelen'!$A$3:$K$2467,$S$76,0)</f>
        <v>531.66999999999996</v>
      </c>
      <c r="D746" s="5">
        <f t="shared" si="17"/>
        <v>531.66999999999996</v>
      </c>
      <c r="E746" s="14"/>
    </row>
    <row r="747" spans="1:5">
      <c r="A747" s="244">
        <v>3357</v>
      </c>
      <c r="B747" s="5">
        <f>VLOOKUP(A747,'witte tabbelen'!$A$3:$K$2467,$R$76,0)</f>
        <v>1202.17</v>
      </c>
      <c r="C747" s="5">
        <f>VLOOKUP(A747,'witte tabbelen'!$A$3:$K$2467,$S$76,0)</f>
        <v>533.58000000000004</v>
      </c>
      <c r="D747" s="5">
        <f t="shared" si="17"/>
        <v>533.58000000000004</v>
      </c>
      <c r="E747" s="14"/>
    </row>
    <row r="748" spans="1:5">
      <c r="A748" s="243">
        <v>3361.5</v>
      </c>
      <c r="B748" s="5">
        <f>VLOOKUP(A748,'witte tabbelen'!$A$3:$K$2467,$R$76,0)</f>
        <v>1203.83</v>
      </c>
      <c r="C748" s="5">
        <f>VLOOKUP(A748,'witte tabbelen'!$A$3:$K$2467,$S$76,0)</f>
        <v>535.5</v>
      </c>
      <c r="D748" s="5">
        <f t="shared" si="17"/>
        <v>535.5</v>
      </c>
      <c r="E748" s="14"/>
    </row>
    <row r="749" spans="1:5">
      <c r="A749" s="244">
        <v>3366</v>
      </c>
      <c r="B749" s="5">
        <f>VLOOKUP(A749,'witte tabbelen'!$A$3:$K$2467,$R$76,0)</f>
        <v>1205.5</v>
      </c>
      <c r="C749" s="5">
        <f>VLOOKUP(A749,'witte tabbelen'!$A$3:$K$2467,$S$76,0)</f>
        <v>537.33000000000004</v>
      </c>
      <c r="D749" s="5">
        <f t="shared" si="17"/>
        <v>537.33000000000004</v>
      </c>
      <c r="E749" s="14"/>
    </row>
    <row r="750" spans="1:5">
      <c r="A750" s="243">
        <v>3370.5</v>
      </c>
      <c r="B750" s="5">
        <f>VLOOKUP(A750,'witte tabbelen'!$A$3:$K$2467,$R$76,0)</f>
        <v>1207.25</v>
      </c>
      <c r="C750" s="5">
        <f>VLOOKUP(A750,'witte tabbelen'!$A$3:$K$2467,$S$76,0)</f>
        <v>539.33000000000004</v>
      </c>
      <c r="D750" s="5">
        <f t="shared" si="17"/>
        <v>539.33000000000004</v>
      </c>
      <c r="E750" s="14"/>
    </row>
    <row r="751" spans="1:5">
      <c r="A751" s="244">
        <v>3375</v>
      </c>
      <c r="B751" s="5">
        <f>VLOOKUP(A751,'witte tabbelen'!$A$3:$K$2467,$R$76,0)</f>
        <v>1208.92</v>
      </c>
      <c r="C751" s="5">
        <f>VLOOKUP(A751,'witte tabbelen'!$A$3:$K$2467,$S$76,0)</f>
        <v>541.16999999999996</v>
      </c>
      <c r="D751" s="5">
        <f t="shared" si="17"/>
        <v>541.16999999999996</v>
      </c>
      <c r="E751" s="14"/>
    </row>
    <row r="752" spans="1:5">
      <c r="A752" s="243">
        <v>3379.5</v>
      </c>
      <c r="B752" s="5">
        <f>VLOOKUP(A752,'witte tabbelen'!$A$3:$K$2467,$R$76,0)</f>
        <v>1210.58</v>
      </c>
      <c r="C752" s="5">
        <f>VLOOKUP(A752,'witte tabbelen'!$A$3:$K$2467,$S$76,0)</f>
        <v>543.08000000000004</v>
      </c>
      <c r="D752" s="5">
        <f t="shared" si="17"/>
        <v>543.08000000000004</v>
      </c>
      <c r="E752" s="14"/>
    </row>
    <row r="753" spans="1:5">
      <c r="A753" s="244">
        <v>3384</v>
      </c>
      <c r="B753" s="5">
        <f>VLOOKUP(A753,'witte tabbelen'!$A$3:$K$2467,$R$76,0)</f>
        <v>1212.25</v>
      </c>
      <c r="C753" s="5">
        <f>VLOOKUP(A753,'witte tabbelen'!$A$3:$K$2467,$S$76,0)</f>
        <v>544.91999999999996</v>
      </c>
      <c r="D753" s="5">
        <f t="shared" si="17"/>
        <v>544.91999999999996</v>
      </c>
      <c r="E753" s="14"/>
    </row>
    <row r="754" spans="1:5">
      <c r="A754" s="243">
        <v>3388.5</v>
      </c>
      <c r="B754" s="5">
        <f>VLOOKUP(A754,'witte tabbelen'!$A$3:$K$2467,$R$76,0)</f>
        <v>1214</v>
      </c>
      <c r="C754" s="5">
        <f>VLOOKUP(A754,'witte tabbelen'!$A$3:$K$2467,$S$76,0)</f>
        <v>546.91999999999996</v>
      </c>
      <c r="D754" s="5">
        <f t="shared" si="17"/>
        <v>546.91999999999996</v>
      </c>
      <c r="E754" s="14"/>
    </row>
    <row r="755" spans="1:5">
      <c r="A755" s="244">
        <v>3393</v>
      </c>
      <c r="B755" s="5">
        <f>VLOOKUP(A755,'witte tabbelen'!$A$3:$K$2467,$R$76,0)</f>
        <v>1215.67</v>
      </c>
      <c r="C755" s="5">
        <f>VLOOKUP(A755,'witte tabbelen'!$A$3:$K$2467,$S$76,0)</f>
        <v>548.75</v>
      </c>
      <c r="D755" s="5">
        <f t="shared" si="17"/>
        <v>548.75</v>
      </c>
      <c r="E755" s="14"/>
    </row>
    <row r="756" spans="1:5">
      <c r="A756" s="243">
        <v>3397.5</v>
      </c>
      <c r="B756" s="5">
        <f>VLOOKUP(A756,'witte tabbelen'!$A$3:$K$2467,$R$76,0)</f>
        <v>1217.33</v>
      </c>
      <c r="C756" s="5">
        <f>VLOOKUP(A756,'witte tabbelen'!$A$3:$K$2467,$S$76,0)</f>
        <v>550.5</v>
      </c>
      <c r="D756" s="5">
        <f t="shared" si="17"/>
        <v>550.5</v>
      </c>
      <c r="E756" s="14"/>
    </row>
    <row r="757" spans="1:5">
      <c r="A757" s="244">
        <v>3402</v>
      </c>
      <c r="B757" s="5">
        <f>VLOOKUP(A757,'witte tabbelen'!$A$3:$K$2467,$R$76,0)</f>
        <v>1219.08</v>
      </c>
      <c r="C757" s="5">
        <f>VLOOKUP(A757,'witte tabbelen'!$A$3:$K$2467,$S$76,0)</f>
        <v>552.5</v>
      </c>
      <c r="D757" s="5">
        <f t="shared" si="17"/>
        <v>552.5</v>
      </c>
      <c r="E757" s="14"/>
    </row>
    <row r="758" spans="1:5">
      <c r="A758" s="243">
        <v>3406.5</v>
      </c>
      <c r="B758" s="5">
        <f>VLOOKUP(A758,'witte tabbelen'!$A$3:$K$2467,$R$76,0)</f>
        <v>1220.75</v>
      </c>
      <c r="C758" s="5">
        <f>VLOOKUP(A758,'witte tabbelen'!$A$3:$K$2467,$S$76,0)</f>
        <v>554.33000000000004</v>
      </c>
      <c r="D758" s="5">
        <f t="shared" si="17"/>
        <v>554.33000000000004</v>
      </c>
      <c r="E758" s="14"/>
    </row>
    <row r="759" spans="1:5">
      <c r="A759" s="244">
        <v>3411</v>
      </c>
      <c r="B759" s="5">
        <f>VLOOKUP(A759,'witte tabbelen'!$A$3:$K$2467,$R$76,0)</f>
        <v>1222.42</v>
      </c>
      <c r="C759" s="5">
        <f>VLOOKUP(A759,'witte tabbelen'!$A$3:$K$2467,$S$76,0)</f>
        <v>556.25</v>
      </c>
      <c r="D759" s="5">
        <f t="shared" si="17"/>
        <v>556.25</v>
      </c>
      <c r="E759" s="14"/>
    </row>
    <row r="760" spans="1:5">
      <c r="A760" s="243">
        <v>3415.5</v>
      </c>
      <c r="B760" s="5">
        <f>VLOOKUP(A760,'witte tabbelen'!$A$3:$K$2467,$R$76,0)</f>
        <v>1224.08</v>
      </c>
      <c r="C760" s="5">
        <f>VLOOKUP(A760,'witte tabbelen'!$A$3:$K$2467,$S$76,0)</f>
        <v>558.08000000000004</v>
      </c>
      <c r="D760" s="5">
        <f t="shared" si="17"/>
        <v>558.08000000000004</v>
      </c>
      <c r="E760" s="14"/>
    </row>
    <row r="761" spans="1:5">
      <c r="A761" s="244">
        <v>3420</v>
      </c>
      <c r="B761" s="5">
        <f>VLOOKUP(A761,'witte tabbelen'!$A$3:$K$2467,$R$76,0)</f>
        <v>1225.83</v>
      </c>
      <c r="C761" s="5">
        <f>VLOOKUP(A761,'witte tabbelen'!$A$3:$K$2467,$S$76,0)</f>
        <v>560.08000000000004</v>
      </c>
      <c r="D761" s="5">
        <f t="shared" si="17"/>
        <v>560.08000000000004</v>
      </c>
      <c r="E761" s="14"/>
    </row>
    <row r="762" spans="1:5">
      <c r="A762" s="243">
        <v>3424.5</v>
      </c>
      <c r="B762" s="5">
        <f>VLOOKUP(A762,'witte tabbelen'!$A$3:$K$2467,$R$76,0)</f>
        <v>1227.5</v>
      </c>
      <c r="C762" s="5">
        <f>VLOOKUP(A762,'witte tabbelen'!$A$3:$K$2467,$S$76,0)</f>
        <v>561.91999999999996</v>
      </c>
      <c r="D762" s="5">
        <f t="shared" si="17"/>
        <v>561.91999999999996</v>
      </c>
      <c r="E762" s="14"/>
    </row>
    <row r="763" spans="1:5">
      <c r="A763" s="244">
        <v>3429</v>
      </c>
      <c r="B763" s="5">
        <f>VLOOKUP(A763,'witte tabbelen'!$A$3:$K$2467,$R$76,0)</f>
        <v>1229.17</v>
      </c>
      <c r="C763" s="5">
        <f>VLOOKUP(A763,'witte tabbelen'!$A$3:$K$2467,$S$76,0)</f>
        <v>563.83000000000004</v>
      </c>
      <c r="D763" s="5">
        <f t="shared" si="17"/>
        <v>563.83000000000004</v>
      </c>
      <c r="E763" s="14"/>
    </row>
    <row r="764" spans="1:5">
      <c r="A764" s="243">
        <v>3433.5</v>
      </c>
      <c r="B764" s="5">
        <f>VLOOKUP(A764,'witte tabbelen'!$A$3:$K$2467,$R$76,0)</f>
        <v>1230.92</v>
      </c>
      <c r="C764" s="5">
        <f>VLOOKUP(A764,'witte tabbelen'!$A$3:$K$2467,$S$76,0)</f>
        <v>565.75</v>
      </c>
      <c r="D764" s="5">
        <f t="shared" si="17"/>
        <v>565.75</v>
      </c>
      <c r="E764" s="14"/>
    </row>
    <row r="765" spans="1:5">
      <c r="A765" s="244">
        <v>3438</v>
      </c>
      <c r="B765" s="5">
        <f>VLOOKUP(A765,'witte tabbelen'!$A$3:$K$2467,$R$76,0)</f>
        <v>1232.58</v>
      </c>
      <c r="C765" s="5">
        <f>VLOOKUP(A765,'witte tabbelen'!$A$3:$K$2467,$S$76,0)</f>
        <v>567.66999999999996</v>
      </c>
      <c r="D765" s="5">
        <f t="shared" si="17"/>
        <v>567.66999999999996</v>
      </c>
      <c r="E765" s="14"/>
    </row>
    <row r="766" spans="1:5">
      <c r="A766" s="243">
        <v>3442.5</v>
      </c>
      <c r="B766" s="5">
        <f>VLOOKUP(A766,'witte tabbelen'!$A$3:$K$2467,$R$76,0)</f>
        <v>1234.25</v>
      </c>
      <c r="C766" s="5">
        <f>VLOOKUP(A766,'witte tabbelen'!$A$3:$K$2467,$S$76,0)</f>
        <v>569.5</v>
      </c>
      <c r="D766" s="5">
        <f t="shared" si="17"/>
        <v>569.5</v>
      </c>
      <c r="E766" s="14"/>
    </row>
    <row r="767" spans="1:5">
      <c r="A767" s="244">
        <v>3447</v>
      </c>
      <c r="B767" s="5">
        <f>VLOOKUP(A767,'witte tabbelen'!$A$3:$K$2467,$R$76,0)</f>
        <v>1235.92</v>
      </c>
      <c r="C767" s="5">
        <f>VLOOKUP(A767,'witte tabbelen'!$A$3:$K$2467,$S$76,0)</f>
        <v>571.33000000000004</v>
      </c>
      <c r="D767" s="5">
        <f t="shared" si="17"/>
        <v>571.33000000000004</v>
      </c>
      <c r="E767" s="14"/>
    </row>
    <row r="768" spans="1:5">
      <c r="A768" s="243">
        <v>3451.5</v>
      </c>
      <c r="B768" s="5">
        <f>VLOOKUP(A768,'witte tabbelen'!$A$3:$K$2467,$R$76,0)</f>
        <v>1237.67</v>
      </c>
      <c r="C768" s="5">
        <f>VLOOKUP(A768,'witte tabbelen'!$A$3:$K$2467,$S$76,0)</f>
        <v>573.33000000000004</v>
      </c>
      <c r="D768" s="5">
        <f t="shared" si="17"/>
        <v>573.33000000000004</v>
      </c>
      <c r="E768" s="14"/>
    </row>
    <row r="769" spans="1:5">
      <c r="A769" s="244">
        <v>3456</v>
      </c>
      <c r="B769" s="5">
        <f>VLOOKUP(A769,'witte tabbelen'!$A$3:$K$2467,$R$76,0)</f>
        <v>1239.33</v>
      </c>
      <c r="C769" s="5">
        <f>VLOOKUP(A769,'witte tabbelen'!$A$3:$K$2467,$S$76,0)</f>
        <v>575.16999999999996</v>
      </c>
      <c r="D769" s="5">
        <f t="shared" si="17"/>
        <v>575.16999999999996</v>
      </c>
      <c r="E769" s="14"/>
    </row>
    <row r="770" spans="1:5">
      <c r="A770" s="243">
        <v>3460.5</v>
      </c>
      <c r="B770" s="5">
        <f>VLOOKUP(A770,'witte tabbelen'!$A$3:$K$2467,$R$76,0)</f>
        <v>1241</v>
      </c>
      <c r="C770" s="5">
        <f>VLOOKUP(A770,'witte tabbelen'!$A$3:$K$2467,$S$76,0)</f>
        <v>577.08000000000004</v>
      </c>
      <c r="D770" s="5">
        <f t="shared" si="17"/>
        <v>577.08000000000004</v>
      </c>
      <c r="E770" s="14"/>
    </row>
    <row r="771" spans="1:5">
      <c r="A771" s="244">
        <v>3465</v>
      </c>
      <c r="B771" s="5">
        <f>VLOOKUP(A771,'witte tabbelen'!$A$3:$K$2467,$R$76,0)</f>
        <v>1242.67</v>
      </c>
      <c r="C771" s="5">
        <f>VLOOKUP(A771,'witte tabbelen'!$A$3:$K$2467,$S$76,0)</f>
        <v>578.91999999999996</v>
      </c>
      <c r="D771" s="5">
        <f t="shared" ref="D771:D834" si="18">C771</f>
        <v>578.91999999999996</v>
      </c>
      <c r="E771" s="14"/>
    </row>
    <row r="772" spans="1:5">
      <c r="A772" s="243">
        <v>3469.5</v>
      </c>
      <c r="B772" s="5">
        <f>VLOOKUP(A772,'witte tabbelen'!$A$3:$K$2467,$R$76,0)</f>
        <v>1244.42</v>
      </c>
      <c r="C772" s="5">
        <f>VLOOKUP(A772,'witte tabbelen'!$A$3:$K$2467,$S$76,0)</f>
        <v>580.91999999999996</v>
      </c>
      <c r="D772" s="5">
        <f t="shared" si="18"/>
        <v>580.91999999999996</v>
      </c>
      <c r="E772" s="14"/>
    </row>
    <row r="773" spans="1:5">
      <c r="A773" s="244">
        <v>3474</v>
      </c>
      <c r="B773" s="5">
        <f>VLOOKUP(A773,'witte tabbelen'!$A$3:$K$2467,$R$76,0)</f>
        <v>1246.08</v>
      </c>
      <c r="C773" s="5">
        <f>VLOOKUP(A773,'witte tabbelen'!$A$3:$K$2467,$S$76,0)</f>
        <v>582.75</v>
      </c>
      <c r="D773" s="5">
        <f t="shared" si="18"/>
        <v>582.75</v>
      </c>
      <c r="E773" s="14"/>
    </row>
    <row r="774" spans="1:5">
      <c r="A774" s="243">
        <v>3478.5</v>
      </c>
      <c r="B774" s="5">
        <f>VLOOKUP(A774,'witte tabbelen'!$A$3:$K$2467,$R$76,0)</f>
        <v>1247.75</v>
      </c>
      <c r="C774" s="5">
        <f>VLOOKUP(A774,'witte tabbelen'!$A$3:$K$2467,$S$76,0)</f>
        <v>584.66999999999996</v>
      </c>
      <c r="D774" s="5">
        <f t="shared" si="18"/>
        <v>584.66999999999996</v>
      </c>
      <c r="E774" s="14"/>
    </row>
    <row r="775" spans="1:5">
      <c r="A775" s="244">
        <v>3483</v>
      </c>
      <c r="B775" s="5">
        <f>VLOOKUP(A775,'witte tabbelen'!$A$3:$K$2467,$R$76,0)</f>
        <v>1249.5</v>
      </c>
      <c r="C775" s="5">
        <f>VLOOKUP(A775,'witte tabbelen'!$A$3:$K$2467,$S$76,0)</f>
        <v>586.5</v>
      </c>
      <c r="D775" s="5">
        <f t="shared" si="18"/>
        <v>586.5</v>
      </c>
      <c r="E775" s="14"/>
    </row>
    <row r="776" spans="1:5">
      <c r="A776" s="243">
        <v>3487.5</v>
      </c>
      <c r="B776" s="5">
        <f>VLOOKUP(A776,'witte tabbelen'!$A$3:$K$2467,$R$76,0)</f>
        <v>1251.17</v>
      </c>
      <c r="C776" s="5">
        <f>VLOOKUP(A776,'witte tabbelen'!$A$3:$K$2467,$S$76,0)</f>
        <v>588.41999999999996</v>
      </c>
      <c r="D776" s="5">
        <f t="shared" si="18"/>
        <v>588.41999999999996</v>
      </c>
      <c r="E776" s="14"/>
    </row>
    <row r="777" spans="1:5">
      <c r="A777" s="244">
        <v>3492</v>
      </c>
      <c r="B777" s="5">
        <f>VLOOKUP(A777,'witte tabbelen'!$A$3:$K$2467,$R$76,0)</f>
        <v>1252.83</v>
      </c>
      <c r="C777" s="5">
        <f>VLOOKUP(A777,'witte tabbelen'!$A$3:$K$2467,$S$76,0)</f>
        <v>590.25</v>
      </c>
      <c r="D777" s="5">
        <f t="shared" si="18"/>
        <v>590.25</v>
      </c>
      <c r="E777" s="14"/>
    </row>
    <row r="778" spans="1:5">
      <c r="A778" s="243">
        <v>3496.5</v>
      </c>
      <c r="B778" s="5">
        <f>VLOOKUP(A778,'witte tabbelen'!$A$3:$K$2467,$R$76,0)</f>
        <v>1254.5</v>
      </c>
      <c r="C778" s="5">
        <f>VLOOKUP(A778,'witte tabbelen'!$A$3:$K$2467,$S$76,0)</f>
        <v>592.08000000000004</v>
      </c>
      <c r="D778" s="5">
        <f t="shared" si="18"/>
        <v>592.08000000000004</v>
      </c>
      <c r="E778" s="14"/>
    </row>
    <row r="779" spans="1:5">
      <c r="A779" s="244">
        <v>3501</v>
      </c>
      <c r="B779" s="5">
        <f>VLOOKUP(A779,'witte tabbelen'!$A$3:$K$2467,$R$76,0)</f>
        <v>1256.25</v>
      </c>
      <c r="C779" s="5">
        <f>VLOOKUP(A779,'witte tabbelen'!$A$3:$K$2467,$S$76,0)</f>
        <v>594.08000000000004</v>
      </c>
      <c r="D779" s="5">
        <f t="shared" si="18"/>
        <v>594.08000000000004</v>
      </c>
      <c r="E779" s="14"/>
    </row>
    <row r="780" spans="1:5">
      <c r="A780" s="243">
        <v>3505.5</v>
      </c>
      <c r="B780" s="5">
        <f>VLOOKUP(A780,'witte tabbelen'!$A$3:$K$2467,$R$76,0)</f>
        <v>1257.92</v>
      </c>
      <c r="C780" s="5">
        <f>VLOOKUP(A780,'witte tabbelen'!$A$3:$K$2467,$S$76,0)</f>
        <v>595.91999999999996</v>
      </c>
      <c r="D780" s="5">
        <f t="shared" si="18"/>
        <v>595.91999999999996</v>
      </c>
      <c r="E780" s="14"/>
    </row>
    <row r="781" spans="1:5">
      <c r="A781" s="244">
        <v>3510</v>
      </c>
      <c r="B781" s="5">
        <f>VLOOKUP(A781,'witte tabbelen'!$A$3:$K$2467,$R$76,0)</f>
        <v>1259.58</v>
      </c>
      <c r="C781" s="5">
        <f>VLOOKUP(A781,'witte tabbelen'!$A$3:$K$2467,$S$76,0)</f>
        <v>597.83000000000004</v>
      </c>
      <c r="D781" s="5">
        <f t="shared" si="18"/>
        <v>597.83000000000004</v>
      </c>
      <c r="E781" s="14"/>
    </row>
    <row r="782" spans="1:5">
      <c r="A782" s="243">
        <v>3514.5</v>
      </c>
      <c r="B782" s="5">
        <f>VLOOKUP(A782,'witte tabbelen'!$A$3:$K$2467,$R$76,0)</f>
        <v>1261.33</v>
      </c>
      <c r="C782" s="5">
        <f>VLOOKUP(A782,'witte tabbelen'!$A$3:$K$2467,$S$76,0)</f>
        <v>599.75</v>
      </c>
      <c r="D782" s="5">
        <f t="shared" si="18"/>
        <v>599.75</v>
      </c>
      <c r="E782" s="14"/>
    </row>
    <row r="783" spans="1:5">
      <c r="A783" s="244">
        <v>3519</v>
      </c>
      <c r="B783" s="5">
        <f>VLOOKUP(A783,'witte tabbelen'!$A$3:$K$2467,$R$76,0)</f>
        <v>1263</v>
      </c>
      <c r="C783" s="5">
        <f>VLOOKUP(A783,'witte tabbelen'!$A$3:$K$2467,$S$76,0)</f>
        <v>601.66999999999996</v>
      </c>
      <c r="D783" s="5">
        <f t="shared" si="18"/>
        <v>601.66999999999996</v>
      </c>
      <c r="E783" s="14"/>
    </row>
    <row r="784" spans="1:5">
      <c r="A784" s="243">
        <v>3523.5</v>
      </c>
      <c r="B784" s="5">
        <f>VLOOKUP(A784,'witte tabbelen'!$A$3:$K$2467,$R$76,0)</f>
        <v>1264.67</v>
      </c>
      <c r="C784" s="5">
        <f>VLOOKUP(A784,'witte tabbelen'!$A$3:$K$2467,$S$76,0)</f>
        <v>603.5</v>
      </c>
      <c r="D784" s="5">
        <f t="shared" si="18"/>
        <v>603.5</v>
      </c>
      <c r="E784" s="14"/>
    </row>
    <row r="785" spans="1:5">
      <c r="A785" s="244">
        <v>3528</v>
      </c>
      <c r="B785" s="5">
        <f>VLOOKUP(A785,'witte tabbelen'!$A$3:$K$2467,$R$76,0)</f>
        <v>1266.33</v>
      </c>
      <c r="C785" s="5">
        <f>VLOOKUP(A785,'witte tabbelen'!$A$3:$K$2467,$S$76,0)</f>
        <v>605.41999999999996</v>
      </c>
      <c r="D785" s="5">
        <f t="shared" si="18"/>
        <v>605.41999999999996</v>
      </c>
      <c r="E785" s="14"/>
    </row>
    <row r="786" spans="1:5">
      <c r="A786" s="243">
        <v>3532.5</v>
      </c>
      <c r="B786" s="5">
        <f>VLOOKUP(A786,'witte tabbelen'!$A$3:$K$2467,$R$76,0)</f>
        <v>1268.08</v>
      </c>
      <c r="C786" s="5">
        <f>VLOOKUP(A786,'witte tabbelen'!$A$3:$K$2467,$S$76,0)</f>
        <v>607.33000000000004</v>
      </c>
      <c r="D786" s="5">
        <f t="shared" si="18"/>
        <v>607.33000000000004</v>
      </c>
      <c r="E786" s="14"/>
    </row>
    <row r="787" spans="1:5">
      <c r="A787" s="244">
        <v>3537</v>
      </c>
      <c r="B787" s="5">
        <f>VLOOKUP(A787,'witte tabbelen'!$A$3:$K$2467,$R$76,0)</f>
        <v>1269.75</v>
      </c>
      <c r="C787" s="5">
        <f>VLOOKUP(A787,'witte tabbelen'!$A$3:$K$2467,$S$76,0)</f>
        <v>609.25</v>
      </c>
      <c r="D787" s="5">
        <f t="shared" si="18"/>
        <v>609.25</v>
      </c>
      <c r="E787" s="14"/>
    </row>
    <row r="788" spans="1:5">
      <c r="A788" s="243">
        <v>3541.5</v>
      </c>
      <c r="B788" s="5">
        <f>VLOOKUP(A788,'witte tabbelen'!$A$3:$K$2467,$R$76,0)</f>
        <v>1271.42</v>
      </c>
      <c r="C788" s="5">
        <f>VLOOKUP(A788,'witte tabbelen'!$A$3:$K$2467,$S$76,0)</f>
        <v>611.08000000000004</v>
      </c>
      <c r="D788" s="5">
        <f t="shared" si="18"/>
        <v>611.08000000000004</v>
      </c>
      <c r="E788" s="14"/>
    </row>
    <row r="789" spans="1:5">
      <c r="A789" s="244">
        <v>3546</v>
      </c>
      <c r="B789" s="5">
        <f>VLOOKUP(A789,'witte tabbelen'!$A$3:$K$2467,$R$76,0)</f>
        <v>1273.17</v>
      </c>
      <c r="C789" s="5">
        <f>VLOOKUP(A789,'witte tabbelen'!$A$3:$K$2467,$S$76,0)</f>
        <v>613</v>
      </c>
      <c r="D789" s="5">
        <f t="shared" si="18"/>
        <v>613</v>
      </c>
      <c r="E789" s="14"/>
    </row>
    <row r="790" spans="1:5">
      <c r="A790" s="243">
        <v>3550.5</v>
      </c>
      <c r="B790" s="5">
        <f>VLOOKUP(A790,'witte tabbelen'!$A$3:$K$2467,$R$76,0)</f>
        <v>1274.83</v>
      </c>
      <c r="C790" s="5">
        <f>VLOOKUP(A790,'witte tabbelen'!$A$3:$K$2467,$S$76,0)</f>
        <v>614.91999999999996</v>
      </c>
      <c r="D790" s="5">
        <f t="shared" si="18"/>
        <v>614.91999999999996</v>
      </c>
      <c r="E790" s="14"/>
    </row>
    <row r="791" spans="1:5">
      <c r="A791" s="244">
        <v>3555</v>
      </c>
      <c r="B791" s="5">
        <f>VLOOKUP(A791,'witte tabbelen'!$A$3:$K$2467,$R$76,0)</f>
        <v>1276.5</v>
      </c>
      <c r="C791" s="5">
        <f>VLOOKUP(A791,'witte tabbelen'!$A$3:$K$2467,$S$76,0)</f>
        <v>616.75</v>
      </c>
      <c r="D791" s="5">
        <f t="shared" si="18"/>
        <v>616.75</v>
      </c>
      <c r="E791" s="14"/>
    </row>
    <row r="792" spans="1:5">
      <c r="A792" s="243">
        <v>3559.5</v>
      </c>
      <c r="B792" s="5">
        <f>VLOOKUP(A792,'witte tabbelen'!$A$3:$K$2467,$R$76,0)</f>
        <v>1278.17</v>
      </c>
      <c r="C792" s="5">
        <f>VLOOKUP(A792,'witte tabbelen'!$A$3:$K$2467,$S$76,0)</f>
        <v>618.66999999999996</v>
      </c>
      <c r="D792" s="5">
        <f t="shared" si="18"/>
        <v>618.66999999999996</v>
      </c>
      <c r="E792" s="14"/>
    </row>
    <row r="793" spans="1:5">
      <c r="A793" s="244">
        <v>3564</v>
      </c>
      <c r="B793" s="5">
        <f>VLOOKUP(A793,'witte tabbelen'!$A$3:$K$2467,$R$76,0)</f>
        <v>1279.92</v>
      </c>
      <c r="C793" s="5">
        <f>VLOOKUP(A793,'witte tabbelen'!$A$3:$K$2467,$S$76,0)</f>
        <v>620.58000000000004</v>
      </c>
      <c r="D793" s="5">
        <f t="shared" si="18"/>
        <v>620.58000000000004</v>
      </c>
      <c r="E793" s="14"/>
    </row>
    <row r="794" spans="1:5">
      <c r="A794" s="243">
        <v>3568.5</v>
      </c>
      <c r="B794" s="5">
        <f>VLOOKUP(A794,'witte tabbelen'!$A$3:$K$2467,$R$76,0)</f>
        <v>1281.58</v>
      </c>
      <c r="C794" s="5">
        <f>VLOOKUP(A794,'witte tabbelen'!$A$3:$K$2467,$S$76,0)</f>
        <v>622.41999999999996</v>
      </c>
      <c r="D794" s="5">
        <f t="shared" si="18"/>
        <v>622.41999999999996</v>
      </c>
      <c r="E794" s="14"/>
    </row>
    <row r="795" spans="1:5">
      <c r="A795" s="244">
        <v>3573</v>
      </c>
      <c r="B795" s="5">
        <f>VLOOKUP(A795,'witte tabbelen'!$A$3:$K$2467,$R$76,0)</f>
        <v>1283.25</v>
      </c>
      <c r="C795" s="5">
        <f>VLOOKUP(A795,'witte tabbelen'!$A$3:$K$2467,$S$76,0)</f>
        <v>624.25</v>
      </c>
      <c r="D795" s="5">
        <f t="shared" si="18"/>
        <v>624.25</v>
      </c>
      <c r="E795" s="14"/>
    </row>
    <row r="796" spans="1:5">
      <c r="A796" s="243">
        <v>3577.5</v>
      </c>
      <c r="B796" s="5">
        <f>VLOOKUP(A796,'witte tabbelen'!$A$3:$K$2467,$R$76,0)</f>
        <v>1285</v>
      </c>
      <c r="C796" s="5">
        <f>VLOOKUP(A796,'witte tabbelen'!$A$3:$K$2467,$S$76,0)</f>
        <v>626.25</v>
      </c>
      <c r="D796" s="5">
        <f t="shared" si="18"/>
        <v>626.25</v>
      </c>
      <c r="E796" s="14"/>
    </row>
    <row r="797" spans="1:5">
      <c r="A797" s="244">
        <v>3582</v>
      </c>
      <c r="B797" s="5">
        <f>VLOOKUP(A797,'witte tabbelen'!$A$3:$K$2467,$R$76,0)</f>
        <v>1286.67</v>
      </c>
      <c r="C797" s="5">
        <f>VLOOKUP(A797,'witte tabbelen'!$A$3:$K$2467,$S$76,0)</f>
        <v>628.08000000000004</v>
      </c>
      <c r="D797" s="5">
        <f t="shared" si="18"/>
        <v>628.08000000000004</v>
      </c>
      <c r="E797" s="14"/>
    </row>
    <row r="798" spans="1:5">
      <c r="A798" s="243">
        <v>3586.5</v>
      </c>
      <c r="B798" s="5">
        <f>VLOOKUP(A798,'witte tabbelen'!$A$3:$K$2467,$R$76,0)</f>
        <v>1288.33</v>
      </c>
      <c r="C798" s="5">
        <f>VLOOKUP(A798,'witte tabbelen'!$A$3:$K$2467,$S$76,0)</f>
        <v>630</v>
      </c>
      <c r="D798" s="5">
        <f t="shared" si="18"/>
        <v>630</v>
      </c>
      <c r="E798" s="14"/>
    </row>
    <row r="799" spans="1:5">
      <c r="A799" s="244">
        <v>3591</v>
      </c>
      <c r="B799" s="5">
        <f>VLOOKUP(A799,'witte tabbelen'!$A$3:$K$2467,$R$76,0)</f>
        <v>1290</v>
      </c>
      <c r="C799" s="5">
        <f>VLOOKUP(A799,'witte tabbelen'!$A$3:$K$2467,$S$76,0)</f>
        <v>631.83000000000004</v>
      </c>
      <c r="D799" s="5">
        <f t="shared" si="18"/>
        <v>631.83000000000004</v>
      </c>
      <c r="E799" s="14"/>
    </row>
    <row r="800" spans="1:5">
      <c r="A800" s="243">
        <v>3595.5</v>
      </c>
      <c r="B800" s="5">
        <f>VLOOKUP(A800,'witte tabbelen'!$A$3:$K$2467,$R$76,0)</f>
        <v>1291.75</v>
      </c>
      <c r="C800" s="5">
        <f>VLOOKUP(A800,'witte tabbelen'!$A$3:$K$2467,$S$76,0)</f>
        <v>633.75</v>
      </c>
      <c r="D800" s="5">
        <f t="shared" si="18"/>
        <v>633.75</v>
      </c>
      <c r="E800" s="14"/>
    </row>
    <row r="801" spans="1:5">
      <c r="A801" s="244">
        <v>3600</v>
      </c>
      <c r="B801" s="5">
        <f>VLOOKUP(A801,'witte tabbelen'!$A$3:$K$2467,$R$76,0)</f>
        <v>1293.42</v>
      </c>
      <c r="C801" s="5">
        <f>VLOOKUP(A801,'witte tabbelen'!$A$3:$K$2467,$S$76,0)</f>
        <v>635.66999999999996</v>
      </c>
      <c r="D801" s="5">
        <f t="shared" si="18"/>
        <v>635.66999999999996</v>
      </c>
      <c r="E801" s="14"/>
    </row>
    <row r="802" spans="1:5">
      <c r="A802" s="243">
        <v>3604.5</v>
      </c>
      <c r="B802" s="5">
        <f>VLOOKUP(A802,'witte tabbelen'!$A$3:$K$2467,$R$76,0)</f>
        <v>1295.08</v>
      </c>
      <c r="C802" s="5">
        <f>VLOOKUP(A802,'witte tabbelen'!$A$3:$K$2467,$S$76,0)</f>
        <v>637.5</v>
      </c>
      <c r="D802" s="5">
        <f t="shared" si="18"/>
        <v>637.5</v>
      </c>
      <c r="E802" s="14"/>
    </row>
    <row r="803" spans="1:5">
      <c r="A803" s="244">
        <v>3609</v>
      </c>
      <c r="B803" s="5">
        <f>VLOOKUP(A803,'witte tabbelen'!$A$3:$K$2467,$R$76,0)</f>
        <v>1296.83</v>
      </c>
      <c r="C803" s="5">
        <f>VLOOKUP(A803,'witte tabbelen'!$A$3:$K$2467,$S$76,0)</f>
        <v>639.5</v>
      </c>
      <c r="D803" s="5">
        <f t="shared" si="18"/>
        <v>639.5</v>
      </c>
      <c r="E803" s="14"/>
    </row>
    <row r="804" spans="1:5">
      <c r="A804" s="243">
        <v>3613.5</v>
      </c>
      <c r="B804" s="5">
        <f>VLOOKUP(A804,'witte tabbelen'!$A$3:$K$2467,$R$76,0)</f>
        <v>1298.5</v>
      </c>
      <c r="C804" s="5">
        <f>VLOOKUP(A804,'witte tabbelen'!$A$3:$K$2467,$S$76,0)</f>
        <v>641.33000000000004</v>
      </c>
      <c r="D804" s="5">
        <f t="shared" si="18"/>
        <v>641.33000000000004</v>
      </c>
      <c r="E804" s="14"/>
    </row>
    <row r="805" spans="1:5">
      <c r="A805" s="244">
        <v>3618</v>
      </c>
      <c r="B805" s="5">
        <f>VLOOKUP(A805,'witte tabbelen'!$A$3:$K$2467,$R$76,0)</f>
        <v>1300.17</v>
      </c>
      <c r="C805" s="5">
        <f>VLOOKUP(A805,'witte tabbelen'!$A$3:$K$2467,$S$76,0)</f>
        <v>643.25</v>
      </c>
      <c r="D805" s="5">
        <f t="shared" si="18"/>
        <v>643.25</v>
      </c>
      <c r="E805" s="14"/>
    </row>
    <row r="806" spans="1:5">
      <c r="A806" s="243">
        <v>3622.5</v>
      </c>
      <c r="B806" s="5">
        <f>VLOOKUP(A806,'witte tabbelen'!$A$3:$K$2467,$R$76,0)</f>
        <v>1301.83</v>
      </c>
      <c r="C806" s="5">
        <f>VLOOKUP(A806,'witte tabbelen'!$A$3:$K$2467,$S$76,0)</f>
        <v>645.08000000000004</v>
      </c>
      <c r="D806" s="5">
        <f t="shared" si="18"/>
        <v>645.08000000000004</v>
      </c>
      <c r="E806" s="14"/>
    </row>
    <row r="807" spans="1:5">
      <c r="A807" s="244">
        <v>3627</v>
      </c>
      <c r="B807" s="5">
        <f>VLOOKUP(A807,'witte tabbelen'!$A$3:$K$2467,$R$76,0)</f>
        <v>1303.58</v>
      </c>
      <c r="C807" s="5">
        <f>VLOOKUP(A807,'witte tabbelen'!$A$3:$K$2467,$S$76,0)</f>
        <v>647.08000000000004</v>
      </c>
      <c r="D807" s="5">
        <f t="shared" si="18"/>
        <v>647.08000000000004</v>
      </c>
      <c r="E807" s="14"/>
    </row>
    <row r="808" spans="1:5">
      <c r="A808" s="243">
        <v>3631.5</v>
      </c>
      <c r="B808" s="5">
        <f>VLOOKUP(A808,'witte tabbelen'!$A$3:$K$2467,$R$76,0)</f>
        <v>1305.25</v>
      </c>
      <c r="C808" s="5">
        <f>VLOOKUP(A808,'witte tabbelen'!$A$3:$K$2467,$S$76,0)</f>
        <v>648.91999999999996</v>
      </c>
      <c r="D808" s="5">
        <f t="shared" si="18"/>
        <v>648.91999999999996</v>
      </c>
      <c r="E808" s="14"/>
    </row>
    <row r="809" spans="1:5">
      <c r="A809" s="244">
        <v>3636</v>
      </c>
      <c r="B809" s="5">
        <f>VLOOKUP(A809,'witte tabbelen'!$A$3:$K$2467,$R$76,0)</f>
        <v>1306.92</v>
      </c>
      <c r="C809" s="5">
        <f>VLOOKUP(A809,'witte tabbelen'!$A$3:$K$2467,$S$76,0)</f>
        <v>650.83000000000004</v>
      </c>
      <c r="D809" s="5">
        <f t="shared" si="18"/>
        <v>650.83000000000004</v>
      </c>
      <c r="E809" s="14"/>
    </row>
    <row r="810" spans="1:5">
      <c r="A810" s="243">
        <v>3640.5</v>
      </c>
      <c r="B810" s="5">
        <f>VLOOKUP(A810,'witte tabbelen'!$A$3:$K$2467,$R$76,0)</f>
        <v>1308.67</v>
      </c>
      <c r="C810" s="5">
        <f>VLOOKUP(A810,'witte tabbelen'!$A$3:$K$2467,$S$76,0)</f>
        <v>652.75</v>
      </c>
      <c r="D810" s="5">
        <f t="shared" si="18"/>
        <v>652.75</v>
      </c>
      <c r="E810" s="14"/>
    </row>
    <row r="811" spans="1:5">
      <c r="A811" s="244">
        <v>3645</v>
      </c>
      <c r="B811" s="5">
        <f>VLOOKUP(A811,'witte tabbelen'!$A$3:$K$2467,$R$76,0)</f>
        <v>1310.33</v>
      </c>
      <c r="C811" s="5">
        <f>VLOOKUP(A811,'witte tabbelen'!$A$3:$K$2467,$S$76,0)</f>
        <v>654.58000000000004</v>
      </c>
      <c r="D811" s="5">
        <f t="shared" si="18"/>
        <v>654.58000000000004</v>
      </c>
      <c r="E811" s="14"/>
    </row>
    <row r="812" spans="1:5">
      <c r="A812" s="243">
        <v>3649.5</v>
      </c>
      <c r="B812" s="5">
        <f>VLOOKUP(A812,'witte tabbelen'!$A$3:$K$2467,$R$76,0)</f>
        <v>1312</v>
      </c>
      <c r="C812" s="5">
        <f>VLOOKUP(A812,'witte tabbelen'!$A$3:$K$2467,$S$76,0)</f>
        <v>656.42</v>
      </c>
      <c r="D812" s="5">
        <f t="shared" si="18"/>
        <v>656.42</v>
      </c>
      <c r="E812" s="14"/>
    </row>
    <row r="813" spans="1:5">
      <c r="A813" s="244">
        <v>3654</v>
      </c>
      <c r="B813" s="5">
        <f>VLOOKUP(A813,'witte tabbelen'!$A$3:$K$2467,$R$76,0)</f>
        <v>1313.67</v>
      </c>
      <c r="C813" s="5">
        <f>VLOOKUP(A813,'witte tabbelen'!$A$3:$K$2467,$S$76,0)</f>
        <v>658.25</v>
      </c>
      <c r="D813" s="5">
        <f t="shared" si="18"/>
        <v>658.25</v>
      </c>
      <c r="E813" s="14"/>
    </row>
    <row r="814" spans="1:5">
      <c r="A814" s="243">
        <v>3658.5</v>
      </c>
      <c r="B814" s="5">
        <f>VLOOKUP(A814,'witte tabbelen'!$A$3:$K$2467,$R$76,0)</f>
        <v>1315.42</v>
      </c>
      <c r="C814" s="5">
        <f>VLOOKUP(A814,'witte tabbelen'!$A$3:$K$2467,$S$76,0)</f>
        <v>660.25</v>
      </c>
      <c r="D814" s="5">
        <f t="shared" si="18"/>
        <v>660.25</v>
      </c>
      <c r="E814" s="14"/>
    </row>
    <row r="815" spans="1:5">
      <c r="A815" s="244">
        <v>3663</v>
      </c>
      <c r="B815" s="5">
        <f>VLOOKUP(A815,'witte tabbelen'!$A$3:$K$2467,$R$76,0)</f>
        <v>1317.08</v>
      </c>
      <c r="C815" s="5">
        <f>VLOOKUP(A815,'witte tabbelen'!$A$3:$K$2467,$S$76,0)</f>
        <v>662.08</v>
      </c>
      <c r="D815" s="5">
        <f t="shared" si="18"/>
        <v>662.08</v>
      </c>
      <c r="E815" s="14"/>
    </row>
    <row r="816" spans="1:5">
      <c r="A816" s="243">
        <v>3667.5</v>
      </c>
      <c r="B816" s="5">
        <f>VLOOKUP(A816,'witte tabbelen'!$A$3:$K$2467,$R$76,0)</f>
        <v>1318.75</v>
      </c>
      <c r="C816" s="5">
        <f>VLOOKUP(A816,'witte tabbelen'!$A$3:$K$2467,$S$76,0)</f>
        <v>664</v>
      </c>
      <c r="D816" s="5">
        <f t="shared" si="18"/>
        <v>664</v>
      </c>
      <c r="E816" s="14"/>
    </row>
    <row r="817" spans="1:5">
      <c r="A817" s="244">
        <v>3672</v>
      </c>
      <c r="B817" s="5">
        <f>VLOOKUP(A817,'witte tabbelen'!$A$3:$K$2467,$R$76,0)</f>
        <v>1320.42</v>
      </c>
      <c r="C817" s="5">
        <f>VLOOKUP(A817,'witte tabbelen'!$A$3:$K$2467,$S$76,0)</f>
        <v>665.83</v>
      </c>
      <c r="D817" s="5">
        <f t="shared" si="18"/>
        <v>665.83</v>
      </c>
      <c r="E817" s="14"/>
    </row>
    <row r="818" spans="1:5">
      <c r="A818" s="243">
        <v>3676.5</v>
      </c>
      <c r="B818" s="5">
        <f>VLOOKUP(A818,'witte tabbelen'!$A$3:$K$2467,$R$76,0)</f>
        <v>1322.17</v>
      </c>
      <c r="C818" s="5">
        <f>VLOOKUP(A818,'witte tabbelen'!$A$3:$K$2467,$S$76,0)</f>
        <v>667.83</v>
      </c>
      <c r="D818" s="5">
        <f t="shared" si="18"/>
        <v>667.83</v>
      </c>
      <c r="E818" s="14"/>
    </row>
    <row r="819" spans="1:5">
      <c r="A819" s="244">
        <v>3681</v>
      </c>
      <c r="B819" s="5">
        <f>VLOOKUP(A819,'witte tabbelen'!$A$3:$K$2467,$R$76,0)</f>
        <v>1323.83</v>
      </c>
      <c r="C819" s="5">
        <f>VLOOKUP(A819,'witte tabbelen'!$A$3:$K$2467,$S$76,0)</f>
        <v>669.67</v>
      </c>
      <c r="D819" s="5">
        <f t="shared" si="18"/>
        <v>669.67</v>
      </c>
      <c r="E819" s="14"/>
    </row>
    <row r="820" spans="1:5">
      <c r="A820" s="243">
        <v>3685.5</v>
      </c>
      <c r="B820" s="5">
        <f>VLOOKUP(A820,'witte tabbelen'!$A$3:$K$2467,$R$76,0)</f>
        <v>1325.5</v>
      </c>
      <c r="C820" s="5">
        <f>VLOOKUP(A820,'witte tabbelen'!$A$3:$K$2467,$S$76,0)</f>
        <v>671.58</v>
      </c>
      <c r="D820" s="5">
        <f t="shared" si="18"/>
        <v>671.58</v>
      </c>
      <c r="E820" s="14"/>
    </row>
    <row r="821" spans="1:5">
      <c r="A821" s="244">
        <v>3690</v>
      </c>
      <c r="B821" s="5">
        <f>VLOOKUP(A821,'witte tabbelen'!$A$3:$K$2467,$R$76,0)</f>
        <v>1327.25</v>
      </c>
      <c r="C821" s="5">
        <f>VLOOKUP(A821,'witte tabbelen'!$A$3:$K$2467,$S$76,0)</f>
        <v>673.5</v>
      </c>
      <c r="D821" s="5">
        <f t="shared" si="18"/>
        <v>673.5</v>
      </c>
      <c r="E821" s="14"/>
    </row>
    <row r="822" spans="1:5">
      <c r="A822" s="243">
        <v>3694.5</v>
      </c>
      <c r="B822" s="5">
        <f>VLOOKUP(A822,'witte tabbelen'!$A$3:$K$2467,$R$76,0)</f>
        <v>1328.92</v>
      </c>
      <c r="C822" s="5">
        <f>VLOOKUP(A822,'witte tabbelen'!$A$3:$K$2467,$S$76,0)</f>
        <v>675.33</v>
      </c>
      <c r="D822" s="5">
        <f t="shared" si="18"/>
        <v>675.33</v>
      </c>
      <c r="E822" s="14"/>
    </row>
    <row r="823" spans="1:5">
      <c r="A823" s="244">
        <v>3699</v>
      </c>
      <c r="B823" s="5">
        <f>VLOOKUP(A823,'witte tabbelen'!$A$3:$K$2467,$R$76,0)</f>
        <v>1330.58</v>
      </c>
      <c r="C823" s="5">
        <f>VLOOKUP(A823,'witte tabbelen'!$A$3:$K$2467,$S$76,0)</f>
        <v>677.25</v>
      </c>
      <c r="D823" s="5">
        <f t="shared" si="18"/>
        <v>677.25</v>
      </c>
      <c r="E823" s="14"/>
    </row>
    <row r="824" spans="1:5">
      <c r="A824" s="243">
        <v>3703.5</v>
      </c>
      <c r="B824" s="5">
        <f>VLOOKUP(A824,'witte tabbelen'!$A$3:$K$2467,$R$76,0)</f>
        <v>1332.25</v>
      </c>
      <c r="C824" s="5">
        <f>VLOOKUP(A824,'witte tabbelen'!$A$3:$K$2467,$S$76,0)</f>
        <v>679.08</v>
      </c>
      <c r="D824" s="5">
        <f t="shared" si="18"/>
        <v>679.08</v>
      </c>
      <c r="E824" s="14"/>
    </row>
    <row r="825" spans="1:5">
      <c r="A825" s="244">
        <v>3708</v>
      </c>
      <c r="B825" s="5">
        <f>VLOOKUP(A825,'witte tabbelen'!$A$3:$K$2467,$R$76,0)</f>
        <v>1334</v>
      </c>
      <c r="C825" s="5">
        <f>VLOOKUP(A825,'witte tabbelen'!$A$3:$K$2467,$S$76,0)</f>
        <v>681.08</v>
      </c>
      <c r="D825" s="5">
        <f t="shared" si="18"/>
        <v>681.08</v>
      </c>
      <c r="E825" s="14"/>
    </row>
    <row r="826" spans="1:5">
      <c r="A826" s="243">
        <v>3712.5</v>
      </c>
      <c r="B826" s="5">
        <f>VLOOKUP(A826,'witte tabbelen'!$A$3:$K$2467,$R$76,0)</f>
        <v>1335.67</v>
      </c>
      <c r="C826" s="5">
        <f>VLOOKUP(A826,'witte tabbelen'!$A$3:$K$2467,$S$76,0)</f>
        <v>682.92</v>
      </c>
      <c r="D826" s="5">
        <f t="shared" si="18"/>
        <v>682.92</v>
      </c>
      <c r="E826" s="14"/>
    </row>
    <row r="827" spans="1:5">
      <c r="A827" s="244">
        <v>3717</v>
      </c>
      <c r="B827" s="5">
        <f>VLOOKUP(A827,'witte tabbelen'!$A$3:$K$2467,$R$76,0)</f>
        <v>1337.33</v>
      </c>
      <c r="C827" s="5">
        <f>VLOOKUP(A827,'witte tabbelen'!$A$3:$K$2467,$S$76,0)</f>
        <v>684.83</v>
      </c>
      <c r="D827" s="5">
        <f t="shared" si="18"/>
        <v>684.83</v>
      </c>
      <c r="E827" s="14"/>
    </row>
    <row r="828" spans="1:5">
      <c r="A828" s="243">
        <v>3721.5</v>
      </c>
      <c r="B828" s="5">
        <f>VLOOKUP(A828,'witte tabbelen'!$A$3:$K$2467,$R$76,0)</f>
        <v>1339.08</v>
      </c>
      <c r="C828" s="5">
        <f>VLOOKUP(A828,'witte tabbelen'!$A$3:$K$2467,$S$76,0)</f>
        <v>686.75</v>
      </c>
      <c r="D828" s="5">
        <f t="shared" si="18"/>
        <v>686.75</v>
      </c>
      <c r="E828" s="14"/>
    </row>
    <row r="829" spans="1:5">
      <c r="A829" s="244">
        <v>3726</v>
      </c>
      <c r="B829" s="5">
        <f>VLOOKUP(A829,'witte tabbelen'!$A$3:$K$2467,$R$76,0)</f>
        <v>1340.75</v>
      </c>
      <c r="C829" s="5">
        <f>VLOOKUP(A829,'witte tabbelen'!$A$3:$K$2467,$S$76,0)</f>
        <v>688.67</v>
      </c>
      <c r="D829" s="5">
        <f t="shared" si="18"/>
        <v>688.67</v>
      </c>
      <c r="E829" s="14"/>
    </row>
    <row r="830" spans="1:5">
      <c r="A830" s="243">
        <v>3730.5</v>
      </c>
      <c r="B830" s="5">
        <f>VLOOKUP(A830,'witte tabbelen'!$A$3:$K$2467,$R$76,0)</f>
        <v>1342.42</v>
      </c>
      <c r="C830" s="5">
        <f>VLOOKUP(A830,'witte tabbelen'!$A$3:$K$2467,$S$76,0)</f>
        <v>690.5</v>
      </c>
      <c r="D830" s="5">
        <f t="shared" si="18"/>
        <v>690.5</v>
      </c>
      <c r="E830" s="14"/>
    </row>
    <row r="831" spans="1:5">
      <c r="A831" s="244">
        <v>3735</v>
      </c>
      <c r="B831" s="5">
        <f>VLOOKUP(A831,'witte tabbelen'!$A$3:$K$2467,$R$76,0)</f>
        <v>1344.08</v>
      </c>
      <c r="C831" s="5">
        <f>VLOOKUP(A831,'witte tabbelen'!$A$3:$K$2467,$S$76,0)</f>
        <v>692.33</v>
      </c>
      <c r="D831" s="5">
        <f t="shared" si="18"/>
        <v>692.33</v>
      </c>
      <c r="E831" s="14"/>
    </row>
    <row r="832" spans="1:5">
      <c r="A832" s="243">
        <v>3739.5</v>
      </c>
      <c r="B832" s="5">
        <f>VLOOKUP(A832,'witte tabbelen'!$A$3:$K$2467,$R$76,0)</f>
        <v>1345.83</v>
      </c>
      <c r="C832" s="5">
        <f>VLOOKUP(A832,'witte tabbelen'!$A$3:$K$2467,$S$76,0)</f>
        <v>694.25</v>
      </c>
      <c r="D832" s="5">
        <f t="shared" si="18"/>
        <v>694.25</v>
      </c>
      <c r="E832" s="14"/>
    </row>
    <row r="833" spans="1:5">
      <c r="A833" s="244">
        <v>3744</v>
      </c>
      <c r="B833" s="5">
        <f>VLOOKUP(A833,'witte tabbelen'!$A$3:$K$2467,$R$76,0)</f>
        <v>1347.5</v>
      </c>
      <c r="C833" s="5">
        <f>VLOOKUP(A833,'witte tabbelen'!$A$3:$K$2467,$S$76,0)</f>
        <v>696.08</v>
      </c>
      <c r="D833" s="5">
        <f t="shared" si="18"/>
        <v>696.08</v>
      </c>
      <c r="E833" s="14"/>
    </row>
    <row r="834" spans="1:5">
      <c r="A834" s="243">
        <v>3748.5</v>
      </c>
      <c r="B834" s="5">
        <f>VLOOKUP(A834,'witte tabbelen'!$A$3:$K$2467,$R$76,0)</f>
        <v>1349.17</v>
      </c>
      <c r="C834" s="5">
        <f>VLOOKUP(A834,'witte tabbelen'!$A$3:$K$2467,$S$76,0)</f>
        <v>698</v>
      </c>
      <c r="D834" s="5">
        <f t="shared" si="18"/>
        <v>698</v>
      </c>
      <c r="E834" s="14"/>
    </row>
    <row r="835" spans="1:5">
      <c r="A835" s="244">
        <v>3753</v>
      </c>
      <c r="B835" s="5">
        <f>VLOOKUP(A835,'witte tabbelen'!$A$3:$K$2467,$R$76,0)</f>
        <v>1350.92</v>
      </c>
      <c r="C835" s="5">
        <f>VLOOKUP(A835,'witte tabbelen'!$A$3:$K$2467,$S$76,0)</f>
        <v>699.92</v>
      </c>
      <c r="D835" s="5">
        <f t="shared" ref="D835:D898" si="19">C835</f>
        <v>699.92</v>
      </c>
      <c r="E835" s="14"/>
    </row>
    <row r="836" spans="1:5">
      <c r="A836" s="243">
        <v>3757.5</v>
      </c>
      <c r="B836" s="5">
        <f>VLOOKUP(A836,'witte tabbelen'!$A$3:$K$2467,$R$76,0)</f>
        <v>1352.58</v>
      </c>
      <c r="C836" s="5">
        <f>VLOOKUP(A836,'witte tabbelen'!$A$3:$K$2467,$S$76,0)</f>
        <v>701.83</v>
      </c>
      <c r="D836" s="5">
        <f t="shared" si="19"/>
        <v>701.83</v>
      </c>
      <c r="E836" s="14"/>
    </row>
    <row r="837" spans="1:5">
      <c r="A837" s="244">
        <v>3762</v>
      </c>
      <c r="B837" s="5">
        <f>VLOOKUP(A837,'witte tabbelen'!$A$3:$K$2467,$R$76,0)</f>
        <v>1354.25</v>
      </c>
      <c r="C837" s="5">
        <f>VLOOKUP(A837,'witte tabbelen'!$A$3:$K$2467,$S$76,0)</f>
        <v>703.67</v>
      </c>
      <c r="D837" s="5">
        <f t="shared" si="19"/>
        <v>703.67</v>
      </c>
      <c r="E837" s="14"/>
    </row>
    <row r="838" spans="1:5">
      <c r="A838" s="243">
        <v>3766.5</v>
      </c>
      <c r="B838" s="5">
        <f>VLOOKUP(A838,'witte tabbelen'!$A$3:$K$2467,$R$76,0)</f>
        <v>1355.92</v>
      </c>
      <c r="C838" s="5">
        <f>VLOOKUP(A838,'witte tabbelen'!$A$3:$K$2467,$S$76,0)</f>
        <v>705.58</v>
      </c>
      <c r="D838" s="5">
        <f t="shared" si="19"/>
        <v>705.58</v>
      </c>
      <c r="E838" s="14"/>
    </row>
    <row r="839" spans="1:5">
      <c r="A839" s="244">
        <v>3771</v>
      </c>
      <c r="B839" s="5">
        <f>VLOOKUP(A839,'witte tabbelen'!$A$3:$K$2467,$R$76,0)</f>
        <v>1357.67</v>
      </c>
      <c r="C839" s="5">
        <f>VLOOKUP(A839,'witte tabbelen'!$A$3:$K$2467,$S$76,0)</f>
        <v>707.5</v>
      </c>
      <c r="D839" s="5">
        <f t="shared" si="19"/>
        <v>707.5</v>
      </c>
      <c r="E839" s="14"/>
    </row>
    <row r="840" spans="1:5">
      <c r="A840" s="243">
        <v>3775.5</v>
      </c>
      <c r="B840" s="5">
        <f>VLOOKUP(A840,'witte tabbelen'!$A$3:$K$2467,$R$76,0)</f>
        <v>1359.33</v>
      </c>
      <c r="C840" s="5">
        <f>VLOOKUP(A840,'witte tabbelen'!$A$3:$K$2467,$S$76,0)</f>
        <v>709.42</v>
      </c>
      <c r="D840" s="5">
        <f t="shared" si="19"/>
        <v>709.42</v>
      </c>
      <c r="E840" s="14"/>
    </row>
    <row r="841" spans="1:5">
      <c r="A841" s="244">
        <v>3780</v>
      </c>
      <c r="B841" s="5">
        <f>VLOOKUP(A841,'witte tabbelen'!$A$3:$K$2467,$R$76,0)</f>
        <v>1361</v>
      </c>
      <c r="C841" s="5">
        <f>VLOOKUP(A841,'witte tabbelen'!$A$3:$K$2467,$S$76,0)</f>
        <v>711.25</v>
      </c>
      <c r="D841" s="5">
        <f t="shared" si="19"/>
        <v>711.25</v>
      </c>
      <c r="E841" s="14"/>
    </row>
    <row r="842" spans="1:5">
      <c r="A842" s="243">
        <v>3784.5</v>
      </c>
      <c r="B842" s="5">
        <f>VLOOKUP(A842,'witte tabbelen'!$A$3:$K$2467,$R$76,0)</f>
        <v>1362.75</v>
      </c>
      <c r="C842" s="5">
        <f>VLOOKUP(A842,'witte tabbelen'!$A$3:$K$2467,$S$76,0)</f>
        <v>713.25</v>
      </c>
      <c r="D842" s="5">
        <f t="shared" si="19"/>
        <v>713.25</v>
      </c>
      <c r="E842" s="14"/>
    </row>
    <row r="843" spans="1:5">
      <c r="A843" s="244">
        <v>3789</v>
      </c>
      <c r="B843" s="5">
        <f>VLOOKUP(A843,'witte tabbelen'!$A$3:$K$2467,$R$76,0)</f>
        <v>1364.42</v>
      </c>
      <c r="C843" s="5">
        <f>VLOOKUP(A843,'witte tabbelen'!$A$3:$K$2467,$S$76,0)</f>
        <v>715.08</v>
      </c>
      <c r="D843" s="5">
        <f t="shared" si="19"/>
        <v>715.08</v>
      </c>
      <c r="E843" s="14"/>
    </row>
    <row r="844" spans="1:5">
      <c r="A844" s="243">
        <v>3793.5</v>
      </c>
      <c r="B844" s="5">
        <f>VLOOKUP(A844,'witte tabbelen'!$A$3:$K$2467,$R$76,0)</f>
        <v>1366.08</v>
      </c>
      <c r="C844" s="5">
        <f>VLOOKUP(A844,'witte tabbelen'!$A$3:$K$2467,$S$76,0)</f>
        <v>716.92</v>
      </c>
      <c r="D844" s="5">
        <f t="shared" si="19"/>
        <v>716.92</v>
      </c>
      <c r="E844" s="14"/>
    </row>
    <row r="845" spans="1:5">
      <c r="A845" s="244">
        <v>3798</v>
      </c>
      <c r="B845" s="5">
        <f>VLOOKUP(A845,'witte tabbelen'!$A$3:$K$2467,$R$76,0)</f>
        <v>1367.75</v>
      </c>
      <c r="C845" s="5">
        <f>VLOOKUP(A845,'witte tabbelen'!$A$3:$K$2467,$S$76,0)</f>
        <v>718.83</v>
      </c>
      <c r="D845" s="5">
        <f t="shared" si="19"/>
        <v>718.83</v>
      </c>
      <c r="E845" s="14"/>
    </row>
    <row r="846" spans="1:5">
      <c r="A846" s="243">
        <v>3802.5</v>
      </c>
      <c r="B846" s="5">
        <f>VLOOKUP(A846,'witte tabbelen'!$A$3:$K$2467,$R$76,0)</f>
        <v>1369.5</v>
      </c>
      <c r="C846" s="5">
        <f>VLOOKUP(A846,'witte tabbelen'!$A$3:$K$2467,$S$76,0)</f>
        <v>721</v>
      </c>
      <c r="D846" s="5">
        <f t="shared" si="19"/>
        <v>721</v>
      </c>
      <c r="E846" s="14"/>
    </row>
    <row r="847" spans="1:5">
      <c r="A847" s="244">
        <v>3807</v>
      </c>
      <c r="B847" s="5">
        <f>VLOOKUP(A847,'witte tabbelen'!$A$3:$K$2467,$R$76,0)</f>
        <v>1371.17</v>
      </c>
      <c r="C847" s="5">
        <f>VLOOKUP(A847,'witte tabbelen'!$A$3:$K$2467,$S$76,0)</f>
        <v>723.25</v>
      </c>
      <c r="D847" s="5">
        <f t="shared" si="19"/>
        <v>723.25</v>
      </c>
      <c r="E847" s="14"/>
    </row>
    <row r="848" spans="1:5">
      <c r="A848" s="243">
        <v>3811.5</v>
      </c>
      <c r="B848" s="5">
        <f>VLOOKUP(A848,'witte tabbelen'!$A$3:$K$2467,$R$76,0)</f>
        <v>1372.83</v>
      </c>
      <c r="C848" s="5">
        <f>VLOOKUP(A848,'witte tabbelen'!$A$3:$K$2467,$S$76,0)</f>
        <v>725.5</v>
      </c>
      <c r="D848" s="5">
        <f t="shared" si="19"/>
        <v>725.5</v>
      </c>
      <c r="E848" s="14"/>
    </row>
    <row r="849" spans="1:5">
      <c r="A849" s="244">
        <v>3816</v>
      </c>
      <c r="B849" s="5">
        <f>VLOOKUP(A849,'witte tabbelen'!$A$3:$K$2467,$R$76,0)</f>
        <v>1374.58</v>
      </c>
      <c r="C849" s="5">
        <f>VLOOKUP(A849,'witte tabbelen'!$A$3:$K$2467,$S$76,0)</f>
        <v>727.92</v>
      </c>
      <c r="D849" s="5">
        <f t="shared" si="19"/>
        <v>727.92</v>
      </c>
      <c r="E849" s="14"/>
    </row>
    <row r="850" spans="1:5">
      <c r="A850" s="243">
        <v>3820.5</v>
      </c>
      <c r="B850" s="5">
        <f>VLOOKUP(A850,'witte tabbelen'!$A$3:$K$2467,$R$76,0)</f>
        <v>1376.25</v>
      </c>
      <c r="C850" s="5">
        <f>VLOOKUP(A850,'witte tabbelen'!$A$3:$K$2467,$S$76,0)</f>
        <v>730.08</v>
      </c>
      <c r="D850" s="5">
        <f t="shared" si="19"/>
        <v>730.08</v>
      </c>
      <c r="E850" s="14"/>
    </row>
    <row r="851" spans="1:5">
      <c r="A851" s="244">
        <v>3825</v>
      </c>
      <c r="B851" s="5">
        <f>VLOOKUP(A851,'witte tabbelen'!$A$3:$K$2467,$R$76,0)</f>
        <v>1377.92</v>
      </c>
      <c r="C851" s="5">
        <f>VLOOKUP(A851,'witte tabbelen'!$A$3:$K$2467,$S$76,0)</f>
        <v>732.42</v>
      </c>
      <c r="D851" s="5">
        <f t="shared" si="19"/>
        <v>732.42</v>
      </c>
      <c r="E851" s="14"/>
    </row>
    <row r="852" spans="1:5">
      <c r="A852" s="243">
        <v>3829.5</v>
      </c>
      <c r="B852" s="5">
        <f>VLOOKUP(A852,'witte tabbelen'!$A$3:$K$2467,$R$76,0)</f>
        <v>1379.58</v>
      </c>
      <c r="C852" s="5">
        <f>VLOOKUP(A852,'witte tabbelen'!$A$3:$K$2467,$S$76,0)</f>
        <v>734.58</v>
      </c>
      <c r="D852" s="5">
        <f t="shared" si="19"/>
        <v>734.58</v>
      </c>
      <c r="E852" s="14"/>
    </row>
    <row r="853" spans="1:5">
      <c r="A853" s="244">
        <v>3834</v>
      </c>
      <c r="B853" s="5">
        <f>VLOOKUP(A853,'witte tabbelen'!$A$3:$K$2467,$R$76,0)</f>
        <v>1381.33</v>
      </c>
      <c r="C853" s="5">
        <f>VLOOKUP(A853,'witte tabbelen'!$A$3:$K$2467,$S$76,0)</f>
        <v>737</v>
      </c>
      <c r="D853" s="5">
        <f t="shared" si="19"/>
        <v>737</v>
      </c>
      <c r="E853" s="14"/>
    </row>
    <row r="854" spans="1:5">
      <c r="A854" s="243">
        <v>3838.5</v>
      </c>
      <c r="B854" s="5">
        <f>VLOOKUP(A854,'witte tabbelen'!$A$3:$K$2467,$R$76,0)</f>
        <v>1383</v>
      </c>
      <c r="C854" s="5">
        <f>VLOOKUP(A854,'witte tabbelen'!$A$3:$K$2467,$S$76,0)</f>
        <v>739.17</v>
      </c>
      <c r="D854" s="5">
        <f t="shared" si="19"/>
        <v>739.17</v>
      </c>
      <c r="E854" s="14"/>
    </row>
    <row r="855" spans="1:5">
      <c r="A855" s="244">
        <v>3843</v>
      </c>
      <c r="B855" s="5">
        <f>VLOOKUP(A855,'witte tabbelen'!$A$3:$K$2467,$R$76,0)</f>
        <v>1384.67</v>
      </c>
      <c r="C855" s="5">
        <f>VLOOKUP(A855,'witte tabbelen'!$A$3:$K$2467,$S$76,0)</f>
        <v>741.42</v>
      </c>
      <c r="D855" s="5">
        <f t="shared" si="19"/>
        <v>741.42</v>
      </c>
      <c r="E855" s="14"/>
    </row>
    <row r="856" spans="1:5">
      <c r="A856" s="243">
        <v>3847.5</v>
      </c>
      <c r="B856" s="5">
        <f>VLOOKUP(A856,'witte tabbelen'!$A$3:$K$2467,$R$76,0)</f>
        <v>1386.33</v>
      </c>
      <c r="C856" s="5">
        <f>VLOOKUP(A856,'witte tabbelen'!$A$3:$K$2467,$S$76,0)</f>
        <v>743.67</v>
      </c>
      <c r="D856" s="5">
        <f t="shared" si="19"/>
        <v>743.67</v>
      </c>
      <c r="E856" s="14"/>
    </row>
    <row r="857" spans="1:5">
      <c r="A857" s="244">
        <v>3852</v>
      </c>
      <c r="B857" s="5">
        <f>VLOOKUP(A857,'witte tabbelen'!$A$3:$K$2467,$R$76,0)</f>
        <v>1388.08</v>
      </c>
      <c r="C857" s="5">
        <f>VLOOKUP(A857,'witte tabbelen'!$A$3:$K$2467,$S$76,0)</f>
        <v>746</v>
      </c>
      <c r="D857" s="5">
        <f t="shared" si="19"/>
        <v>746</v>
      </c>
      <c r="E857" s="14"/>
    </row>
    <row r="858" spans="1:5">
      <c r="A858" s="243">
        <v>3856.5</v>
      </c>
      <c r="B858" s="5">
        <f>VLOOKUP(A858,'witte tabbelen'!$A$3:$K$2467,$R$76,0)</f>
        <v>1389.75</v>
      </c>
      <c r="C858" s="5">
        <f>VLOOKUP(A858,'witte tabbelen'!$A$3:$K$2467,$S$76,0)</f>
        <v>748.25</v>
      </c>
      <c r="D858" s="5">
        <f t="shared" si="19"/>
        <v>748.25</v>
      </c>
      <c r="E858" s="14"/>
    </row>
    <row r="859" spans="1:5">
      <c r="A859" s="244">
        <v>3861</v>
      </c>
      <c r="B859" s="5">
        <f>VLOOKUP(A859,'witte tabbelen'!$A$3:$K$2467,$R$76,0)</f>
        <v>1391.42</v>
      </c>
      <c r="C859" s="5">
        <f>VLOOKUP(A859,'witte tabbelen'!$A$3:$K$2467,$S$76,0)</f>
        <v>750.5</v>
      </c>
      <c r="D859" s="5">
        <f t="shared" si="19"/>
        <v>750.5</v>
      </c>
      <c r="E859" s="14"/>
    </row>
    <row r="860" spans="1:5">
      <c r="A860" s="243">
        <v>3865.5</v>
      </c>
      <c r="B860" s="5">
        <f>VLOOKUP(A860,'witte tabbelen'!$A$3:$K$2467,$R$76,0)</f>
        <v>1393.17</v>
      </c>
      <c r="C860" s="5">
        <f>VLOOKUP(A860,'witte tabbelen'!$A$3:$K$2467,$S$76,0)</f>
        <v>752.83</v>
      </c>
      <c r="D860" s="5">
        <f t="shared" si="19"/>
        <v>752.83</v>
      </c>
      <c r="E860" s="14"/>
    </row>
    <row r="861" spans="1:5">
      <c r="A861" s="244">
        <v>3870</v>
      </c>
      <c r="B861" s="5">
        <f>VLOOKUP(A861,'witte tabbelen'!$A$3:$K$2467,$R$76,0)</f>
        <v>1394.83</v>
      </c>
      <c r="C861" s="5">
        <f>VLOOKUP(A861,'witte tabbelen'!$A$3:$K$2467,$S$76,0)</f>
        <v>755.08</v>
      </c>
      <c r="D861" s="5">
        <f t="shared" si="19"/>
        <v>755.08</v>
      </c>
      <c r="E861" s="14"/>
    </row>
    <row r="862" spans="1:5">
      <c r="A862" s="243">
        <v>3874.5</v>
      </c>
      <c r="B862" s="5">
        <f>VLOOKUP(A862,'witte tabbelen'!$A$3:$K$2467,$R$76,0)</f>
        <v>1396.5</v>
      </c>
      <c r="C862" s="5">
        <f>VLOOKUP(A862,'witte tabbelen'!$A$3:$K$2467,$S$76,0)</f>
        <v>757.33</v>
      </c>
      <c r="D862" s="5">
        <f t="shared" si="19"/>
        <v>757.33</v>
      </c>
      <c r="E862" s="14"/>
    </row>
    <row r="863" spans="1:5">
      <c r="A863" s="244">
        <v>3879</v>
      </c>
      <c r="B863" s="5">
        <f>VLOOKUP(A863,'witte tabbelen'!$A$3:$K$2467,$R$76,0)</f>
        <v>1398.17</v>
      </c>
      <c r="C863" s="5">
        <f>VLOOKUP(A863,'witte tabbelen'!$A$3:$K$2467,$S$76,0)</f>
        <v>759.58</v>
      </c>
      <c r="D863" s="5">
        <f t="shared" si="19"/>
        <v>759.58</v>
      </c>
      <c r="E863" s="14"/>
    </row>
    <row r="864" spans="1:5">
      <c r="A864" s="243">
        <v>3883.5</v>
      </c>
      <c r="B864" s="5">
        <f>VLOOKUP(A864,'witte tabbelen'!$A$3:$K$2467,$R$76,0)</f>
        <v>1399.92</v>
      </c>
      <c r="C864" s="5">
        <f>VLOOKUP(A864,'witte tabbelen'!$A$3:$K$2467,$S$76,0)</f>
        <v>761.92</v>
      </c>
      <c r="D864" s="5">
        <f t="shared" si="19"/>
        <v>761.92</v>
      </c>
      <c r="E864" s="14"/>
    </row>
    <row r="865" spans="1:5">
      <c r="A865" s="244">
        <v>3888</v>
      </c>
      <c r="B865" s="5">
        <f>VLOOKUP(A865,'witte tabbelen'!$A$3:$K$2467,$R$76,0)</f>
        <v>1401.58</v>
      </c>
      <c r="C865" s="5">
        <f>VLOOKUP(A865,'witte tabbelen'!$A$3:$K$2467,$S$76,0)</f>
        <v>764.17</v>
      </c>
      <c r="D865" s="5">
        <f t="shared" si="19"/>
        <v>764.17</v>
      </c>
      <c r="E865" s="14"/>
    </row>
    <row r="866" spans="1:5">
      <c r="A866" s="243">
        <v>3892.5</v>
      </c>
      <c r="B866" s="5">
        <f>VLOOKUP(A866,'witte tabbelen'!$A$3:$K$2467,$R$76,0)</f>
        <v>1403.25</v>
      </c>
      <c r="C866" s="5">
        <f>VLOOKUP(A866,'witte tabbelen'!$A$3:$K$2467,$S$76,0)</f>
        <v>766.33</v>
      </c>
      <c r="D866" s="5">
        <f t="shared" si="19"/>
        <v>766.33</v>
      </c>
      <c r="E866" s="14"/>
    </row>
    <row r="867" spans="1:5">
      <c r="A867" s="244">
        <v>3897</v>
      </c>
      <c r="B867" s="5">
        <f>VLOOKUP(A867,'witte tabbelen'!$A$3:$K$2467,$R$76,0)</f>
        <v>1405</v>
      </c>
      <c r="C867" s="5">
        <f>VLOOKUP(A867,'witte tabbelen'!$A$3:$K$2467,$S$76,0)</f>
        <v>768.75</v>
      </c>
      <c r="D867" s="5">
        <f t="shared" si="19"/>
        <v>768.75</v>
      </c>
      <c r="E867" s="14"/>
    </row>
    <row r="868" spans="1:5">
      <c r="A868" s="243">
        <v>3901.5</v>
      </c>
      <c r="B868" s="5">
        <f>VLOOKUP(A868,'witte tabbelen'!$A$3:$K$2467,$R$76,0)</f>
        <v>1406.67</v>
      </c>
      <c r="C868" s="5">
        <f>VLOOKUP(A868,'witte tabbelen'!$A$3:$K$2467,$S$76,0)</f>
        <v>770.92</v>
      </c>
      <c r="D868" s="5">
        <f t="shared" si="19"/>
        <v>770.92</v>
      </c>
      <c r="E868" s="14"/>
    </row>
    <row r="869" spans="1:5">
      <c r="A869" s="244">
        <v>3906</v>
      </c>
      <c r="B869" s="5">
        <f>VLOOKUP(A869,'witte tabbelen'!$A$3:$K$2467,$R$76,0)</f>
        <v>1408.33</v>
      </c>
      <c r="C869" s="5">
        <f>VLOOKUP(A869,'witte tabbelen'!$A$3:$K$2467,$S$76,0)</f>
        <v>773.25</v>
      </c>
      <c r="D869" s="5">
        <f t="shared" si="19"/>
        <v>773.25</v>
      </c>
      <c r="E869" s="14"/>
    </row>
    <row r="870" spans="1:5">
      <c r="A870" s="243">
        <v>3910.5</v>
      </c>
      <c r="B870" s="5">
        <f>VLOOKUP(A870,'witte tabbelen'!$A$3:$K$2467,$R$76,0)</f>
        <v>1410</v>
      </c>
      <c r="C870" s="5">
        <f>VLOOKUP(A870,'witte tabbelen'!$A$3:$K$2467,$S$76,0)</f>
        <v>775.42</v>
      </c>
      <c r="D870" s="5">
        <f t="shared" si="19"/>
        <v>775.42</v>
      </c>
      <c r="E870" s="14"/>
    </row>
    <row r="871" spans="1:5">
      <c r="A871" s="244">
        <v>3915</v>
      </c>
      <c r="B871" s="5">
        <f>VLOOKUP(A871,'witte tabbelen'!$A$3:$K$2467,$R$76,0)</f>
        <v>1411.75</v>
      </c>
      <c r="C871" s="5">
        <f>VLOOKUP(A871,'witte tabbelen'!$A$3:$K$2467,$S$76,0)</f>
        <v>777.83</v>
      </c>
      <c r="D871" s="5">
        <f t="shared" si="19"/>
        <v>777.83</v>
      </c>
      <c r="E871" s="14"/>
    </row>
    <row r="872" spans="1:5">
      <c r="A872" s="243">
        <v>3919.5</v>
      </c>
      <c r="B872" s="5">
        <f>VLOOKUP(A872,'witte tabbelen'!$A$3:$K$2467,$R$76,0)</f>
        <v>1413.42</v>
      </c>
      <c r="C872" s="5">
        <f>VLOOKUP(A872,'witte tabbelen'!$A$3:$K$2467,$S$76,0)</f>
        <v>780</v>
      </c>
      <c r="D872" s="5">
        <f t="shared" si="19"/>
        <v>780</v>
      </c>
      <c r="E872" s="14"/>
    </row>
    <row r="873" spans="1:5">
      <c r="A873" s="244">
        <v>3924</v>
      </c>
      <c r="B873" s="5">
        <f>VLOOKUP(A873,'witte tabbelen'!$A$3:$K$2467,$R$76,0)</f>
        <v>1415.08</v>
      </c>
      <c r="C873" s="5">
        <f>VLOOKUP(A873,'witte tabbelen'!$A$3:$K$2467,$S$76,0)</f>
        <v>782.33</v>
      </c>
      <c r="D873" s="5">
        <f t="shared" si="19"/>
        <v>782.33</v>
      </c>
      <c r="E873" s="14"/>
    </row>
    <row r="874" spans="1:5">
      <c r="A874" s="243">
        <v>3928.5</v>
      </c>
      <c r="B874" s="5">
        <f>VLOOKUP(A874,'witte tabbelen'!$A$3:$K$2467,$R$76,0)</f>
        <v>1416.83</v>
      </c>
      <c r="C874" s="5">
        <f>VLOOKUP(A874,'witte tabbelen'!$A$3:$K$2467,$S$76,0)</f>
        <v>784.58</v>
      </c>
      <c r="D874" s="5">
        <f t="shared" si="19"/>
        <v>784.58</v>
      </c>
      <c r="E874" s="14"/>
    </row>
    <row r="875" spans="1:5">
      <c r="A875" s="244">
        <v>3933</v>
      </c>
      <c r="B875" s="5">
        <f>VLOOKUP(A875,'witte tabbelen'!$A$3:$K$2467,$R$76,0)</f>
        <v>1418.5</v>
      </c>
      <c r="C875" s="5">
        <f>VLOOKUP(A875,'witte tabbelen'!$A$3:$K$2467,$S$76,0)</f>
        <v>786.92</v>
      </c>
      <c r="D875" s="5">
        <f t="shared" si="19"/>
        <v>786.92</v>
      </c>
      <c r="E875" s="14"/>
    </row>
    <row r="876" spans="1:5">
      <c r="A876" s="243">
        <v>3937.5</v>
      </c>
      <c r="B876" s="5">
        <f>VLOOKUP(A876,'witte tabbelen'!$A$3:$K$2467,$R$76,0)</f>
        <v>1420.17</v>
      </c>
      <c r="C876" s="5">
        <f>VLOOKUP(A876,'witte tabbelen'!$A$3:$K$2467,$S$76,0)</f>
        <v>789.08</v>
      </c>
      <c r="D876" s="5">
        <f t="shared" si="19"/>
        <v>789.08</v>
      </c>
      <c r="E876" s="14"/>
    </row>
    <row r="877" spans="1:5">
      <c r="A877" s="244">
        <v>3942</v>
      </c>
      <c r="B877" s="5">
        <f>VLOOKUP(A877,'witte tabbelen'!$A$3:$K$2467,$R$76,0)</f>
        <v>1421.83</v>
      </c>
      <c r="C877" s="5">
        <f>VLOOKUP(A877,'witte tabbelen'!$A$3:$K$2467,$S$76,0)</f>
        <v>791.42</v>
      </c>
      <c r="D877" s="5">
        <f t="shared" si="19"/>
        <v>791.42</v>
      </c>
      <c r="E877" s="14"/>
    </row>
    <row r="878" spans="1:5">
      <c r="A878" s="243">
        <v>3946.5</v>
      </c>
      <c r="B878" s="5">
        <f>VLOOKUP(A878,'witte tabbelen'!$A$3:$K$2467,$R$76,0)</f>
        <v>1423.58</v>
      </c>
      <c r="C878" s="5">
        <f>VLOOKUP(A878,'witte tabbelen'!$A$3:$K$2467,$S$76,0)</f>
        <v>793.67</v>
      </c>
      <c r="D878" s="5">
        <f t="shared" si="19"/>
        <v>793.67</v>
      </c>
      <c r="E878" s="14"/>
    </row>
    <row r="879" spans="1:5">
      <c r="A879" s="244">
        <v>3951</v>
      </c>
      <c r="B879" s="5">
        <f>VLOOKUP(A879,'witte tabbelen'!$A$3:$K$2467,$R$76,0)</f>
        <v>1425.25</v>
      </c>
      <c r="C879" s="5">
        <f>VLOOKUP(A879,'witte tabbelen'!$A$3:$K$2467,$S$76,0)</f>
        <v>795.92</v>
      </c>
      <c r="D879" s="5">
        <f t="shared" si="19"/>
        <v>795.92</v>
      </c>
      <c r="E879" s="14"/>
    </row>
    <row r="880" spans="1:5">
      <c r="A880" s="243">
        <v>3955.5</v>
      </c>
      <c r="B880" s="5">
        <f>VLOOKUP(A880,'witte tabbelen'!$A$3:$K$2467,$R$76,0)</f>
        <v>1426.92</v>
      </c>
      <c r="C880" s="5">
        <f>VLOOKUP(A880,'witte tabbelen'!$A$3:$K$2467,$S$76,0)</f>
        <v>798.17</v>
      </c>
      <c r="D880" s="5">
        <f t="shared" si="19"/>
        <v>798.17</v>
      </c>
      <c r="E880" s="14"/>
    </row>
    <row r="881" spans="1:5">
      <c r="A881" s="244">
        <v>3960</v>
      </c>
      <c r="B881" s="5">
        <f>VLOOKUP(A881,'witte tabbelen'!$A$3:$K$2467,$R$76,0)</f>
        <v>1428.67</v>
      </c>
      <c r="C881" s="5">
        <f>VLOOKUP(A881,'witte tabbelen'!$A$3:$K$2467,$S$76,0)</f>
        <v>800.5</v>
      </c>
      <c r="D881" s="5">
        <f t="shared" si="19"/>
        <v>800.5</v>
      </c>
      <c r="E881" s="14"/>
    </row>
    <row r="882" spans="1:5">
      <c r="A882" s="243">
        <v>3964.5</v>
      </c>
      <c r="B882" s="5">
        <f>VLOOKUP(A882,'witte tabbelen'!$A$3:$K$2467,$R$76,0)</f>
        <v>1430.33</v>
      </c>
      <c r="C882" s="5">
        <f>VLOOKUP(A882,'witte tabbelen'!$A$3:$K$2467,$S$76,0)</f>
        <v>802.83</v>
      </c>
      <c r="D882" s="5">
        <f t="shared" si="19"/>
        <v>802.83</v>
      </c>
      <c r="E882" s="14"/>
    </row>
    <row r="883" spans="1:5">
      <c r="A883" s="244">
        <v>3969</v>
      </c>
      <c r="B883" s="5">
        <f>VLOOKUP(A883,'witte tabbelen'!$A$3:$K$2467,$R$76,0)</f>
        <v>1432</v>
      </c>
      <c r="C883" s="5">
        <f>VLOOKUP(A883,'witte tabbelen'!$A$3:$K$2467,$S$76,0)</f>
        <v>805</v>
      </c>
      <c r="D883" s="5">
        <f t="shared" si="19"/>
        <v>805</v>
      </c>
      <c r="E883" s="14"/>
    </row>
    <row r="884" spans="1:5">
      <c r="A884" s="243">
        <v>3973.5</v>
      </c>
      <c r="B884" s="5">
        <f>VLOOKUP(A884,'witte tabbelen'!$A$3:$K$2467,$R$76,0)</f>
        <v>1433.67</v>
      </c>
      <c r="C884" s="5">
        <f>VLOOKUP(A884,'witte tabbelen'!$A$3:$K$2467,$S$76,0)</f>
        <v>807.33</v>
      </c>
      <c r="D884" s="5">
        <f t="shared" si="19"/>
        <v>807.33</v>
      </c>
      <c r="E884" s="14"/>
    </row>
    <row r="885" spans="1:5">
      <c r="A885" s="244">
        <v>3978</v>
      </c>
      <c r="B885" s="5">
        <f>VLOOKUP(A885,'witte tabbelen'!$A$3:$K$2467,$R$76,0)</f>
        <v>1435.42</v>
      </c>
      <c r="C885" s="5">
        <f>VLOOKUP(A885,'witte tabbelen'!$A$3:$K$2467,$S$76,0)</f>
        <v>809.58</v>
      </c>
      <c r="D885" s="5">
        <f t="shared" si="19"/>
        <v>809.58</v>
      </c>
      <c r="E885" s="14"/>
    </row>
    <row r="886" spans="1:5">
      <c r="A886" s="243">
        <v>3982.5</v>
      </c>
      <c r="B886" s="5">
        <f>VLOOKUP(A886,'witte tabbelen'!$A$3:$K$2467,$R$76,0)</f>
        <v>1437.08</v>
      </c>
      <c r="C886" s="5">
        <f>VLOOKUP(A886,'witte tabbelen'!$A$3:$K$2467,$S$76,0)</f>
        <v>811.92</v>
      </c>
      <c r="D886" s="5">
        <f t="shared" si="19"/>
        <v>811.92</v>
      </c>
      <c r="E886" s="14"/>
    </row>
    <row r="887" spans="1:5">
      <c r="A887" s="244">
        <v>3987</v>
      </c>
      <c r="B887" s="5">
        <f>VLOOKUP(A887,'witte tabbelen'!$A$3:$K$2467,$R$76,0)</f>
        <v>1438.75</v>
      </c>
      <c r="C887" s="5">
        <f>VLOOKUP(A887,'witte tabbelen'!$A$3:$K$2467,$S$76,0)</f>
        <v>814.08</v>
      </c>
      <c r="D887" s="5">
        <f t="shared" si="19"/>
        <v>814.08</v>
      </c>
      <c r="E887" s="14"/>
    </row>
    <row r="888" spans="1:5">
      <c r="A888" s="243">
        <v>3991.5</v>
      </c>
      <c r="B888" s="5">
        <f>VLOOKUP(A888,'witte tabbelen'!$A$3:$K$2467,$R$76,0)</f>
        <v>1440.5</v>
      </c>
      <c r="C888" s="5">
        <f>VLOOKUP(A888,'witte tabbelen'!$A$3:$K$2467,$S$76,0)</f>
        <v>816.5</v>
      </c>
      <c r="D888" s="5">
        <f t="shared" si="19"/>
        <v>816.5</v>
      </c>
      <c r="E888" s="14"/>
    </row>
    <row r="889" spans="1:5">
      <c r="A889" s="244">
        <v>3996</v>
      </c>
      <c r="B889" s="5">
        <f>VLOOKUP(A889,'witte tabbelen'!$A$3:$K$2467,$R$76,0)</f>
        <v>1442.17</v>
      </c>
      <c r="C889" s="5">
        <f>VLOOKUP(A889,'witte tabbelen'!$A$3:$K$2467,$S$76,0)</f>
        <v>818.67</v>
      </c>
      <c r="D889" s="5">
        <f t="shared" si="19"/>
        <v>818.67</v>
      </c>
      <c r="E889" s="14"/>
    </row>
    <row r="890" spans="1:5">
      <c r="A890" s="243">
        <v>4000.5</v>
      </c>
      <c r="B890" s="5">
        <f>VLOOKUP(A890,'witte tabbelen'!$A$3:$K$2467,$R$76,0)</f>
        <v>1443.83</v>
      </c>
      <c r="C890" s="5">
        <f>VLOOKUP(A890,'witte tabbelen'!$A$3:$K$2467,$S$76,0)</f>
        <v>820.92</v>
      </c>
      <c r="D890" s="5">
        <f t="shared" si="19"/>
        <v>820.92</v>
      </c>
      <c r="E890" s="14"/>
    </row>
    <row r="891" spans="1:5">
      <c r="A891" s="244">
        <v>4005</v>
      </c>
      <c r="B891" s="5">
        <f>VLOOKUP(A891,'witte tabbelen'!$A$3:$K$2467,$R$76,0)</f>
        <v>1445.5</v>
      </c>
      <c r="C891" s="5">
        <f>VLOOKUP(A891,'witte tabbelen'!$A$3:$K$2467,$S$76,0)</f>
        <v>823.17</v>
      </c>
      <c r="D891" s="5">
        <f t="shared" si="19"/>
        <v>823.17</v>
      </c>
      <c r="E891" s="14"/>
    </row>
    <row r="892" spans="1:5">
      <c r="A892" s="243">
        <v>4009.5</v>
      </c>
      <c r="B892" s="5">
        <f>VLOOKUP(A892,'witte tabbelen'!$A$3:$K$2467,$R$76,0)</f>
        <v>1447.25</v>
      </c>
      <c r="C892" s="5">
        <f>VLOOKUP(A892,'witte tabbelen'!$A$3:$K$2467,$S$76,0)</f>
        <v>825.5</v>
      </c>
      <c r="D892" s="5">
        <f t="shared" si="19"/>
        <v>825.5</v>
      </c>
      <c r="E892" s="14"/>
    </row>
    <row r="893" spans="1:5">
      <c r="A893" s="244">
        <v>4014</v>
      </c>
      <c r="B893" s="5">
        <f>VLOOKUP(A893,'witte tabbelen'!$A$3:$K$2467,$R$76,0)</f>
        <v>1448.92</v>
      </c>
      <c r="C893" s="5">
        <f>VLOOKUP(A893,'witte tabbelen'!$A$3:$K$2467,$S$76,0)</f>
        <v>827.75</v>
      </c>
      <c r="D893" s="5">
        <f t="shared" si="19"/>
        <v>827.75</v>
      </c>
      <c r="E893" s="14"/>
    </row>
    <row r="894" spans="1:5">
      <c r="A894" s="243">
        <v>4018.5</v>
      </c>
      <c r="B894" s="5">
        <f>VLOOKUP(A894,'witte tabbelen'!$A$3:$K$2467,$R$76,0)</f>
        <v>1450.58</v>
      </c>
      <c r="C894" s="5">
        <f>VLOOKUP(A894,'witte tabbelen'!$A$3:$K$2467,$S$76,0)</f>
        <v>830</v>
      </c>
      <c r="D894" s="5">
        <f t="shared" si="19"/>
        <v>830</v>
      </c>
      <c r="E894" s="14"/>
    </row>
    <row r="895" spans="1:5">
      <c r="A895" s="244">
        <v>4023</v>
      </c>
      <c r="B895" s="5">
        <f>VLOOKUP(A895,'witte tabbelen'!$A$3:$K$2467,$R$76,0)</f>
        <v>1452.33</v>
      </c>
      <c r="C895" s="5">
        <f>VLOOKUP(A895,'witte tabbelen'!$A$3:$K$2467,$S$76,0)</f>
        <v>832.33</v>
      </c>
      <c r="D895" s="5">
        <f t="shared" si="19"/>
        <v>832.33</v>
      </c>
      <c r="E895" s="14"/>
    </row>
    <row r="896" spans="1:5">
      <c r="A896" s="243">
        <v>4027.5</v>
      </c>
      <c r="B896" s="5">
        <f>VLOOKUP(A896,'witte tabbelen'!$A$3:$K$2467,$R$76,0)</f>
        <v>1454</v>
      </c>
      <c r="C896" s="5">
        <f>VLOOKUP(A896,'witte tabbelen'!$A$3:$K$2467,$S$76,0)</f>
        <v>834.58</v>
      </c>
      <c r="D896" s="5">
        <f t="shared" si="19"/>
        <v>834.58</v>
      </c>
      <c r="E896" s="14"/>
    </row>
    <row r="897" spans="1:5">
      <c r="A897" s="244">
        <v>4032</v>
      </c>
      <c r="B897" s="5">
        <f>VLOOKUP(A897,'witte tabbelen'!$A$3:$K$2467,$R$76,0)</f>
        <v>1455.67</v>
      </c>
      <c r="C897" s="5">
        <f>VLOOKUP(A897,'witte tabbelen'!$A$3:$K$2467,$S$76,0)</f>
        <v>836.83</v>
      </c>
      <c r="D897" s="5">
        <f t="shared" si="19"/>
        <v>836.83</v>
      </c>
      <c r="E897" s="14"/>
    </row>
    <row r="898" spans="1:5">
      <c r="A898" s="243">
        <v>4036.5</v>
      </c>
      <c r="B898" s="5">
        <f>VLOOKUP(A898,'witte tabbelen'!$A$3:$K$2467,$R$76,0)</f>
        <v>1457.33</v>
      </c>
      <c r="C898" s="5">
        <f>VLOOKUP(A898,'witte tabbelen'!$A$3:$K$2467,$S$76,0)</f>
        <v>839.08</v>
      </c>
      <c r="D898" s="5">
        <f t="shared" si="19"/>
        <v>839.08</v>
      </c>
      <c r="E898" s="14"/>
    </row>
    <row r="899" spans="1:5">
      <c r="A899" s="244">
        <v>4041</v>
      </c>
      <c r="B899" s="5">
        <f>VLOOKUP(A899,'witte tabbelen'!$A$3:$K$2467,$R$76,0)</f>
        <v>1459.08</v>
      </c>
      <c r="C899" s="5">
        <f>VLOOKUP(A899,'witte tabbelen'!$A$3:$K$2467,$S$76,0)</f>
        <v>841.42</v>
      </c>
      <c r="D899" s="5">
        <f t="shared" ref="D899:D962" si="20">C899</f>
        <v>841.42</v>
      </c>
      <c r="E899" s="14"/>
    </row>
    <row r="900" spans="1:5">
      <c r="A900" s="243">
        <v>4045.5</v>
      </c>
      <c r="B900" s="5">
        <f>VLOOKUP(A900,'witte tabbelen'!$A$3:$K$2467,$R$76,0)</f>
        <v>1460.75</v>
      </c>
      <c r="C900" s="5">
        <f>VLOOKUP(A900,'witte tabbelen'!$A$3:$K$2467,$S$76,0)</f>
        <v>843.67</v>
      </c>
      <c r="D900" s="5">
        <f t="shared" si="20"/>
        <v>843.67</v>
      </c>
      <c r="E900" s="14"/>
    </row>
    <row r="901" spans="1:5">
      <c r="A901" s="244">
        <v>4050</v>
      </c>
      <c r="B901" s="5">
        <f>VLOOKUP(A901,'witte tabbelen'!$A$3:$K$2467,$R$76,0)</f>
        <v>1462.42</v>
      </c>
      <c r="C901" s="5">
        <f>VLOOKUP(A901,'witte tabbelen'!$A$3:$K$2467,$S$76,0)</f>
        <v>845.83</v>
      </c>
      <c r="D901" s="5">
        <f t="shared" si="20"/>
        <v>845.83</v>
      </c>
      <c r="E901" s="14"/>
    </row>
    <row r="902" spans="1:5">
      <c r="A902" s="243">
        <v>4054.5</v>
      </c>
      <c r="B902" s="5">
        <f>VLOOKUP(A902,'witte tabbelen'!$A$3:$K$2467,$R$76,0)</f>
        <v>1464.08</v>
      </c>
      <c r="C902" s="5">
        <f>VLOOKUP(A902,'witte tabbelen'!$A$3:$K$2467,$S$76,0)</f>
        <v>848.17</v>
      </c>
      <c r="D902" s="5">
        <f t="shared" si="20"/>
        <v>848.17</v>
      </c>
      <c r="E902" s="14"/>
    </row>
    <row r="903" spans="1:5">
      <c r="A903" s="244">
        <v>4059</v>
      </c>
      <c r="B903" s="5">
        <f>VLOOKUP(A903,'witte tabbelen'!$A$3:$K$2467,$R$76,0)</f>
        <v>1465.83</v>
      </c>
      <c r="C903" s="5">
        <f>VLOOKUP(A903,'witte tabbelen'!$A$3:$K$2467,$S$76,0)</f>
        <v>850.42</v>
      </c>
      <c r="D903" s="5">
        <f t="shared" si="20"/>
        <v>850.42</v>
      </c>
      <c r="E903" s="14"/>
    </row>
    <row r="904" spans="1:5">
      <c r="A904" s="243">
        <v>4063.5</v>
      </c>
      <c r="B904" s="5">
        <f>VLOOKUP(A904,'witte tabbelen'!$A$3:$K$2467,$R$76,0)</f>
        <v>1467.5</v>
      </c>
      <c r="C904" s="5">
        <f>VLOOKUP(A904,'witte tabbelen'!$A$3:$K$2467,$S$76,0)</f>
        <v>852.75</v>
      </c>
      <c r="D904" s="5">
        <f t="shared" si="20"/>
        <v>852.75</v>
      </c>
      <c r="E904" s="14"/>
    </row>
    <row r="905" spans="1:5">
      <c r="A905" s="244">
        <v>4068</v>
      </c>
      <c r="B905" s="5">
        <f>VLOOKUP(A905,'witte tabbelen'!$A$3:$K$2467,$R$76,0)</f>
        <v>1469.17</v>
      </c>
      <c r="C905" s="5">
        <f>VLOOKUP(A905,'witte tabbelen'!$A$3:$K$2467,$S$76,0)</f>
        <v>854.92</v>
      </c>
      <c r="D905" s="5">
        <f t="shared" si="20"/>
        <v>854.92</v>
      </c>
      <c r="E905" s="14"/>
    </row>
    <row r="906" spans="1:5">
      <c r="A906" s="243">
        <v>4072.5</v>
      </c>
      <c r="B906" s="5">
        <f>VLOOKUP(A906,'witte tabbelen'!$A$3:$K$2467,$R$76,0)</f>
        <v>1470.92</v>
      </c>
      <c r="C906" s="5">
        <f>VLOOKUP(A906,'witte tabbelen'!$A$3:$K$2467,$S$76,0)</f>
        <v>857.33</v>
      </c>
      <c r="D906" s="5">
        <f t="shared" si="20"/>
        <v>857.33</v>
      </c>
      <c r="E906" s="14"/>
    </row>
    <row r="907" spans="1:5">
      <c r="A907" s="244">
        <v>4077</v>
      </c>
      <c r="B907" s="5">
        <f>VLOOKUP(A907,'witte tabbelen'!$A$3:$K$2467,$R$76,0)</f>
        <v>1472.58</v>
      </c>
      <c r="C907" s="5">
        <f>VLOOKUP(A907,'witte tabbelen'!$A$3:$K$2467,$S$76,0)</f>
        <v>859.5</v>
      </c>
      <c r="D907" s="5">
        <f t="shared" si="20"/>
        <v>859.5</v>
      </c>
      <c r="E907" s="14"/>
    </row>
    <row r="908" spans="1:5">
      <c r="A908" s="243">
        <v>4081.5</v>
      </c>
      <c r="B908" s="5">
        <f>VLOOKUP(A908,'witte tabbelen'!$A$3:$K$2467,$R$76,0)</f>
        <v>1474.25</v>
      </c>
      <c r="C908" s="5">
        <f>VLOOKUP(A908,'witte tabbelen'!$A$3:$K$2467,$S$76,0)</f>
        <v>861.83</v>
      </c>
      <c r="D908" s="5">
        <f t="shared" si="20"/>
        <v>861.83</v>
      </c>
      <c r="E908" s="14"/>
    </row>
    <row r="909" spans="1:5">
      <c r="A909" s="244">
        <v>4086</v>
      </c>
      <c r="B909" s="5">
        <f>VLOOKUP(A909,'witte tabbelen'!$A$3:$K$2467,$R$76,0)</f>
        <v>1475.92</v>
      </c>
      <c r="C909" s="5">
        <f>VLOOKUP(A909,'witte tabbelen'!$A$3:$K$2467,$S$76,0)</f>
        <v>864</v>
      </c>
      <c r="D909" s="5">
        <f t="shared" si="20"/>
        <v>864</v>
      </c>
      <c r="E909" s="14"/>
    </row>
    <row r="910" spans="1:5">
      <c r="A910" s="243">
        <v>4090.5</v>
      </c>
      <c r="B910" s="5">
        <f>VLOOKUP(A910,'witte tabbelen'!$A$3:$K$2467,$R$76,0)</f>
        <v>1477.67</v>
      </c>
      <c r="C910" s="5">
        <f>VLOOKUP(A910,'witte tabbelen'!$A$3:$K$2467,$S$76,0)</f>
        <v>866.42</v>
      </c>
      <c r="D910" s="5">
        <f t="shared" si="20"/>
        <v>866.42</v>
      </c>
      <c r="E910" s="14"/>
    </row>
    <row r="911" spans="1:5">
      <c r="A911" s="244">
        <v>4095</v>
      </c>
      <c r="B911" s="5">
        <f>VLOOKUP(A911,'witte tabbelen'!$A$3:$K$2467,$R$76,0)</f>
        <v>1479.33</v>
      </c>
      <c r="C911" s="5">
        <f>VLOOKUP(A911,'witte tabbelen'!$A$3:$K$2467,$S$76,0)</f>
        <v>868.58</v>
      </c>
      <c r="D911" s="5">
        <f t="shared" si="20"/>
        <v>868.58</v>
      </c>
      <c r="E911" s="14"/>
    </row>
    <row r="912" spans="1:5">
      <c r="A912" s="243">
        <v>4099.5</v>
      </c>
      <c r="B912" s="5">
        <f>VLOOKUP(A912,'witte tabbelen'!$A$3:$K$2467,$R$76,0)</f>
        <v>1481</v>
      </c>
      <c r="C912" s="5">
        <f>VLOOKUP(A912,'witte tabbelen'!$A$3:$K$2467,$S$76,0)</f>
        <v>870.83</v>
      </c>
      <c r="D912" s="5">
        <f t="shared" si="20"/>
        <v>870.83</v>
      </c>
      <c r="E912" s="14"/>
    </row>
    <row r="913" spans="1:5">
      <c r="A913" s="244">
        <v>4104</v>
      </c>
      <c r="B913" s="5">
        <f>VLOOKUP(A913,'witte tabbelen'!$A$3:$K$2467,$R$76,0)</f>
        <v>1482.75</v>
      </c>
      <c r="C913" s="5">
        <f>VLOOKUP(A913,'witte tabbelen'!$A$3:$K$2467,$S$76,0)</f>
        <v>873.25</v>
      </c>
      <c r="D913" s="5">
        <f t="shared" si="20"/>
        <v>873.25</v>
      </c>
      <c r="E913" s="14"/>
    </row>
    <row r="914" spans="1:5">
      <c r="A914" s="243">
        <v>4108.5</v>
      </c>
      <c r="B914" s="5">
        <f>VLOOKUP(A914,'witte tabbelen'!$A$3:$K$2467,$R$76,0)</f>
        <v>1484.42</v>
      </c>
      <c r="C914" s="5">
        <f>VLOOKUP(A914,'witte tabbelen'!$A$3:$K$2467,$S$76,0)</f>
        <v>875.42</v>
      </c>
      <c r="D914" s="5">
        <f t="shared" si="20"/>
        <v>875.42</v>
      </c>
      <c r="E914" s="14"/>
    </row>
    <row r="915" spans="1:5">
      <c r="A915" s="244">
        <v>4113</v>
      </c>
      <c r="B915" s="5">
        <f>VLOOKUP(A915,'witte tabbelen'!$A$3:$K$2467,$R$76,0)</f>
        <v>1486.08</v>
      </c>
      <c r="C915" s="5">
        <f>VLOOKUP(A915,'witte tabbelen'!$A$3:$K$2467,$S$76,0)</f>
        <v>877.75</v>
      </c>
      <c r="D915" s="5">
        <f t="shared" si="20"/>
        <v>877.75</v>
      </c>
      <c r="E915" s="14"/>
    </row>
    <row r="916" spans="1:5">
      <c r="A916" s="243">
        <v>4117.5</v>
      </c>
      <c r="B916" s="5">
        <f>VLOOKUP(A916,'witte tabbelen'!$A$3:$K$2467,$R$76,0)</f>
        <v>1487.75</v>
      </c>
      <c r="C916" s="5">
        <f>VLOOKUP(A916,'witte tabbelen'!$A$3:$K$2467,$S$76,0)</f>
        <v>879.92</v>
      </c>
      <c r="D916" s="5">
        <f t="shared" si="20"/>
        <v>879.92</v>
      </c>
      <c r="E916" s="14"/>
    </row>
    <row r="917" spans="1:5">
      <c r="A917" s="244">
        <v>4122</v>
      </c>
      <c r="B917" s="5">
        <f>VLOOKUP(A917,'witte tabbelen'!$A$3:$K$2467,$R$76,0)</f>
        <v>1489.5</v>
      </c>
      <c r="C917" s="5">
        <f>VLOOKUP(A917,'witte tabbelen'!$A$3:$K$2467,$S$76,0)</f>
        <v>882.33</v>
      </c>
      <c r="D917" s="5">
        <f t="shared" si="20"/>
        <v>882.33</v>
      </c>
      <c r="E917" s="14"/>
    </row>
    <row r="918" spans="1:5">
      <c r="A918" s="243">
        <v>4126.5</v>
      </c>
      <c r="B918" s="5">
        <f>VLOOKUP(A918,'witte tabbelen'!$A$3:$K$2467,$R$76,0)</f>
        <v>1491.17</v>
      </c>
      <c r="C918" s="5">
        <f>VLOOKUP(A918,'witte tabbelen'!$A$3:$K$2467,$S$76,0)</f>
        <v>884.5</v>
      </c>
      <c r="D918" s="5">
        <f t="shared" si="20"/>
        <v>884.5</v>
      </c>
      <c r="E918" s="14"/>
    </row>
    <row r="919" spans="1:5">
      <c r="A919" s="244">
        <v>4131</v>
      </c>
      <c r="B919" s="5">
        <f>VLOOKUP(A919,'witte tabbelen'!$A$3:$K$2467,$R$76,0)</f>
        <v>1492.83</v>
      </c>
      <c r="C919" s="5">
        <f>VLOOKUP(A919,'witte tabbelen'!$A$3:$K$2467,$S$76,0)</f>
        <v>886.83</v>
      </c>
      <c r="D919" s="5">
        <f t="shared" si="20"/>
        <v>886.83</v>
      </c>
      <c r="E919" s="14"/>
    </row>
    <row r="920" spans="1:5">
      <c r="A920" s="243">
        <v>4135.5</v>
      </c>
      <c r="B920" s="5">
        <f>VLOOKUP(A920,'witte tabbelen'!$A$3:$K$2467,$R$76,0)</f>
        <v>1494.58</v>
      </c>
      <c r="C920" s="5">
        <f>VLOOKUP(A920,'witte tabbelen'!$A$3:$K$2467,$S$76,0)</f>
        <v>889.08</v>
      </c>
      <c r="D920" s="5">
        <f t="shared" si="20"/>
        <v>889.08</v>
      </c>
      <c r="E920" s="14"/>
    </row>
    <row r="921" spans="1:5">
      <c r="A921" s="244">
        <v>4140</v>
      </c>
      <c r="B921" s="5">
        <f>VLOOKUP(A921,'witte tabbelen'!$A$3:$K$2467,$R$76,0)</f>
        <v>1496.25</v>
      </c>
      <c r="C921" s="5">
        <f>VLOOKUP(A921,'witte tabbelen'!$A$3:$K$2467,$S$76,0)</f>
        <v>891.42</v>
      </c>
      <c r="D921" s="5">
        <f t="shared" si="20"/>
        <v>891.42</v>
      </c>
      <c r="E921" s="14"/>
    </row>
    <row r="922" spans="1:5">
      <c r="A922" s="243">
        <v>4144.5</v>
      </c>
      <c r="B922" s="5">
        <f>VLOOKUP(A922,'witte tabbelen'!$A$3:$K$2467,$R$76,0)</f>
        <v>1497.92</v>
      </c>
      <c r="C922" s="5">
        <f>VLOOKUP(A922,'witte tabbelen'!$A$3:$K$2467,$S$76,0)</f>
        <v>893.58</v>
      </c>
      <c r="D922" s="5">
        <f t="shared" si="20"/>
        <v>893.58</v>
      </c>
      <c r="E922" s="14"/>
    </row>
    <row r="923" spans="1:5">
      <c r="A923" s="244">
        <v>4149</v>
      </c>
      <c r="B923" s="5">
        <f>VLOOKUP(A923,'witte tabbelen'!$A$3:$K$2467,$R$76,0)</f>
        <v>1499.58</v>
      </c>
      <c r="C923" s="5">
        <f>VLOOKUP(A923,'witte tabbelen'!$A$3:$K$2467,$S$76,0)</f>
        <v>895.83</v>
      </c>
      <c r="D923" s="5">
        <f t="shared" si="20"/>
        <v>895.83</v>
      </c>
      <c r="E923" s="14"/>
    </row>
    <row r="924" spans="1:5">
      <c r="A924" s="243">
        <v>4153.5</v>
      </c>
      <c r="B924" s="5">
        <f>VLOOKUP(A924,'witte tabbelen'!$A$3:$K$2467,$R$76,0)</f>
        <v>1501.33</v>
      </c>
      <c r="C924" s="5">
        <f>VLOOKUP(A924,'witte tabbelen'!$A$3:$K$2467,$S$76,0)</f>
        <v>898.17</v>
      </c>
      <c r="D924" s="5">
        <f t="shared" si="20"/>
        <v>898.17</v>
      </c>
      <c r="E924" s="14"/>
    </row>
    <row r="925" spans="1:5">
      <c r="A925" s="244">
        <v>4158</v>
      </c>
      <c r="B925" s="5">
        <f>VLOOKUP(A925,'witte tabbelen'!$A$3:$K$2467,$R$76,0)</f>
        <v>1503</v>
      </c>
      <c r="C925" s="5">
        <f>VLOOKUP(A925,'witte tabbelen'!$A$3:$K$2467,$S$76,0)</f>
        <v>900.42</v>
      </c>
      <c r="D925" s="5">
        <f t="shared" si="20"/>
        <v>900.42</v>
      </c>
      <c r="E925" s="14"/>
    </row>
    <row r="926" spans="1:5">
      <c r="A926" s="243">
        <v>4162.5</v>
      </c>
      <c r="B926" s="5">
        <f>VLOOKUP(A926,'witte tabbelen'!$A$3:$K$2467,$R$76,0)</f>
        <v>1504.67</v>
      </c>
      <c r="C926" s="5">
        <f>VLOOKUP(A926,'witte tabbelen'!$A$3:$K$2467,$S$76,0)</f>
        <v>902.67</v>
      </c>
      <c r="D926" s="5">
        <f t="shared" si="20"/>
        <v>902.67</v>
      </c>
      <c r="E926" s="14"/>
    </row>
    <row r="927" spans="1:5">
      <c r="A927" s="244">
        <v>4167</v>
      </c>
      <c r="B927" s="5">
        <f>VLOOKUP(A927,'witte tabbelen'!$A$3:$K$2467,$R$76,0)</f>
        <v>1506.42</v>
      </c>
      <c r="C927" s="5">
        <f>VLOOKUP(A927,'witte tabbelen'!$A$3:$K$2467,$S$76,0)</f>
        <v>905</v>
      </c>
      <c r="D927" s="5">
        <f t="shared" si="20"/>
        <v>905</v>
      </c>
      <c r="E927" s="14"/>
    </row>
    <row r="928" spans="1:5">
      <c r="A928" s="243">
        <v>4171.5</v>
      </c>
      <c r="B928" s="5">
        <f>VLOOKUP(A928,'witte tabbelen'!$A$3:$K$2467,$R$76,0)</f>
        <v>1508.08</v>
      </c>
      <c r="C928" s="5">
        <f>VLOOKUP(A928,'witte tabbelen'!$A$3:$K$2467,$S$76,0)</f>
        <v>907.25</v>
      </c>
      <c r="D928" s="5">
        <f t="shared" si="20"/>
        <v>907.25</v>
      </c>
      <c r="E928" s="14"/>
    </row>
    <row r="929" spans="1:5">
      <c r="A929" s="244">
        <v>4176</v>
      </c>
      <c r="B929" s="5">
        <f>VLOOKUP(A929,'witte tabbelen'!$A$3:$K$2467,$R$76,0)</f>
        <v>1509.75</v>
      </c>
      <c r="C929" s="5">
        <f>VLOOKUP(A929,'witte tabbelen'!$A$3:$K$2467,$S$76,0)</f>
        <v>909.5</v>
      </c>
      <c r="D929" s="5">
        <f t="shared" si="20"/>
        <v>909.5</v>
      </c>
      <c r="E929" s="14"/>
    </row>
    <row r="930" spans="1:5">
      <c r="A930" s="243">
        <v>4180.5</v>
      </c>
      <c r="B930" s="5">
        <f>VLOOKUP(A930,'witte tabbelen'!$A$3:$K$2467,$R$76,0)</f>
        <v>1511.42</v>
      </c>
      <c r="C930" s="5">
        <f>VLOOKUP(A930,'witte tabbelen'!$A$3:$K$2467,$S$76,0)</f>
        <v>911.75</v>
      </c>
      <c r="D930" s="5">
        <f t="shared" si="20"/>
        <v>911.75</v>
      </c>
      <c r="E930" s="14"/>
    </row>
    <row r="931" spans="1:5">
      <c r="A931" s="244">
        <v>4185</v>
      </c>
      <c r="B931" s="5">
        <f>VLOOKUP(A931,'witte tabbelen'!$A$3:$K$2467,$R$76,0)</f>
        <v>1513.17</v>
      </c>
      <c r="C931" s="5">
        <f>VLOOKUP(A931,'witte tabbelen'!$A$3:$K$2467,$S$76,0)</f>
        <v>914.08</v>
      </c>
      <c r="D931" s="5">
        <f t="shared" si="20"/>
        <v>914.08</v>
      </c>
      <c r="E931" s="14"/>
    </row>
    <row r="932" spans="1:5">
      <c r="A932" s="243">
        <v>4189.5</v>
      </c>
      <c r="B932" s="5">
        <f>VLOOKUP(A932,'witte tabbelen'!$A$3:$K$2467,$R$76,0)</f>
        <v>1514.83</v>
      </c>
      <c r="C932" s="5">
        <f>VLOOKUP(A932,'witte tabbelen'!$A$3:$K$2467,$S$76,0)</f>
        <v>916.33</v>
      </c>
      <c r="D932" s="5">
        <f t="shared" si="20"/>
        <v>916.33</v>
      </c>
      <c r="E932" s="14"/>
    </row>
    <row r="933" spans="1:5">
      <c r="A933" s="244">
        <v>4194</v>
      </c>
      <c r="B933" s="5">
        <f>VLOOKUP(A933,'witte tabbelen'!$A$3:$K$2467,$R$76,0)</f>
        <v>1516.5</v>
      </c>
      <c r="C933" s="5">
        <f>VLOOKUP(A933,'witte tabbelen'!$A$3:$K$2467,$S$76,0)</f>
        <v>918.58</v>
      </c>
      <c r="D933" s="5">
        <f t="shared" si="20"/>
        <v>918.58</v>
      </c>
      <c r="E933" s="14"/>
    </row>
    <row r="934" spans="1:5">
      <c r="A934" s="243">
        <v>4198.5</v>
      </c>
      <c r="B934" s="5">
        <f>VLOOKUP(A934,'witte tabbelen'!$A$3:$K$2467,$R$76,0)</f>
        <v>1518.25</v>
      </c>
      <c r="C934" s="5">
        <f>VLOOKUP(A934,'witte tabbelen'!$A$3:$K$2467,$S$76,0)</f>
        <v>920.83</v>
      </c>
      <c r="D934" s="5">
        <f t="shared" si="20"/>
        <v>920.83</v>
      </c>
      <c r="E934" s="14"/>
    </row>
    <row r="935" spans="1:5">
      <c r="A935" s="244">
        <v>4203</v>
      </c>
      <c r="B935" s="5">
        <f>VLOOKUP(A935,'witte tabbelen'!$A$3:$K$2467,$R$76,0)</f>
        <v>1519.92</v>
      </c>
      <c r="C935" s="5">
        <f>VLOOKUP(A935,'witte tabbelen'!$A$3:$K$2467,$S$76,0)</f>
        <v>923.17</v>
      </c>
      <c r="D935" s="5">
        <f t="shared" si="20"/>
        <v>923.17</v>
      </c>
      <c r="E935" s="14"/>
    </row>
    <row r="936" spans="1:5">
      <c r="A936" s="243">
        <v>4207.5</v>
      </c>
      <c r="B936" s="5">
        <f>VLOOKUP(A936,'witte tabbelen'!$A$3:$K$2467,$R$76,0)</f>
        <v>1521.58</v>
      </c>
      <c r="C936" s="5">
        <f>VLOOKUP(A936,'witte tabbelen'!$A$3:$K$2467,$S$76,0)</f>
        <v>925.33</v>
      </c>
      <c r="D936" s="5">
        <f t="shared" si="20"/>
        <v>925.33</v>
      </c>
      <c r="E936" s="14"/>
    </row>
    <row r="937" spans="1:5">
      <c r="A937" s="244">
        <v>4212</v>
      </c>
      <c r="B937" s="5">
        <f>VLOOKUP(A937,'witte tabbelen'!$A$3:$K$2467,$R$76,0)</f>
        <v>1523.25</v>
      </c>
      <c r="C937" s="5">
        <f>VLOOKUP(A937,'witte tabbelen'!$A$3:$K$2467,$S$76,0)</f>
        <v>927.67</v>
      </c>
      <c r="D937" s="5">
        <f t="shared" si="20"/>
        <v>927.67</v>
      </c>
      <c r="E937" s="14"/>
    </row>
    <row r="938" spans="1:5">
      <c r="A938" s="243">
        <v>4216.5</v>
      </c>
      <c r="B938" s="5">
        <f>VLOOKUP(A938,'witte tabbelen'!$A$3:$K$2467,$R$76,0)</f>
        <v>1525</v>
      </c>
      <c r="C938" s="5">
        <f>VLOOKUP(A938,'witte tabbelen'!$A$3:$K$2467,$S$76,0)</f>
        <v>929.92</v>
      </c>
      <c r="D938" s="5">
        <f t="shared" si="20"/>
        <v>929.92</v>
      </c>
      <c r="E938" s="14"/>
    </row>
    <row r="939" spans="1:5">
      <c r="A939" s="244">
        <v>4221</v>
      </c>
      <c r="B939" s="5">
        <f>VLOOKUP(A939,'witte tabbelen'!$A$3:$K$2467,$R$76,0)</f>
        <v>1526.67</v>
      </c>
      <c r="C939" s="5">
        <f>VLOOKUP(A939,'witte tabbelen'!$A$3:$K$2467,$S$76,0)</f>
        <v>932.25</v>
      </c>
      <c r="D939" s="5">
        <f t="shared" si="20"/>
        <v>932.25</v>
      </c>
      <c r="E939" s="14"/>
    </row>
    <row r="940" spans="1:5">
      <c r="A940" s="243">
        <v>4225.5</v>
      </c>
      <c r="B940" s="5">
        <f>VLOOKUP(A940,'witte tabbelen'!$A$3:$K$2467,$R$76,0)</f>
        <v>1528.33</v>
      </c>
      <c r="C940" s="5">
        <f>VLOOKUP(A940,'witte tabbelen'!$A$3:$K$2467,$S$76,0)</f>
        <v>934.42</v>
      </c>
      <c r="D940" s="5">
        <f t="shared" si="20"/>
        <v>934.42</v>
      </c>
      <c r="E940" s="14"/>
    </row>
    <row r="941" spans="1:5">
      <c r="A941" s="244">
        <v>4230</v>
      </c>
      <c r="B941" s="5">
        <f>VLOOKUP(A941,'witte tabbelen'!$A$3:$K$2467,$R$76,0)</f>
        <v>1530.08</v>
      </c>
      <c r="C941" s="5">
        <f>VLOOKUP(A941,'witte tabbelen'!$A$3:$K$2467,$S$76,0)</f>
        <v>936.83</v>
      </c>
      <c r="D941" s="5">
        <f t="shared" si="20"/>
        <v>936.83</v>
      </c>
      <c r="E941" s="14"/>
    </row>
    <row r="942" spans="1:5">
      <c r="A942" s="243">
        <v>4234.5</v>
      </c>
      <c r="B942" s="5">
        <f>VLOOKUP(A942,'witte tabbelen'!$A$3:$K$2467,$R$76,0)</f>
        <v>1531.75</v>
      </c>
      <c r="C942" s="5">
        <f>VLOOKUP(A942,'witte tabbelen'!$A$3:$K$2467,$S$76,0)</f>
        <v>939</v>
      </c>
      <c r="D942" s="5">
        <f t="shared" si="20"/>
        <v>939</v>
      </c>
      <c r="E942" s="14"/>
    </row>
    <row r="943" spans="1:5">
      <c r="A943" s="244">
        <v>4239</v>
      </c>
      <c r="B943" s="5">
        <f>VLOOKUP(A943,'witte tabbelen'!$A$3:$K$2467,$R$76,0)</f>
        <v>1533.42</v>
      </c>
      <c r="C943" s="5">
        <f>VLOOKUP(A943,'witte tabbelen'!$A$3:$K$2467,$S$76,0)</f>
        <v>941.33</v>
      </c>
      <c r="D943" s="5">
        <f t="shared" si="20"/>
        <v>941.33</v>
      </c>
      <c r="E943" s="14"/>
    </row>
    <row r="944" spans="1:5">
      <c r="A944" s="243">
        <v>4243.5</v>
      </c>
      <c r="B944" s="5">
        <f>VLOOKUP(A944,'witte tabbelen'!$A$3:$K$2467,$R$76,0)</f>
        <v>1535.08</v>
      </c>
      <c r="C944" s="5">
        <f>VLOOKUP(A944,'witte tabbelen'!$A$3:$K$2467,$S$76,0)</f>
        <v>943.5</v>
      </c>
      <c r="D944" s="5">
        <f t="shared" si="20"/>
        <v>943.5</v>
      </c>
      <c r="E944" s="14"/>
    </row>
    <row r="945" spans="1:5">
      <c r="A945" s="244">
        <v>4248</v>
      </c>
      <c r="B945" s="5">
        <f>VLOOKUP(A945,'witte tabbelen'!$A$3:$K$2467,$R$76,0)</f>
        <v>1536.83</v>
      </c>
      <c r="C945" s="5">
        <f>VLOOKUP(A945,'witte tabbelen'!$A$3:$K$2467,$S$76,0)</f>
        <v>945.83</v>
      </c>
      <c r="D945" s="5">
        <f t="shared" si="20"/>
        <v>945.83</v>
      </c>
      <c r="E945" s="14"/>
    </row>
    <row r="946" spans="1:5">
      <c r="A946" s="243">
        <v>4252.5</v>
      </c>
      <c r="B946" s="5">
        <f>VLOOKUP(A946,'witte tabbelen'!$A$3:$K$2467,$R$76,0)</f>
        <v>1538.5</v>
      </c>
      <c r="C946" s="5">
        <f>VLOOKUP(A946,'witte tabbelen'!$A$3:$K$2467,$S$76,0)</f>
        <v>948.17</v>
      </c>
      <c r="D946" s="5">
        <f t="shared" si="20"/>
        <v>948.17</v>
      </c>
      <c r="E946" s="14"/>
    </row>
    <row r="947" spans="1:5">
      <c r="A947" s="244">
        <v>4257</v>
      </c>
      <c r="B947" s="5">
        <f>VLOOKUP(A947,'witte tabbelen'!$A$3:$K$2467,$R$76,0)</f>
        <v>1540.17</v>
      </c>
      <c r="C947" s="5">
        <f>VLOOKUP(A947,'witte tabbelen'!$A$3:$K$2467,$S$76,0)</f>
        <v>950.33</v>
      </c>
      <c r="D947" s="5">
        <f t="shared" si="20"/>
        <v>950.33</v>
      </c>
      <c r="E947" s="14"/>
    </row>
    <row r="948" spans="1:5">
      <c r="A948" s="243">
        <v>4261.5</v>
      </c>
      <c r="B948" s="5">
        <f>VLOOKUP(A948,'witte tabbelen'!$A$3:$K$2467,$R$76,0)</f>
        <v>1541.83</v>
      </c>
      <c r="C948" s="5">
        <f>VLOOKUP(A948,'witte tabbelen'!$A$3:$K$2467,$S$76,0)</f>
        <v>952.67</v>
      </c>
      <c r="D948" s="5">
        <f t="shared" si="20"/>
        <v>952.67</v>
      </c>
      <c r="E948" s="14"/>
    </row>
    <row r="949" spans="1:5">
      <c r="A949" s="244">
        <v>4266</v>
      </c>
      <c r="B949" s="5">
        <f>VLOOKUP(A949,'witte tabbelen'!$A$3:$K$2467,$R$76,0)</f>
        <v>1543.58</v>
      </c>
      <c r="C949" s="5">
        <f>VLOOKUP(A949,'witte tabbelen'!$A$3:$K$2467,$S$76,0)</f>
        <v>954.92</v>
      </c>
      <c r="D949" s="5">
        <f t="shared" si="20"/>
        <v>954.92</v>
      </c>
      <c r="E949" s="14"/>
    </row>
    <row r="950" spans="1:5">
      <c r="A950" s="243">
        <v>4270.5</v>
      </c>
      <c r="B950" s="5">
        <f>VLOOKUP(A950,'witte tabbelen'!$A$3:$K$2467,$R$76,0)</f>
        <v>1545.25</v>
      </c>
      <c r="C950" s="5">
        <f>VLOOKUP(A950,'witte tabbelen'!$A$3:$K$2467,$S$76,0)</f>
        <v>957.25</v>
      </c>
      <c r="D950" s="5">
        <f t="shared" si="20"/>
        <v>957.25</v>
      </c>
      <c r="E950" s="14"/>
    </row>
    <row r="951" spans="1:5">
      <c r="A951" s="244">
        <v>4275</v>
      </c>
      <c r="B951" s="5">
        <f>VLOOKUP(A951,'witte tabbelen'!$A$3:$K$2467,$R$76,0)</f>
        <v>1546.92</v>
      </c>
      <c r="C951" s="5">
        <f>VLOOKUP(A951,'witte tabbelen'!$A$3:$K$2467,$S$76,0)</f>
        <v>959.42</v>
      </c>
      <c r="D951" s="5">
        <f t="shared" si="20"/>
        <v>959.42</v>
      </c>
      <c r="E951" s="14"/>
    </row>
    <row r="952" spans="1:5">
      <c r="A952" s="243">
        <v>4279.5</v>
      </c>
      <c r="B952" s="5">
        <f>VLOOKUP(A952,'witte tabbelen'!$A$3:$K$2467,$R$76,0)</f>
        <v>1548.67</v>
      </c>
      <c r="C952" s="5">
        <f>VLOOKUP(A952,'witte tabbelen'!$A$3:$K$2467,$S$76,0)</f>
        <v>961.83</v>
      </c>
      <c r="D952" s="5">
        <f t="shared" si="20"/>
        <v>961.83</v>
      </c>
      <c r="E952" s="14"/>
    </row>
    <row r="953" spans="1:5">
      <c r="A953" s="244">
        <v>4284</v>
      </c>
      <c r="B953" s="5">
        <f>VLOOKUP(A953,'witte tabbelen'!$A$3:$K$2467,$R$76,0)</f>
        <v>1550.33</v>
      </c>
      <c r="C953" s="5">
        <f>VLOOKUP(A953,'witte tabbelen'!$A$3:$K$2467,$S$76,0)</f>
        <v>964</v>
      </c>
      <c r="D953" s="5">
        <f t="shared" si="20"/>
        <v>964</v>
      </c>
      <c r="E953" s="14"/>
    </row>
    <row r="954" spans="1:5">
      <c r="A954" s="243">
        <v>4288.5</v>
      </c>
      <c r="B954" s="5">
        <f>VLOOKUP(A954,'witte tabbelen'!$A$3:$K$2467,$R$76,0)</f>
        <v>1552</v>
      </c>
      <c r="C954" s="5">
        <f>VLOOKUP(A954,'witte tabbelen'!$A$3:$K$2467,$S$76,0)</f>
        <v>966.33</v>
      </c>
      <c r="D954" s="5">
        <f t="shared" si="20"/>
        <v>966.33</v>
      </c>
      <c r="E954" s="14"/>
    </row>
    <row r="955" spans="1:5">
      <c r="A955" s="244">
        <v>4293</v>
      </c>
      <c r="B955" s="5">
        <f>VLOOKUP(A955,'witte tabbelen'!$A$3:$K$2467,$R$76,0)</f>
        <v>1553.67</v>
      </c>
      <c r="C955" s="5">
        <f>VLOOKUP(A955,'witte tabbelen'!$A$3:$K$2467,$S$76,0)</f>
        <v>968.5</v>
      </c>
      <c r="D955" s="5">
        <f t="shared" si="20"/>
        <v>968.5</v>
      </c>
      <c r="E955" s="14"/>
    </row>
    <row r="956" spans="1:5">
      <c r="A956" s="243">
        <v>4297.5</v>
      </c>
      <c r="B956" s="5">
        <f>VLOOKUP(A956,'witte tabbelen'!$A$3:$K$2467,$R$76,0)</f>
        <v>1555.42</v>
      </c>
      <c r="C956" s="5">
        <f>VLOOKUP(A956,'witte tabbelen'!$A$3:$K$2467,$S$76,0)</f>
        <v>970.83</v>
      </c>
      <c r="D956" s="5">
        <f t="shared" si="20"/>
        <v>970.83</v>
      </c>
      <c r="E956" s="14"/>
    </row>
    <row r="957" spans="1:5">
      <c r="A957" s="244">
        <v>4302</v>
      </c>
      <c r="B957" s="5">
        <f>VLOOKUP(A957,'witte tabbelen'!$A$3:$K$2467,$R$76,0)</f>
        <v>1557.08</v>
      </c>
      <c r="C957" s="5">
        <f>VLOOKUP(A957,'witte tabbelen'!$A$3:$K$2467,$S$76,0)</f>
        <v>973.08</v>
      </c>
      <c r="D957" s="5">
        <f t="shared" si="20"/>
        <v>973.08</v>
      </c>
      <c r="E957" s="14"/>
    </row>
    <row r="958" spans="1:5">
      <c r="A958" s="243">
        <v>4306.5</v>
      </c>
      <c r="B958" s="5">
        <f>VLOOKUP(A958,'witte tabbelen'!$A$3:$K$2467,$R$76,0)</f>
        <v>1558.75</v>
      </c>
      <c r="C958" s="5">
        <f>VLOOKUP(A958,'witte tabbelen'!$A$3:$K$2467,$S$76,0)</f>
        <v>975.33</v>
      </c>
      <c r="D958" s="5">
        <f t="shared" si="20"/>
        <v>975.33</v>
      </c>
      <c r="E958" s="14"/>
    </row>
    <row r="959" spans="1:5">
      <c r="A959" s="244">
        <v>4311</v>
      </c>
      <c r="B959" s="5">
        <f>VLOOKUP(A959,'witte tabbelen'!$A$3:$K$2467,$R$76,0)</f>
        <v>1560.5</v>
      </c>
      <c r="C959" s="5">
        <f>VLOOKUP(A959,'witte tabbelen'!$A$3:$K$2467,$S$76,0)</f>
        <v>977.67</v>
      </c>
      <c r="D959" s="5">
        <f t="shared" si="20"/>
        <v>977.67</v>
      </c>
      <c r="E959" s="14"/>
    </row>
    <row r="960" spans="1:5">
      <c r="A960" s="243">
        <v>4315.5</v>
      </c>
      <c r="B960" s="5">
        <f>VLOOKUP(A960,'witte tabbelen'!$A$3:$K$2467,$R$76,0)</f>
        <v>1562.17</v>
      </c>
      <c r="C960" s="5">
        <f>VLOOKUP(A960,'witte tabbelen'!$A$3:$K$2467,$S$76,0)</f>
        <v>979.92</v>
      </c>
      <c r="D960" s="5">
        <f t="shared" si="20"/>
        <v>979.92</v>
      </c>
      <c r="E960" s="14"/>
    </row>
    <row r="961" spans="1:5">
      <c r="A961" s="244">
        <v>4320</v>
      </c>
      <c r="B961" s="5">
        <f>VLOOKUP(A961,'witte tabbelen'!$A$3:$K$2467,$R$76,0)</f>
        <v>1563.83</v>
      </c>
      <c r="C961" s="5">
        <f>VLOOKUP(A961,'witte tabbelen'!$A$3:$K$2467,$S$76,0)</f>
        <v>982.17</v>
      </c>
      <c r="D961" s="5">
        <f t="shared" si="20"/>
        <v>982.17</v>
      </c>
      <c r="E961" s="14"/>
    </row>
    <row r="962" spans="1:5">
      <c r="A962" s="243">
        <v>4324.5</v>
      </c>
      <c r="B962" s="5">
        <f>VLOOKUP(A962,'witte tabbelen'!$A$3:$K$2467,$R$76,0)</f>
        <v>1565.5</v>
      </c>
      <c r="C962" s="5">
        <f>VLOOKUP(A962,'witte tabbelen'!$A$3:$K$2467,$S$76,0)</f>
        <v>984.42</v>
      </c>
      <c r="D962" s="5">
        <f t="shared" si="20"/>
        <v>984.42</v>
      </c>
      <c r="E962" s="14"/>
    </row>
    <row r="963" spans="1:5">
      <c r="A963" s="244">
        <v>4329</v>
      </c>
      <c r="B963" s="5">
        <f>VLOOKUP(A963,'witte tabbelen'!$A$3:$K$2467,$R$76,0)</f>
        <v>1567.25</v>
      </c>
      <c r="C963" s="5">
        <f>VLOOKUP(A963,'witte tabbelen'!$A$3:$K$2467,$S$76,0)</f>
        <v>986.75</v>
      </c>
      <c r="D963" s="5">
        <f t="shared" ref="D963:D1026" si="21">C963</f>
        <v>986.75</v>
      </c>
      <c r="E963" s="14"/>
    </row>
    <row r="964" spans="1:5">
      <c r="A964" s="243">
        <v>4333.5</v>
      </c>
      <c r="B964" s="5">
        <f>VLOOKUP(A964,'witte tabbelen'!$A$3:$K$2467,$R$76,0)</f>
        <v>1568.92</v>
      </c>
      <c r="C964" s="5">
        <f>VLOOKUP(A964,'witte tabbelen'!$A$3:$K$2467,$S$76,0)</f>
        <v>989</v>
      </c>
      <c r="D964" s="5">
        <f t="shared" si="21"/>
        <v>989</v>
      </c>
      <c r="E964" s="14"/>
    </row>
    <row r="965" spans="1:5">
      <c r="A965" s="244">
        <v>4338</v>
      </c>
      <c r="B965" s="5">
        <f>VLOOKUP(A965,'witte tabbelen'!$A$3:$K$2467,$R$76,0)</f>
        <v>1570.58</v>
      </c>
      <c r="C965" s="5">
        <f>VLOOKUP(A965,'witte tabbelen'!$A$3:$K$2467,$S$76,0)</f>
        <v>991.25</v>
      </c>
      <c r="D965" s="5">
        <f t="shared" si="21"/>
        <v>991.25</v>
      </c>
      <c r="E965" s="14"/>
    </row>
    <row r="966" spans="1:5">
      <c r="A966" s="243">
        <v>4342.5</v>
      </c>
      <c r="B966" s="5">
        <f>VLOOKUP(A966,'witte tabbelen'!$A$3:$K$2467,$R$76,0)</f>
        <v>1572.33</v>
      </c>
      <c r="C966" s="5">
        <f>VLOOKUP(A966,'witte tabbelen'!$A$3:$K$2467,$S$76,0)</f>
        <v>993.58</v>
      </c>
      <c r="D966" s="5">
        <f t="shared" si="21"/>
        <v>993.58</v>
      </c>
      <c r="E966" s="14"/>
    </row>
    <row r="967" spans="1:5">
      <c r="A967" s="244">
        <v>4347</v>
      </c>
      <c r="B967" s="5">
        <f>VLOOKUP(A967,'witte tabbelen'!$A$3:$K$2467,$R$76,0)</f>
        <v>1574</v>
      </c>
      <c r="C967" s="5">
        <f>VLOOKUP(A967,'witte tabbelen'!$A$3:$K$2467,$S$76,0)</f>
        <v>995.75</v>
      </c>
      <c r="D967" s="5">
        <f t="shared" si="21"/>
        <v>995.75</v>
      </c>
      <c r="E967" s="14"/>
    </row>
    <row r="968" spans="1:5">
      <c r="A968" s="243">
        <v>4351.5</v>
      </c>
      <c r="B968" s="5">
        <f>VLOOKUP(A968,'witte tabbelen'!$A$3:$K$2467,$R$76,0)</f>
        <v>1575.67</v>
      </c>
      <c r="C968" s="5">
        <f>VLOOKUP(A968,'witte tabbelen'!$A$3:$K$2467,$S$76,0)</f>
        <v>998.08</v>
      </c>
      <c r="D968" s="5">
        <f t="shared" si="21"/>
        <v>998.08</v>
      </c>
      <c r="E968" s="14"/>
    </row>
    <row r="969" spans="1:5">
      <c r="A969" s="244">
        <v>4356</v>
      </c>
      <c r="B969" s="5">
        <f>VLOOKUP(A969,'witte tabbelen'!$A$3:$K$2467,$R$76,0)</f>
        <v>1577.33</v>
      </c>
      <c r="C969" s="5">
        <f>VLOOKUP(A969,'witte tabbelen'!$A$3:$K$2467,$S$76,0)</f>
        <v>1000.25</v>
      </c>
      <c r="D969" s="5">
        <f t="shared" si="21"/>
        <v>1000.25</v>
      </c>
      <c r="E969" s="14"/>
    </row>
    <row r="970" spans="1:5">
      <c r="A970" s="243">
        <v>4360.5</v>
      </c>
      <c r="B970" s="5">
        <f>VLOOKUP(A970,'witte tabbelen'!$A$3:$K$2467,$R$76,0)</f>
        <v>1579.08</v>
      </c>
      <c r="C970" s="5">
        <f>VLOOKUP(A970,'witte tabbelen'!$A$3:$K$2467,$S$76,0)</f>
        <v>1002.67</v>
      </c>
      <c r="D970" s="5">
        <f t="shared" si="21"/>
        <v>1002.67</v>
      </c>
      <c r="E970" s="14"/>
    </row>
    <row r="971" spans="1:5">
      <c r="A971" s="244">
        <v>4365</v>
      </c>
      <c r="B971" s="5">
        <f>VLOOKUP(A971,'witte tabbelen'!$A$3:$K$2467,$R$76,0)</f>
        <v>1580.75</v>
      </c>
      <c r="C971" s="5">
        <f>VLOOKUP(A971,'witte tabbelen'!$A$3:$K$2467,$S$76,0)</f>
        <v>1004.83</v>
      </c>
      <c r="D971" s="5">
        <f t="shared" si="21"/>
        <v>1004.83</v>
      </c>
      <c r="E971" s="14"/>
    </row>
    <row r="972" spans="1:5">
      <c r="A972" s="243">
        <v>4369.5</v>
      </c>
      <c r="B972" s="5">
        <f>VLOOKUP(A972,'witte tabbelen'!$A$3:$K$2467,$R$76,0)</f>
        <v>1582.42</v>
      </c>
      <c r="C972" s="5">
        <f>VLOOKUP(A972,'witte tabbelen'!$A$3:$K$2467,$S$76,0)</f>
        <v>1007.17</v>
      </c>
      <c r="D972" s="5">
        <f t="shared" si="21"/>
        <v>1007.17</v>
      </c>
      <c r="E972" s="14"/>
    </row>
    <row r="973" spans="1:5">
      <c r="A973" s="244">
        <v>4374</v>
      </c>
      <c r="B973" s="5">
        <f>VLOOKUP(A973,'witte tabbelen'!$A$3:$K$2467,$R$76,0)</f>
        <v>1584.17</v>
      </c>
      <c r="C973" s="5">
        <f>VLOOKUP(A973,'witte tabbelen'!$A$3:$K$2467,$S$76,0)</f>
        <v>1009.42</v>
      </c>
      <c r="D973" s="5">
        <f t="shared" si="21"/>
        <v>1009.42</v>
      </c>
      <c r="E973" s="14"/>
    </row>
    <row r="974" spans="1:5">
      <c r="A974" s="243">
        <v>4378.5</v>
      </c>
      <c r="B974" s="5">
        <f>VLOOKUP(A974,'witte tabbelen'!$A$3:$K$2467,$R$76,0)</f>
        <v>1585.83</v>
      </c>
      <c r="C974" s="5">
        <f>VLOOKUP(A974,'witte tabbelen'!$A$3:$K$2467,$S$76,0)</f>
        <v>1011.75</v>
      </c>
      <c r="D974" s="5">
        <f t="shared" si="21"/>
        <v>1011.75</v>
      </c>
      <c r="E974" s="14"/>
    </row>
    <row r="975" spans="1:5">
      <c r="A975" s="244">
        <v>4383</v>
      </c>
      <c r="B975" s="5">
        <f>VLOOKUP(A975,'witte tabbelen'!$A$3:$K$2467,$R$76,0)</f>
        <v>1587.5</v>
      </c>
      <c r="C975" s="5">
        <f>VLOOKUP(A975,'witte tabbelen'!$A$3:$K$2467,$S$76,0)</f>
        <v>1013.92</v>
      </c>
      <c r="D975" s="5">
        <f t="shared" si="21"/>
        <v>1013.92</v>
      </c>
      <c r="E975" s="14"/>
    </row>
    <row r="976" spans="1:5">
      <c r="A976" s="243">
        <v>4387.5</v>
      </c>
      <c r="B976" s="5">
        <f>VLOOKUP(A976,'witte tabbelen'!$A$3:$K$2467,$R$76,0)</f>
        <v>1589.17</v>
      </c>
      <c r="C976" s="5">
        <f>VLOOKUP(A976,'witte tabbelen'!$A$3:$K$2467,$S$76,0)</f>
        <v>1016.25</v>
      </c>
      <c r="D976" s="5">
        <f t="shared" si="21"/>
        <v>1016.25</v>
      </c>
      <c r="E976" s="14"/>
    </row>
    <row r="977" spans="1:5">
      <c r="A977" s="244">
        <v>4392</v>
      </c>
      <c r="B977" s="5">
        <f>VLOOKUP(A977,'witte tabbelen'!$A$3:$K$2467,$R$76,0)</f>
        <v>1590.92</v>
      </c>
      <c r="C977" s="5">
        <f>VLOOKUP(A977,'witte tabbelen'!$A$3:$K$2467,$S$76,0)</f>
        <v>1018.5</v>
      </c>
      <c r="D977" s="5">
        <f t="shared" si="21"/>
        <v>1018.5</v>
      </c>
      <c r="E977" s="14"/>
    </row>
    <row r="978" spans="1:5">
      <c r="A978" s="243">
        <v>4396.5</v>
      </c>
      <c r="B978" s="5">
        <f>VLOOKUP(A978,'witte tabbelen'!$A$3:$K$2467,$R$76,0)</f>
        <v>1592.58</v>
      </c>
      <c r="C978" s="5">
        <f>VLOOKUP(A978,'witte tabbelen'!$A$3:$K$2467,$S$76,0)</f>
        <v>1020.75</v>
      </c>
      <c r="D978" s="5">
        <f t="shared" si="21"/>
        <v>1020.75</v>
      </c>
      <c r="E978" s="14"/>
    </row>
    <row r="979" spans="1:5">
      <c r="A979" s="244">
        <v>4401</v>
      </c>
      <c r="B979" s="5">
        <f>VLOOKUP(A979,'witte tabbelen'!$A$3:$K$2467,$R$76,0)</f>
        <v>1594.25</v>
      </c>
      <c r="C979" s="5">
        <f>VLOOKUP(A979,'witte tabbelen'!$A$3:$K$2467,$S$76,0)</f>
        <v>1023.08</v>
      </c>
      <c r="D979" s="5">
        <f t="shared" si="21"/>
        <v>1023.08</v>
      </c>
      <c r="E979" s="14"/>
    </row>
    <row r="980" spans="1:5">
      <c r="A980" s="243">
        <v>4405.5</v>
      </c>
      <c r="B980" s="5">
        <f>VLOOKUP(A980,'witte tabbelen'!$A$3:$K$2467,$R$76,0)</f>
        <v>1596</v>
      </c>
      <c r="C980" s="5">
        <f>VLOOKUP(A980,'witte tabbelen'!$A$3:$K$2467,$S$76,0)</f>
        <v>1025.33</v>
      </c>
      <c r="D980" s="5">
        <f t="shared" si="21"/>
        <v>1025.33</v>
      </c>
      <c r="E980" s="14"/>
    </row>
    <row r="981" spans="1:5">
      <c r="A981" s="244">
        <v>4410</v>
      </c>
      <c r="B981" s="5">
        <f>VLOOKUP(A981,'witte tabbelen'!$A$3:$K$2467,$R$76,0)</f>
        <v>1597.67</v>
      </c>
      <c r="C981" s="5">
        <f>VLOOKUP(A981,'witte tabbelen'!$A$3:$K$2467,$S$76,0)</f>
        <v>1027.67</v>
      </c>
      <c r="D981" s="5">
        <f t="shared" si="21"/>
        <v>1027.67</v>
      </c>
      <c r="E981" s="14"/>
    </row>
    <row r="982" spans="1:5">
      <c r="A982" s="243">
        <v>4414.5</v>
      </c>
      <c r="B982" s="5">
        <f>VLOOKUP(A982,'witte tabbelen'!$A$3:$K$2467,$R$76,0)</f>
        <v>1599.33</v>
      </c>
      <c r="C982" s="5">
        <f>VLOOKUP(A982,'witte tabbelen'!$A$3:$K$2467,$S$76,0)</f>
        <v>1029.83</v>
      </c>
      <c r="D982" s="5">
        <f t="shared" si="21"/>
        <v>1029.83</v>
      </c>
      <c r="E982" s="14"/>
    </row>
    <row r="983" spans="1:5">
      <c r="A983" s="244">
        <v>4419</v>
      </c>
      <c r="B983" s="5">
        <f>VLOOKUP(A983,'witte tabbelen'!$A$3:$K$2467,$R$76,0)</f>
        <v>1601</v>
      </c>
      <c r="C983" s="5">
        <f>VLOOKUP(A983,'witte tabbelen'!$A$3:$K$2467,$S$76,0)</f>
        <v>1032.17</v>
      </c>
      <c r="D983" s="5">
        <f t="shared" si="21"/>
        <v>1032.17</v>
      </c>
      <c r="E983" s="14"/>
    </row>
    <row r="984" spans="1:5">
      <c r="A984" s="243">
        <v>4423.5</v>
      </c>
      <c r="B984" s="5">
        <f>VLOOKUP(A984,'witte tabbelen'!$A$3:$K$2467,$R$76,0)</f>
        <v>1602.75</v>
      </c>
      <c r="C984" s="5">
        <f>VLOOKUP(A984,'witte tabbelen'!$A$3:$K$2467,$S$76,0)</f>
        <v>1034.42</v>
      </c>
      <c r="D984" s="5">
        <f t="shared" si="21"/>
        <v>1034.42</v>
      </c>
      <c r="E984" s="14"/>
    </row>
    <row r="985" spans="1:5">
      <c r="A985" s="244">
        <v>4428</v>
      </c>
      <c r="B985" s="5">
        <f>VLOOKUP(A985,'witte tabbelen'!$A$3:$K$2467,$R$76,0)</f>
        <v>1604.42</v>
      </c>
      <c r="C985" s="5">
        <f>VLOOKUP(A985,'witte tabbelen'!$A$3:$K$2467,$S$76,0)</f>
        <v>1036.75</v>
      </c>
      <c r="D985" s="5">
        <f t="shared" si="21"/>
        <v>1036.75</v>
      </c>
      <c r="E985" s="14"/>
    </row>
    <row r="986" spans="1:5">
      <c r="A986" s="243">
        <v>4432.5</v>
      </c>
      <c r="B986" s="5">
        <f>VLOOKUP(A986,'witte tabbelen'!$A$3:$K$2467,$R$76,0)</f>
        <v>1606.08</v>
      </c>
      <c r="C986" s="5">
        <f>VLOOKUP(A986,'witte tabbelen'!$A$3:$K$2467,$S$76,0)</f>
        <v>1038.92</v>
      </c>
      <c r="D986" s="5">
        <f t="shared" si="21"/>
        <v>1038.92</v>
      </c>
      <c r="E986" s="14"/>
    </row>
    <row r="987" spans="1:5">
      <c r="A987" s="244">
        <v>4437</v>
      </c>
      <c r="B987" s="5">
        <f>VLOOKUP(A987,'witte tabbelen'!$A$3:$K$2467,$R$76,0)</f>
        <v>1607.75</v>
      </c>
      <c r="C987" s="5">
        <f>VLOOKUP(A987,'witte tabbelen'!$A$3:$K$2467,$S$76,0)</f>
        <v>1041.25</v>
      </c>
      <c r="D987" s="5">
        <f t="shared" si="21"/>
        <v>1041.25</v>
      </c>
      <c r="E987" s="14"/>
    </row>
    <row r="988" spans="1:5">
      <c r="A988" s="243">
        <v>4441.5</v>
      </c>
      <c r="B988" s="5">
        <f>VLOOKUP(A988,'witte tabbelen'!$A$3:$K$2467,$R$76,0)</f>
        <v>1609.5</v>
      </c>
      <c r="C988" s="5">
        <f>VLOOKUP(A988,'witte tabbelen'!$A$3:$K$2467,$S$76,0)</f>
        <v>1043.5</v>
      </c>
      <c r="D988" s="5">
        <f t="shared" si="21"/>
        <v>1043.5</v>
      </c>
      <c r="E988" s="14"/>
    </row>
    <row r="989" spans="1:5">
      <c r="A989" s="244">
        <v>4446</v>
      </c>
      <c r="B989" s="5">
        <f>VLOOKUP(A989,'witte tabbelen'!$A$3:$K$2467,$R$76,0)</f>
        <v>1611.17</v>
      </c>
      <c r="C989" s="5">
        <f>VLOOKUP(A989,'witte tabbelen'!$A$3:$K$2467,$S$76,0)</f>
        <v>1045.75</v>
      </c>
      <c r="D989" s="5">
        <f t="shared" si="21"/>
        <v>1045.75</v>
      </c>
      <c r="E989" s="14"/>
    </row>
    <row r="990" spans="1:5">
      <c r="A990" s="243">
        <v>4450.5</v>
      </c>
      <c r="B990" s="5">
        <f>VLOOKUP(A990,'witte tabbelen'!$A$3:$K$2467,$R$76,0)</f>
        <v>1612.83</v>
      </c>
      <c r="C990" s="5">
        <f>VLOOKUP(A990,'witte tabbelen'!$A$3:$K$2467,$S$76,0)</f>
        <v>1048</v>
      </c>
      <c r="D990" s="5">
        <f t="shared" si="21"/>
        <v>1048</v>
      </c>
      <c r="E990" s="14"/>
    </row>
    <row r="991" spans="1:5">
      <c r="A991" s="244">
        <v>4455</v>
      </c>
      <c r="B991" s="5">
        <f>VLOOKUP(A991,'witte tabbelen'!$A$3:$K$2467,$R$76,0)</f>
        <v>1614.58</v>
      </c>
      <c r="C991" s="5">
        <f>VLOOKUP(A991,'witte tabbelen'!$A$3:$K$2467,$S$76,0)</f>
        <v>1050.33</v>
      </c>
      <c r="D991" s="5">
        <f t="shared" si="21"/>
        <v>1050.33</v>
      </c>
      <c r="E991" s="14"/>
    </row>
    <row r="992" spans="1:5">
      <c r="A992" s="243">
        <v>4459.5</v>
      </c>
      <c r="B992" s="5">
        <f>VLOOKUP(A992,'witte tabbelen'!$A$3:$K$2467,$R$76,0)</f>
        <v>1616.25</v>
      </c>
      <c r="C992" s="5">
        <f>VLOOKUP(A992,'witte tabbelen'!$A$3:$K$2467,$S$76,0)</f>
        <v>1052.58</v>
      </c>
      <c r="D992" s="5">
        <f t="shared" si="21"/>
        <v>1052.58</v>
      </c>
      <c r="E992" s="14"/>
    </row>
    <row r="993" spans="1:5">
      <c r="A993" s="244">
        <v>4464</v>
      </c>
      <c r="B993" s="5">
        <f>VLOOKUP(A993,'witte tabbelen'!$A$3:$K$2467,$R$76,0)</f>
        <v>1617.92</v>
      </c>
      <c r="C993" s="5">
        <f>VLOOKUP(A993,'witte tabbelen'!$A$3:$K$2467,$S$76,0)</f>
        <v>1054.83</v>
      </c>
      <c r="D993" s="5">
        <f t="shared" si="21"/>
        <v>1054.83</v>
      </c>
      <c r="E993" s="14"/>
    </row>
    <row r="994" spans="1:5">
      <c r="A994" s="243">
        <v>4468.5</v>
      </c>
      <c r="B994" s="5">
        <f>VLOOKUP(A994,'witte tabbelen'!$A$3:$K$2467,$R$76,0)</f>
        <v>1619.58</v>
      </c>
      <c r="C994" s="5">
        <f>VLOOKUP(A994,'witte tabbelen'!$A$3:$K$2467,$S$76,0)</f>
        <v>1057.08</v>
      </c>
      <c r="D994" s="5">
        <f t="shared" si="21"/>
        <v>1057.08</v>
      </c>
      <c r="E994" s="14"/>
    </row>
    <row r="995" spans="1:5">
      <c r="A995" s="244">
        <v>4473</v>
      </c>
      <c r="B995" s="5">
        <f>VLOOKUP(A995,'witte tabbelen'!$A$3:$K$2467,$R$76,0)</f>
        <v>1621.33</v>
      </c>
      <c r="C995" s="5">
        <f>VLOOKUP(A995,'witte tabbelen'!$A$3:$K$2467,$S$76,0)</f>
        <v>1059.42</v>
      </c>
      <c r="D995" s="5">
        <f t="shared" si="21"/>
        <v>1059.42</v>
      </c>
      <c r="E995" s="14"/>
    </row>
    <row r="996" spans="1:5">
      <c r="A996" s="243">
        <v>4477.5</v>
      </c>
      <c r="B996" s="5">
        <f>VLOOKUP(A996,'witte tabbelen'!$A$3:$K$2467,$R$76,0)</f>
        <v>1623</v>
      </c>
      <c r="C996" s="5">
        <f>VLOOKUP(A996,'witte tabbelen'!$A$3:$K$2467,$S$76,0)</f>
        <v>1061.67</v>
      </c>
      <c r="D996" s="5">
        <f t="shared" si="21"/>
        <v>1061.67</v>
      </c>
      <c r="E996" s="14"/>
    </row>
    <row r="997" spans="1:5">
      <c r="A997" s="244">
        <v>4482</v>
      </c>
      <c r="B997" s="5">
        <f>VLOOKUP(A997,'witte tabbelen'!$A$3:$K$2467,$R$76,0)</f>
        <v>1624.67</v>
      </c>
      <c r="C997" s="5">
        <f>VLOOKUP(A997,'witte tabbelen'!$A$3:$K$2467,$S$76,0)</f>
        <v>1063.92</v>
      </c>
      <c r="D997" s="5">
        <f t="shared" si="21"/>
        <v>1063.92</v>
      </c>
      <c r="E997" s="14"/>
    </row>
    <row r="998" spans="1:5">
      <c r="A998" s="243">
        <v>4486.5</v>
      </c>
      <c r="B998" s="5">
        <f>VLOOKUP(A998,'witte tabbelen'!$A$3:$K$2467,$R$76,0)</f>
        <v>1626.42</v>
      </c>
      <c r="C998" s="5">
        <f>VLOOKUP(A998,'witte tabbelen'!$A$3:$K$2467,$S$76,0)</f>
        <v>1066.25</v>
      </c>
      <c r="D998" s="5">
        <f t="shared" si="21"/>
        <v>1066.25</v>
      </c>
      <c r="E998" s="14"/>
    </row>
    <row r="999" spans="1:5">
      <c r="A999" s="244">
        <v>4491</v>
      </c>
      <c r="B999" s="5">
        <f>VLOOKUP(A999,'witte tabbelen'!$A$3:$K$2467,$R$76,0)</f>
        <v>1628.08</v>
      </c>
      <c r="C999" s="5">
        <f>VLOOKUP(A999,'witte tabbelen'!$A$3:$K$2467,$S$76,0)</f>
        <v>1068.5</v>
      </c>
      <c r="D999" s="5">
        <f t="shared" si="21"/>
        <v>1068.5</v>
      </c>
      <c r="E999" s="14"/>
    </row>
    <row r="1000" spans="1:5">
      <c r="A1000" s="243">
        <v>4495.5</v>
      </c>
      <c r="B1000" s="5">
        <f>VLOOKUP(A1000,'witte tabbelen'!$A$3:$K$2467,$R$76,0)</f>
        <v>1629.75</v>
      </c>
      <c r="C1000" s="5">
        <f>VLOOKUP(A1000,'witte tabbelen'!$A$3:$K$2467,$S$76,0)</f>
        <v>1070.67</v>
      </c>
      <c r="D1000" s="5">
        <f t="shared" si="21"/>
        <v>1070.67</v>
      </c>
      <c r="E1000" s="14"/>
    </row>
    <row r="1001" spans="1:5">
      <c r="A1001" s="244">
        <v>4500</v>
      </c>
      <c r="B1001" s="5">
        <f>VLOOKUP(A1001,'witte tabbelen'!$A$3:$K$2467,$R$76,0)</f>
        <v>1631.42</v>
      </c>
      <c r="C1001" s="5">
        <f>VLOOKUP(A1001,'witte tabbelen'!$A$3:$K$2467,$S$76,0)</f>
        <v>1073</v>
      </c>
      <c r="D1001" s="5">
        <f t="shared" si="21"/>
        <v>1073</v>
      </c>
      <c r="E1001" s="14"/>
    </row>
    <row r="1002" spans="1:5">
      <c r="A1002" s="243">
        <v>4504.5</v>
      </c>
      <c r="B1002" s="5">
        <f>VLOOKUP(A1002,'witte tabbelen'!$A$3:$K$2467,$R$76,0)</f>
        <v>1633.17</v>
      </c>
      <c r="C1002" s="5">
        <f>VLOOKUP(A1002,'witte tabbelen'!$A$3:$K$2467,$S$76,0)</f>
        <v>1075.25</v>
      </c>
      <c r="D1002" s="5">
        <f t="shared" si="21"/>
        <v>1075.25</v>
      </c>
      <c r="E1002" s="14"/>
    </row>
    <row r="1003" spans="1:5">
      <c r="A1003" s="244">
        <v>4509</v>
      </c>
      <c r="B1003" s="5">
        <f>VLOOKUP(A1003,'witte tabbelen'!$A$3:$K$2467,$R$76,0)</f>
        <v>1634.83</v>
      </c>
      <c r="C1003" s="5">
        <f>VLOOKUP(A1003,'witte tabbelen'!$A$3:$K$2467,$S$76,0)</f>
        <v>1077.58</v>
      </c>
      <c r="D1003" s="5">
        <f t="shared" si="21"/>
        <v>1077.58</v>
      </c>
      <c r="E1003" s="14"/>
    </row>
    <row r="1004" spans="1:5">
      <c r="A1004" s="243">
        <v>4513.5</v>
      </c>
      <c r="B1004" s="5">
        <f>VLOOKUP(A1004,'witte tabbelen'!$A$3:$K$2467,$R$76,0)</f>
        <v>1636.5</v>
      </c>
      <c r="C1004" s="5">
        <f>VLOOKUP(A1004,'witte tabbelen'!$A$3:$K$2467,$S$76,0)</f>
        <v>1079.75</v>
      </c>
      <c r="D1004" s="5">
        <f t="shared" si="21"/>
        <v>1079.75</v>
      </c>
      <c r="E1004" s="14"/>
    </row>
    <row r="1005" spans="1:5">
      <c r="A1005" s="244">
        <v>4518</v>
      </c>
      <c r="B1005" s="5">
        <f>VLOOKUP(A1005,'witte tabbelen'!$A$3:$K$2467,$R$76,0)</f>
        <v>1638.25</v>
      </c>
      <c r="C1005" s="5">
        <f>VLOOKUP(A1005,'witte tabbelen'!$A$3:$K$2467,$S$76,0)</f>
        <v>1082.17</v>
      </c>
      <c r="D1005" s="5">
        <f t="shared" si="21"/>
        <v>1082.17</v>
      </c>
      <c r="E1005" s="14"/>
    </row>
    <row r="1006" spans="1:5">
      <c r="A1006" s="243">
        <v>4522.5</v>
      </c>
      <c r="B1006" s="5">
        <f>VLOOKUP(A1006,'witte tabbelen'!$A$3:$K$2467,$R$76,0)</f>
        <v>1639.92</v>
      </c>
      <c r="C1006" s="5">
        <f>VLOOKUP(A1006,'witte tabbelen'!$A$3:$K$2467,$S$76,0)</f>
        <v>1084.33</v>
      </c>
      <c r="D1006" s="5">
        <f t="shared" si="21"/>
        <v>1084.33</v>
      </c>
      <c r="E1006" s="14"/>
    </row>
    <row r="1007" spans="1:5">
      <c r="A1007" s="244">
        <v>4527</v>
      </c>
      <c r="B1007" s="5">
        <f>VLOOKUP(A1007,'witte tabbelen'!$A$3:$K$2467,$R$76,0)</f>
        <v>1641.58</v>
      </c>
      <c r="C1007" s="5">
        <f>VLOOKUP(A1007,'witte tabbelen'!$A$3:$K$2467,$S$76,0)</f>
        <v>1086.67</v>
      </c>
      <c r="D1007" s="5">
        <f t="shared" si="21"/>
        <v>1086.67</v>
      </c>
      <c r="E1007" s="14"/>
    </row>
    <row r="1008" spans="1:5">
      <c r="A1008" s="243">
        <v>4531.5</v>
      </c>
      <c r="B1008" s="5">
        <f>VLOOKUP(A1008,'witte tabbelen'!$A$3:$K$2467,$R$76,0)</f>
        <v>1643.25</v>
      </c>
      <c r="C1008" s="5">
        <f>VLOOKUP(A1008,'witte tabbelen'!$A$3:$K$2467,$S$76,0)</f>
        <v>1088.83</v>
      </c>
      <c r="D1008" s="5">
        <f t="shared" si="21"/>
        <v>1088.83</v>
      </c>
      <c r="E1008" s="14"/>
    </row>
    <row r="1009" spans="1:5">
      <c r="A1009" s="244">
        <v>4536</v>
      </c>
      <c r="B1009" s="5">
        <f>VLOOKUP(A1009,'witte tabbelen'!$A$3:$K$2467,$R$76,0)</f>
        <v>1645</v>
      </c>
      <c r="C1009" s="5">
        <f>VLOOKUP(A1009,'witte tabbelen'!$A$3:$K$2467,$S$76,0)</f>
        <v>1091.25</v>
      </c>
      <c r="D1009" s="5">
        <f t="shared" si="21"/>
        <v>1091.25</v>
      </c>
      <c r="E1009" s="14"/>
    </row>
    <row r="1010" spans="1:5">
      <c r="A1010" s="243">
        <v>4540.5</v>
      </c>
      <c r="B1010" s="5">
        <f>VLOOKUP(A1010,'witte tabbelen'!$A$3:$K$2467,$R$76,0)</f>
        <v>1646.67</v>
      </c>
      <c r="C1010" s="5">
        <f>VLOOKUP(A1010,'witte tabbelen'!$A$3:$K$2467,$S$76,0)</f>
        <v>1093.42</v>
      </c>
      <c r="D1010" s="5">
        <f t="shared" si="21"/>
        <v>1093.42</v>
      </c>
      <c r="E1010" s="14"/>
    </row>
    <row r="1011" spans="1:5">
      <c r="A1011" s="244">
        <v>4545</v>
      </c>
      <c r="B1011" s="5">
        <f>VLOOKUP(A1011,'witte tabbelen'!$A$3:$K$2467,$R$76,0)</f>
        <v>1648.33</v>
      </c>
      <c r="C1011" s="5">
        <f>VLOOKUP(A1011,'witte tabbelen'!$A$3:$K$2467,$S$76,0)</f>
        <v>1095.67</v>
      </c>
      <c r="D1011" s="5">
        <f t="shared" si="21"/>
        <v>1095.67</v>
      </c>
      <c r="E1011" s="14"/>
    </row>
    <row r="1012" spans="1:5">
      <c r="A1012" s="243">
        <v>4549.5</v>
      </c>
      <c r="B1012" s="5">
        <f>VLOOKUP(A1012,'witte tabbelen'!$A$3:$K$2467,$R$76,0)</f>
        <v>1650.08</v>
      </c>
      <c r="C1012" s="5">
        <f>VLOOKUP(A1012,'witte tabbelen'!$A$3:$K$2467,$S$76,0)</f>
        <v>1098.08</v>
      </c>
      <c r="D1012" s="5">
        <f t="shared" si="21"/>
        <v>1098.08</v>
      </c>
      <c r="E1012" s="14"/>
    </row>
    <row r="1013" spans="1:5">
      <c r="A1013" s="244">
        <v>4554</v>
      </c>
      <c r="B1013" s="5">
        <f>VLOOKUP(A1013,'witte tabbelen'!$A$3:$K$2467,$R$76,0)</f>
        <v>1651.75</v>
      </c>
      <c r="C1013" s="5">
        <f>VLOOKUP(A1013,'witte tabbelen'!$A$3:$K$2467,$S$76,0)</f>
        <v>1100.25</v>
      </c>
      <c r="D1013" s="5">
        <f t="shared" si="21"/>
        <v>1100.25</v>
      </c>
      <c r="E1013" s="14"/>
    </row>
    <row r="1014" spans="1:5">
      <c r="A1014" s="243">
        <v>4558.5</v>
      </c>
      <c r="B1014" s="5">
        <f>VLOOKUP(A1014,'witte tabbelen'!$A$3:$K$2467,$R$76,0)</f>
        <v>1653.42</v>
      </c>
      <c r="C1014" s="5">
        <f>VLOOKUP(A1014,'witte tabbelen'!$A$3:$K$2467,$S$76,0)</f>
        <v>1102.58</v>
      </c>
      <c r="D1014" s="5">
        <f t="shared" si="21"/>
        <v>1102.58</v>
      </c>
      <c r="E1014" s="14"/>
    </row>
    <row r="1015" spans="1:5">
      <c r="A1015" s="244">
        <v>4563</v>
      </c>
      <c r="B1015" s="5">
        <f>VLOOKUP(A1015,'witte tabbelen'!$A$3:$K$2467,$R$76,0)</f>
        <v>1655.08</v>
      </c>
      <c r="C1015" s="5">
        <f>VLOOKUP(A1015,'witte tabbelen'!$A$3:$K$2467,$S$76,0)</f>
        <v>1104.75</v>
      </c>
      <c r="D1015" s="5">
        <f t="shared" si="21"/>
        <v>1104.75</v>
      </c>
      <c r="E1015" s="14"/>
    </row>
    <row r="1016" spans="1:5">
      <c r="A1016" s="243">
        <v>4567.5</v>
      </c>
      <c r="B1016" s="5">
        <f>VLOOKUP(A1016,'witte tabbelen'!$A$3:$K$2467,$R$76,0)</f>
        <v>1656.83</v>
      </c>
      <c r="C1016" s="5">
        <f>VLOOKUP(A1016,'witte tabbelen'!$A$3:$K$2467,$S$76,0)</f>
        <v>1107.17</v>
      </c>
      <c r="D1016" s="5">
        <f t="shared" si="21"/>
        <v>1107.17</v>
      </c>
      <c r="E1016" s="14"/>
    </row>
    <row r="1017" spans="1:5">
      <c r="A1017" s="244">
        <v>4572</v>
      </c>
      <c r="B1017" s="5">
        <f>VLOOKUP(A1017,'witte tabbelen'!$A$3:$K$2467,$R$76,0)</f>
        <v>1658.5</v>
      </c>
      <c r="C1017" s="5">
        <f>VLOOKUP(A1017,'witte tabbelen'!$A$3:$K$2467,$S$76,0)</f>
        <v>1109.33</v>
      </c>
      <c r="D1017" s="5">
        <f t="shared" si="21"/>
        <v>1109.33</v>
      </c>
      <c r="E1017" s="14"/>
    </row>
    <row r="1018" spans="1:5">
      <c r="A1018" s="243">
        <v>4576.5</v>
      </c>
      <c r="B1018" s="5">
        <f>VLOOKUP(A1018,'witte tabbelen'!$A$3:$K$2467,$R$76,0)</f>
        <v>1660.17</v>
      </c>
      <c r="C1018" s="5">
        <f>VLOOKUP(A1018,'witte tabbelen'!$A$3:$K$2467,$S$76,0)</f>
        <v>1111.67</v>
      </c>
      <c r="D1018" s="5">
        <f t="shared" si="21"/>
        <v>1111.67</v>
      </c>
      <c r="E1018" s="14"/>
    </row>
    <row r="1019" spans="1:5">
      <c r="A1019" s="244">
        <v>4581</v>
      </c>
      <c r="B1019" s="5">
        <f>VLOOKUP(A1019,'witte tabbelen'!$A$3:$K$2467,$R$76,0)</f>
        <v>1661.92</v>
      </c>
      <c r="C1019" s="5">
        <f>VLOOKUP(A1019,'witte tabbelen'!$A$3:$K$2467,$S$76,0)</f>
        <v>1113.92</v>
      </c>
      <c r="D1019" s="5">
        <f t="shared" si="21"/>
        <v>1113.92</v>
      </c>
      <c r="E1019" s="14"/>
    </row>
    <row r="1020" spans="1:5">
      <c r="A1020" s="243">
        <v>4585.5</v>
      </c>
      <c r="B1020" s="5">
        <f>VLOOKUP(A1020,'witte tabbelen'!$A$3:$K$2467,$R$76,0)</f>
        <v>1663.58</v>
      </c>
      <c r="C1020" s="5">
        <f>VLOOKUP(A1020,'witte tabbelen'!$A$3:$K$2467,$S$76,0)</f>
        <v>1116.25</v>
      </c>
      <c r="D1020" s="5">
        <f t="shared" si="21"/>
        <v>1116.25</v>
      </c>
      <c r="E1020" s="14"/>
    </row>
    <row r="1021" spans="1:5">
      <c r="A1021" s="244">
        <v>4590</v>
      </c>
      <c r="B1021" s="5">
        <f>VLOOKUP(A1021,'witte tabbelen'!$A$3:$K$2467,$R$76,0)</f>
        <v>1665.25</v>
      </c>
      <c r="C1021" s="5">
        <f>VLOOKUP(A1021,'witte tabbelen'!$A$3:$K$2467,$S$76,0)</f>
        <v>1118.42</v>
      </c>
      <c r="D1021" s="5">
        <f t="shared" si="21"/>
        <v>1118.42</v>
      </c>
      <c r="E1021" s="14"/>
    </row>
    <row r="1022" spans="1:5">
      <c r="A1022" s="243">
        <v>4594.5</v>
      </c>
      <c r="B1022" s="5">
        <f>VLOOKUP(A1022,'witte tabbelen'!$A$3:$K$2467,$R$76,0)</f>
        <v>1666.92</v>
      </c>
      <c r="C1022" s="5">
        <f>VLOOKUP(A1022,'witte tabbelen'!$A$3:$K$2467,$S$76,0)</f>
        <v>1120.67</v>
      </c>
      <c r="D1022" s="5">
        <f t="shared" si="21"/>
        <v>1120.67</v>
      </c>
      <c r="E1022" s="14"/>
    </row>
    <row r="1023" spans="1:5">
      <c r="A1023" s="244">
        <v>4599</v>
      </c>
      <c r="B1023" s="5">
        <f>VLOOKUP(A1023,'witte tabbelen'!$A$3:$K$2467,$R$76,0)</f>
        <v>1668.67</v>
      </c>
      <c r="C1023" s="5">
        <f>VLOOKUP(A1023,'witte tabbelen'!$A$3:$K$2467,$S$76,0)</f>
        <v>1123</v>
      </c>
      <c r="D1023" s="5">
        <f t="shared" si="21"/>
        <v>1123</v>
      </c>
      <c r="E1023" s="14"/>
    </row>
    <row r="1024" spans="1:5">
      <c r="A1024" s="243">
        <v>4603.5</v>
      </c>
      <c r="B1024" s="5">
        <f>VLOOKUP(A1024,'witte tabbelen'!$A$3:$K$2467,$R$76,0)</f>
        <v>1670.33</v>
      </c>
      <c r="C1024" s="5">
        <f>VLOOKUP(A1024,'witte tabbelen'!$A$3:$K$2467,$S$76,0)</f>
        <v>1125.25</v>
      </c>
      <c r="D1024" s="5">
        <f t="shared" si="21"/>
        <v>1125.25</v>
      </c>
      <c r="E1024" s="14"/>
    </row>
    <row r="1025" spans="1:5">
      <c r="A1025" s="244">
        <v>4608</v>
      </c>
      <c r="B1025" s="5">
        <f>VLOOKUP(A1025,'witte tabbelen'!$A$3:$K$2467,$R$76,0)</f>
        <v>1672</v>
      </c>
      <c r="C1025" s="5">
        <f>VLOOKUP(A1025,'witte tabbelen'!$A$3:$K$2467,$S$76,0)</f>
        <v>1127.5</v>
      </c>
      <c r="D1025" s="5">
        <f t="shared" si="21"/>
        <v>1127.5</v>
      </c>
      <c r="E1025" s="14"/>
    </row>
    <row r="1026" spans="1:5">
      <c r="A1026" s="243">
        <v>4612.5</v>
      </c>
      <c r="B1026" s="5">
        <f>VLOOKUP(A1026,'witte tabbelen'!$A$3:$K$2467,$R$76,0)</f>
        <v>1673.75</v>
      </c>
      <c r="C1026" s="5">
        <f>VLOOKUP(A1026,'witte tabbelen'!$A$3:$K$2467,$S$76,0)</f>
        <v>1129.83</v>
      </c>
      <c r="D1026" s="5">
        <f t="shared" si="21"/>
        <v>1129.83</v>
      </c>
      <c r="E1026" s="14"/>
    </row>
    <row r="1027" spans="1:5">
      <c r="A1027" s="244">
        <v>4617</v>
      </c>
      <c r="B1027" s="5">
        <f>VLOOKUP(A1027,'witte tabbelen'!$A$3:$K$2467,$R$76,0)</f>
        <v>1675.42</v>
      </c>
      <c r="C1027" s="5">
        <f>VLOOKUP(A1027,'witte tabbelen'!$A$3:$K$2467,$S$76,0)</f>
        <v>1132.08</v>
      </c>
      <c r="D1027" s="5">
        <f t="shared" ref="D1027:D1090" si="22">C1027</f>
        <v>1132.08</v>
      </c>
      <c r="E1027" s="14"/>
    </row>
    <row r="1028" spans="1:5">
      <c r="A1028" s="243">
        <v>4621.5</v>
      </c>
      <c r="B1028" s="5">
        <f>VLOOKUP(A1028,'witte tabbelen'!$A$3:$K$2467,$R$76,0)</f>
        <v>1677.08</v>
      </c>
      <c r="C1028" s="5">
        <f>VLOOKUP(A1028,'witte tabbelen'!$A$3:$K$2467,$S$76,0)</f>
        <v>1134.33</v>
      </c>
      <c r="D1028" s="5">
        <f t="shared" si="22"/>
        <v>1134.33</v>
      </c>
      <c r="E1028" s="14"/>
    </row>
    <row r="1029" spans="1:5">
      <c r="A1029" s="244">
        <v>4626</v>
      </c>
      <c r="B1029" s="5">
        <f>VLOOKUP(A1029,'witte tabbelen'!$A$3:$K$2467,$R$76,0)</f>
        <v>1678.75</v>
      </c>
      <c r="C1029" s="5">
        <f>VLOOKUP(A1029,'witte tabbelen'!$A$3:$K$2467,$S$76,0)</f>
        <v>1136.58</v>
      </c>
      <c r="D1029" s="5">
        <f t="shared" si="22"/>
        <v>1136.58</v>
      </c>
      <c r="E1029" s="14"/>
    </row>
    <row r="1030" spans="1:5">
      <c r="A1030" s="243">
        <v>4630.5</v>
      </c>
      <c r="B1030" s="5">
        <f>VLOOKUP(A1030,'witte tabbelen'!$A$3:$K$2467,$R$76,0)</f>
        <v>1680.5</v>
      </c>
      <c r="C1030" s="5">
        <f>VLOOKUP(A1030,'witte tabbelen'!$A$3:$K$2467,$S$76,0)</f>
        <v>1138.92</v>
      </c>
      <c r="D1030" s="5">
        <f t="shared" si="22"/>
        <v>1138.92</v>
      </c>
      <c r="E1030" s="14"/>
    </row>
    <row r="1031" spans="1:5">
      <c r="A1031" s="244">
        <v>4635</v>
      </c>
      <c r="B1031" s="5">
        <f>VLOOKUP(A1031,'witte tabbelen'!$A$3:$K$2467,$R$76,0)</f>
        <v>1682.17</v>
      </c>
      <c r="C1031" s="5">
        <f>VLOOKUP(A1031,'witte tabbelen'!$A$3:$K$2467,$S$76,0)</f>
        <v>1141.17</v>
      </c>
      <c r="D1031" s="5">
        <f t="shared" si="22"/>
        <v>1141.17</v>
      </c>
      <c r="E1031" s="14"/>
    </row>
    <row r="1032" spans="1:5">
      <c r="A1032" s="243">
        <v>4639.5</v>
      </c>
      <c r="B1032" s="5">
        <f>VLOOKUP(A1032,'witte tabbelen'!$A$3:$K$2467,$R$76,0)</f>
        <v>1683.83</v>
      </c>
      <c r="C1032" s="5">
        <f>VLOOKUP(A1032,'witte tabbelen'!$A$3:$K$2467,$S$76,0)</f>
        <v>1143.42</v>
      </c>
      <c r="D1032" s="5">
        <f t="shared" si="22"/>
        <v>1143.42</v>
      </c>
      <c r="E1032" s="14"/>
    </row>
    <row r="1033" spans="1:5">
      <c r="A1033" s="244">
        <v>4644</v>
      </c>
      <c r="B1033" s="5">
        <f>VLOOKUP(A1033,'witte tabbelen'!$A$3:$K$2467,$R$76,0)</f>
        <v>1685.5</v>
      </c>
      <c r="C1033" s="5">
        <f>VLOOKUP(A1033,'witte tabbelen'!$A$3:$K$2467,$S$76,0)</f>
        <v>1145.58</v>
      </c>
      <c r="D1033" s="5">
        <f t="shared" si="22"/>
        <v>1145.58</v>
      </c>
      <c r="E1033" s="14"/>
    </row>
    <row r="1034" spans="1:5">
      <c r="A1034" s="243">
        <v>4648.5</v>
      </c>
      <c r="B1034" s="5">
        <f>VLOOKUP(A1034,'witte tabbelen'!$A$3:$K$2467,$R$76,0)</f>
        <v>1687.25</v>
      </c>
      <c r="C1034" s="5">
        <f>VLOOKUP(A1034,'witte tabbelen'!$A$3:$K$2467,$S$76,0)</f>
        <v>1148</v>
      </c>
      <c r="D1034" s="5">
        <f t="shared" si="22"/>
        <v>1148</v>
      </c>
      <c r="E1034" s="14"/>
    </row>
    <row r="1035" spans="1:5">
      <c r="A1035" s="244">
        <v>4653</v>
      </c>
      <c r="B1035" s="5">
        <f>VLOOKUP(A1035,'witte tabbelen'!$A$3:$K$2467,$R$76,0)</f>
        <v>1688.92</v>
      </c>
      <c r="C1035" s="5">
        <f>VLOOKUP(A1035,'witte tabbelen'!$A$3:$K$2467,$S$76,0)</f>
        <v>1150.17</v>
      </c>
      <c r="D1035" s="5">
        <f t="shared" si="22"/>
        <v>1150.17</v>
      </c>
      <c r="E1035" s="14"/>
    </row>
    <row r="1036" spans="1:5">
      <c r="A1036" s="243">
        <v>4657.5</v>
      </c>
      <c r="B1036" s="5">
        <f>VLOOKUP(A1036,'witte tabbelen'!$A$3:$K$2467,$R$76,0)</f>
        <v>1690.58</v>
      </c>
      <c r="C1036" s="5">
        <f>VLOOKUP(A1036,'witte tabbelen'!$A$3:$K$2467,$S$76,0)</f>
        <v>1152.5</v>
      </c>
      <c r="D1036" s="5">
        <f t="shared" si="22"/>
        <v>1152.5</v>
      </c>
      <c r="E1036" s="14"/>
    </row>
    <row r="1037" spans="1:5">
      <c r="A1037" s="244">
        <v>4662</v>
      </c>
      <c r="B1037" s="5">
        <f>VLOOKUP(A1037,'witte tabbelen'!$A$3:$K$2467,$R$76,0)</f>
        <v>1692.33</v>
      </c>
      <c r="C1037" s="5">
        <f>VLOOKUP(A1037,'witte tabbelen'!$A$3:$K$2467,$S$76,0)</f>
        <v>1154.75</v>
      </c>
      <c r="D1037" s="5">
        <f t="shared" si="22"/>
        <v>1154.75</v>
      </c>
      <c r="E1037" s="14"/>
    </row>
    <row r="1038" spans="1:5">
      <c r="A1038" s="243">
        <v>4666.5</v>
      </c>
      <c r="B1038" s="5">
        <f>VLOOKUP(A1038,'witte tabbelen'!$A$3:$K$2467,$R$76,0)</f>
        <v>1694</v>
      </c>
      <c r="C1038" s="5">
        <f>VLOOKUP(A1038,'witte tabbelen'!$A$3:$K$2467,$S$76,0)</f>
        <v>1157.08</v>
      </c>
      <c r="D1038" s="5">
        <f t="shared" si="22"/>
        <v>1157.08</v>
      </c>
      <c r="E1038" s="14"/>
    </row>
    <row r="1039" spans="1:5">
      <c r="A1039" s="244">
        <v>4671</v>
      </c>
      <c r="B1039" s="5">
        <f>VLOOKUP(A1039,'witte tabbelen'!$A$3:$K$2467,$R$76,0)</f>
        <v>1695.67</v>
      </c>
      <c r="C1039" s="5">
        <f>VLOOKUP(A1039,'witte tabbelen'!$A$3:$K$2467,$S$76,0)</f>
        <v>1159.25</v>
      </c>
      <c r="D1039" s="5">
        <f t="shared" si="22"/>
        <v>1159.25</v>
      </c>
      <c r="E1039" s="14"/>
    </row>
    <row r="1040" spans="1:5">
      <c r="A1040" s="243">
        <v>4675.5</v>
      </c>
      <c r="B1040" s="5">
        <f>VLOOKUP(A1040,'witte tabbelen'!$A$3:$K$2467,$R$76,0)</f>
        <v>1697.33</v>
      </c>
      <c r="C1040" s="5">
        <f>VLOOKUP(A1040,'witte tabbelen'!$A$3:$K$2467,$S$76,0)</f>
        <v>1161.58</v>
      </c>
      <c r="D1040" s="5">
        <f t="shared" si="22"/>
        <v>1161.58</v>
      </c>
      <c r="E1040" s="14"/>
    </row>
    <row r="1041" spans="1:9">
      <c r="A1041" s="244">
        <v>4680</v>
      </c>
      <c r="B1041" s="5">
        <f>VLOOKUP(A1041,'witte tabbelen'!$A$3:$K$2467,$R$76,0)</f>
        <v>1699.08</v>
      </c>
      <c r="C1041" s="5">
        <f>VLOOKUP(A1041,'witte tabbelen'!$A$3:$K$2467,$S$76,0)</f>
        <v>1163.83</v>
      </c>
      <c r="D1041" s="5">
        <f t="shared" si="22"/>
        <v>1163.83</v>
      </c>
      <c r="E1041" s="14"/>
    </row>
    <row r="1042" spans="1:9">
      <c r="A1042" s="243">
        <v>4684.5</v>
      </c>
      <c r="B1042" s="5">
        <f>VLOOKUP(A1042,'witte tabbelen'!$A$3:$K$2467,$R$76,0)</f>
        <v>1700.75</v>
      </c>
      <c r="C1042" s="5">
        <f>VLOOKUP(A1042,'witte tabbelen'!$A$3:$K$2467,$S$76,0)</f>
        <v>1166.17</v>
      </c>
      <c r="D1042" s="5">
        <f t="shared" si="22"/>
        <v>1166.17</v>
      </c>
      <c r="E1042" s="14"/>
    </row>
    <row r="1043" spans="1:9">
      <c r="A1043" s="244">
        <v>4689</v>
      </c>
      <c r="B1043" s="5">
        <f>VLOOKUP(A1043,'witte tabbelen'!$A$3:$K$2467,$R$76,0)</f>
        <v>1702.42</v>
      </c>
      <c r="C1043" s="5">
        <f>VLOOKUP(A1043,'witte tabbelen'!$A$3:$K$2467,$S$76,0)</f>
        <v>1168.42</v>
      </c>
      <c r="D1043" s="5">
        <f t="shared" si="22"/>
        <v>1168.42</v>
      </c>
      <c r="E1043" s="14"/>
    </row>
    <row r="1044" spans="1:9">
      <c r="A1044" s="243">
        <v>4693.5</v>
      </c>
      <c r="B1044" s="5">
        <f>VLOOKUP(A1044,'witte tabbelen'!$A$3:$K$2467,$R$76,0)</f>
        <v>1704.17</v>
      </c>
      <c r="C1044" s="5">
        <f>VLOOKUP(A1044,'witte tabbelen'!$A$3:$K$2467,$S$76,0)</f>
        <v>1170.67</v>
      </c>
      <c r="D1044" s="5">
        <f t="shared" si="22"/>
        <v>1170.67</v>
      </c>
      <c r="E1044" s="14"/>
    </row>
    <row r="1045" spans="1:9">
      <c r="A1045" s="244">
        <v>4698</v>
      </c>
      <c r="B1045" s="5">
        <f>VLOOKUP(A1045,'witte tabbelen'!$A$3:$K$2467,$R$76,0)</f>
        <v>1705.83</v>
      </c>
      <c r="C1045" s="5">
        <f>VLOOKUP(A1045,'witte tabbelen'!$A$3:$K$2467,$S$76,0)</f>
        <v>1173</v>
      </c>
      <c r="D1045" s="5">
        <f t="shared" si="22"/>
        <v>1173</v>
      </c>
      <c r="E1045" s="14"/>
    </row>
    <row r="1046" spans="1:9">
      <c r="A1046" s="243">
        <v>4702.5</v>
      </c>
      <c r="B1046" s="5">
        <f>VLOOKUP(A1046,'witte tabbelen'!$A$3:$K$2467,$R$76,0)</f>
        <v>1707.5</v>
      </c>
      <c r="C1046" s="5">
        <f>VLOOKUP(A1046,'witte tabbelen'!$A$3:$K$2467,$S$76,0)</f>
        <v>1175.17</v>
      </c>
      <c r="D1046" s="5">
        <f t="shared" si="22"/>
        <v>1175.17</v>
      </c>
      <c r="E1046" s="14"/>
    </row>
    <row r="1047" spans="1:9">
      <c r="A1047" s="244">
        <v>4707</v>
      </c>
      <c r="B1047" s="5">
        <f>VLOOKUP(A1047,'witte tabbelen'!$A$3:$K$2467,$R$76,0)</f>
        <v>1709.17</v>
      </c>
      <c r="C1047" s="5">
        <f>VLOOKUP(A1047,'witte tabbelen'!$A$3:$K$2467,$S$76,0)</f>
        <v>1177.5</v>
      </c>
      <c r="D1047" s="5">
        <f t="shared" si="22"/>
        <v>1177.5</v>
      </c>
      <c r="E1047" s="14"/>
    </row>
    <row r="1048" spans="1:9">
      <c r="A1048" s="243">
        <v>4711.5</v>
      </c>
      <c r="B1048" s="5">
        <f>VLOOKUP(A1048,'witte tabbelen'!$A$3:$K$2467,$R$76,0)</f>
        <v>1710.92</v>
      </c>
      <c r="C1048" s="5">
        <f>VLOOKUP(A1048,'witte tabbelen'!$A$3:$K$2467,$S$76,0)</f>
        <v>1179.75</v>
      </c>
      <c r="D1048" s="5">
        <f t="shared" si="22"/>
        <v>1179.75</v>
      </c>
      <c r="E1048" s="14"/>
    </row>
    <row r="1049" spans="1:9">
      <c r="A1049" s="244">
        <v>4716</v>
      </c>
      <c r="B1049" s="5">
        <f>VLOOKUP(A1049,'witte tabbelen'!$A$3:$K$2467,$R$76,0)</f>
        <v>1712.58</v>
      </c>
      <c r="C1049" s="5">
        <f>VLOOKUP(A1049,'witte tabbelen'!$A$3:$K$2467,$S$76,0)</f>
        <v>1182.08</v>
      </c>
      <c r="D1049" s="5">
        <f t="shared" si="22"/>
        <v>1182.08</v>
      </c>
      <c r="E1049" s="14"/>
    </row>
    <row r="1050" spans="1:9">
      <c r="A1050" s="243">
        <v>4720.5</v>
      </c>
      <c r="B1050" s="5">
        <f>VLOOKUP(A1050,'witte tabbelen'!$A$3:$K$2467,$R$76,0)</f>
        <v>1714.25</v>
      </c>
      <c r="C1050" s="5">
        <f>VLOOKUP(A1050,'witte tabbelen'!$A$3:$K$2467,$S$76,0)</f>
        <v>1184.25</v>
      </c>
      <c r="D1050" s="5">
        <f t="shared" si="22"/>
        <v>1184.25</v>
      </c>
      <c r="E1050" s="14"/>
    </row>
    <row r="1051" spans="1:9">
      <c r="A1051" s="244">
        <v>4725</v>
      </c>
      <c r="B1051" s="5">
        <f>VLOOKUP(A1051,'witte tabbelen'!$A$3:$K$2467,$R$76,0)</f>
        <v>1716</v>
      </c>
      <c r="C1051" s="5">
        <f>VLOOKUP(A1051,'witte tabbelen'!$A$3:$K$2467,$S$76,0)</f>
        <v>1186.67</v>
      </c>
      <c r="D1051" s="5">
        <f t="shared" si="22"/>
        <v>1186.67</v>
      </c>
    </row>
    <row r="1052" spans="1:9">
      <c r="A1052" s="243">
        <v>4729.5</v>
      </c>
      <c r="B1052" s="5">
        <f>VLOOKUP(A1052,'witte tabbelen'!$A$3:$K$2467,$R$76,0)</f>
        <v>1717.67</v>
      </c>
      <c r="C1052" s="5">
        <f>VLOOKUP(A1052,'witte tabbelen'!$A$3:$K$2467,$S$76,0)</f>
        <v>1188.83</v>
      </c>
      <c r="D1052" s="5">
        <f t="shared" si="22"/>
        <v>1188.83</v>
      </c>
    </row>
    <row r="1053" spans="1:9">
      <c r="A1053" s="244">
        <v>4734</v>
      </c>
      <c r="B1053" s="5">
        <f>VLOOKUP(A1053,'witte tabbelen'!$A$3:$K$2467,$R$76,0)</f>
        <v>1719.33</v>
      </c>
      <c r="C1053" s="5">
        <f>VLOOKUP(A1053,'witte tabbelen'!$A$3:$K$2467,$S$76,0)</f>
        <v>1191.17</v>
      </c>
      <c r="D1053" s="5">
        <f t="shared" si="22"/>
        <v>1191.17</v>
      </c>
    </row>
    <row r="1054" spans="1:9">
      <c r="A1054" s="243">
        <v>4738.5</v>
      </c>
      <c r="B1054" s="5">
        <f>VLOOKUP(A1054,'witte tabbelen'!$A$3:$K$2467,$R$76,0)</f>
        <v>1721</v>
      </c>
      <c r="C1054" s="5">
        <f>VLOOKUP(A1054,'witte tabbelen'!$A$3:$K$2467,$S$76,0)</f>
        <v>1193.33</v>
      </c>
      <c r="D1054" s="5">
        <f t="shared" si="22"/>
        <v>1193.33</v>
      </c>
    </row>
    <row r="1055" spans="1:9">
      <c r="A1055" s="244">
        <v>4743</v>
      </c>
      <c r="B1055" s="5">
        <f>VLOOKUP(A1055,'witte tabbelen'!$A$3:$K$2467,$R$76,0)</f>
        <v>1722.75</v>
      </c>
      <c r="C1055" s="5">
        <f>VLOOKUP(A1055,'witte tabbelen'!$A$3:$K$2467,$S$76,0)</f>
        <v>1195.67</v>
      </c>
      <c r="D1055" s="5">
        <f t="shared" si="22"/>
        <v>1195.67</v>
      </c>
    </row>
    <row r="1056" spans="1:9">
      <c r="A1056" s="243">
        <v>4747.5</v>
      </c>
      <c r="B1056" s="5">
        <f>VLOOKUP(A1056,'witte tabbelen'!$A$3:$K$2467,$R$76,0)</f>
        <v>1724.42</v>
      </c>
      <c r="C1056" s="5">
        <f>VLOOKUP(A1056,'witte tabbelen'!$A$3:$K$2467,$S$76,0)</f>
        <v>1197.92</v>
      </c>
      <c r="D1056" s="5">
        <f t="shared" si="22"/>
        <v>1197.92</v>
      </c>
      <c r="I1056" s="111"/>
    </row>
    <row r="1057" spans="1:4">
      <c r="A1057" s="244">
        <v>4752</v>
      </c>
      <c r="B1057" s="5">
        <f>VLOOKUP(A1057,'witte tabbelen'!$A$3:$K$2467,$R$76,0)</f>
        <v>1726.08</v>
      </c>
      <c r="C1057" s="5">
        <f>VLOOKUP(A1057,'witte tabbelen'!$A$3:$K$2467,$S$76,0)</f>
        <v>1200.17</v>
      </c>
      <c r="D1057" s="5">
        <f t="shared" si="22"/>
        <v>1200.17</v>
      </c>
    </row>
    <row r="1058" spans="1:4">
      <c r="A1058" s="243">
        <v>4756.5</v>
      </c>
      <c r="B1058" s="5">
        <f>VLOOKUP(A1058,'witte tabbelen'!$A$3:$K$2467,$R$76,0)</f>
        <v>1727.83</v>
      </c>
      <c r="C1058" s="5">
        <f>VLOOKUP(A1058,'witte tabbelen'!$A$3:$K$2467,$S$76,0)</f>
        <v>1202.5</v>
      </c>
      <c r="D1058" s="5">
        <f t="shared" si="22"/>
        <v>1202.5</v>
      </c>
    </row>
    <row r="1059" spans="1:4">
      <c r="A1059" s="244">
        <v>4761</v>
      </c>
      <c r="B1059" s="5">
        <f>VLOOKUP(A1059,'witte tabbelen'!$A$3:$K$2467,$R$76,0)</f>
        <v>1729.5</v>
      </c>
      <c r="C1059" s="5">
        <f>VLOOKUP(A1059,'witte tabbelen'!$A$3:$K$2467,$S$76,0)</f>
        <v>1204.75</v>
      </c>
      <c r="D1059" s="5">
        <f t="shared" si="22"/>
        <v>1204.75</v>
      </c>
    </row>
    <row r="1060" spans="1:4">
      <c r="A1060" s="243">
        <v>4765.5</v>
      </c>
      <c r="B1060" s="5">
        <f>VLOOKUP(A1060,'witte tabbelen'!$A$3:$K$2467,$R$76,0)</f>
        <v>1731.17</v>
      </c>
      <c r="C1060" s="5">
        <f>VLOOKUP(A1060,'witte tabbelen'!$A$3:$K$2467,$S$76,0)</f>
        <v>1207</v>
      </c>
      <c r="D1060" s="5">
        <f t="shared" si="22"/>
        <v>1207</v>
      </c>
    </row>
    <row r="1061" spans="1:4">
      <c r="A1061" s="244">
        <v>4770</v>
      </c>
      <c r="B1061" s="5">
        <f>VLOOKUP(A1061,'witte tabbelen'!$A$3:$K$2467,$R$76,0)</f>
        <v>1732.83</v>
      </c>
      <c r="C1061" s="5">
        <f>VLOOKUP(A1061,'witte tabbelen'!$A$3:$K$2467,$S$76,0)</f>
        <v>1209.25</v>
      </c>
      <c r="D1061" s="5">
        <f t="shared" si="22"/>
        <v>1209.25</v>
      </c>
    </row>
    <row r="1062" spans="1:4">
      <c r="A1062" s="243">
        <v>4774.5</v>
      </c>
      <c r="B1062" s="5">
        <f>VLOOKUP(A1062,'witte tabbelen'!$A$3:$K$2467,$R$76,0)</f>
        <v>1734.58</v>
      </c>
      <c r="C1062" s="5">
        <f>VLOOKUP(A1062,'witte tabbelen'!$A$3:$K$2467,$S$76,0)</f>
        <v>1211.58</v>
      </c>
      <c r="D1062" s="5">
        <f t="shared" si="22"/>
        <v>1211.58</v>
      </c>
    </row>
    <row r="1063" spans="1:4">
      <c r="A1063" s="244">
        <v>4779</v>
      </c>
      <c r="B1063" s="5">
        <f>VLOOKUP(A1063,'witte tabbelen'!$A$3:$K$2467,$R$76,0)</f>
        <v>1736.25</v>
      </c>
      <c r="C1063" s="5">
        <f>VLOOKUP(A1063,'witte tabbelen'!$A$3:$K$2467,$S$76,0)</f>
        <v>1213.83</v>
      </c>
      <c r="D1063" s="5">
        <f t="shared" si="22"/>
        <v>1213.83</v>
      </c>
    </row>
    <row r="1064" spans="1:4">
      <c r="A1064" s="243">
        <v>4783.5</v>
      </c>
      <c r="B1064" s="5">
        <f>VLOOKUP(A1064,'witte tabbelen'!$A$3:$K$2467,$R$76,0)</f>
        <v>1737.92</v>
      </c>
      <c r="C1064" s="5">
        <f>VLOOKUP(A1064,'witte tabbelen'!$A$3:$K$2467,$S$76,0)</f>
        <v>1216.08</v>
      </c>
      <c r="D1064" s="5">
        <f t="shared" si="22"/>
        <v>1216.08</v>
      </c>
    </row>
    <row r="1065" spans="1:4">
      <c r="A1065" s="244">
        <v>4788</v>
      </c>
      <c r="B1065" s="5">
        <f>VLOOKUP(A1065,'witte tabbelen'!$A$3:$K$2467,$R$76,0)</f>
        <v>1739.67</v>
      </c>
      <c r="C1065" s="5">
        <f>VLOOKUP(A1065,'witte tabbelen'!$A$3:$K$2467,$S$76,0)</f>
        <v>1218.42</v>
      </c>
      <c r="D1065" s="5">
        <f t="shared" si="22"/>
        <v>1218.42</v>
      </c>
    </row>
    <row r="1066" spans="1:4">
      <c r="A1066" s="243">
        <v>4792.5</v>
      </c>
      <c r="B1066" s="5">
        <f>VLOOKUP(A1066,'witte tabbelen'!$A$3:$K$2467,$R$76,0)</f>
        <v>1741.33</v>
      </c>
      <c r="C1066" s="5">
        <f>VLOOKUP(A1066,'witte tabbelen'!$A$3:$K$2467,$S$76,0)</f>
        <v>1220.58</v>
      </c>
      <c r="D1066" s="5">
        <f t="shared" si="22"/>
        <v>1220.58</v>
      </c>
    </row>
    <row r="1067" spans="1:4">
      <c r="A1067" s="244">
        <v>4797</v>
      </c>
      <c r="B1067" s="5">
        <f>VLOOKUP(A1067,'witte tabbelen'!$A$3:$K$2467,$R$76,0)</f>
        <v>1743</v>
      </c>
      <c r="C1067" s="5">
        <f>VLOOKUP(A1067,'witte tabbelen'!$A$3:$K$2467,$S$76,0)</f>
        <v>1222.92</v>
      </c>
      <c r="D1067" s="5">
        <f t="shared" si="22"/>
        <v>1222.92</v>
      </c>
    </row>
    <row r="1068" spans="1:4">
      <c r="A1068" s="243">
        <v>4801.5</v>
      </c>
      <c r="B1068" s="5">
        <f>VLOOKUP(A1068,'witte tabbelen'!$A$3:$K$2467,$R$76,0)</f>
        <v>1744.67</v>
      </c>
      <c r="C1068" s="5">
        <f>VLOOKUP(A1068,'witte tabbelen'!$A$3:$K$2467,$S$76,0)</f>
        <v>1225.08</v>
      </c>
      <c r="D1068" s="5">
        <f t="shared" si="22"/>
        <v>1225.08</v>
      </c>
    </row>
    <row r="1069" spans="1:4">
      <c r="A1069" s="244">
        <v>4806</v>
      </c>
      <c r="B1069" s="5">
        <f>VLOOKUP(A1069,'witte tabbelen'!$A$3:$K$2467,$R$76,0)</f>
        <v>1746.42</v>
      </c>
      <c r="C1069" s="5">
        <f>VLOOKUP(A1069,'witte tabbelen'!$A$3:$K$2467,$S$76,0)</f>
        <v>1227.5</v>
      </c>
      <c r="D1069" s="5">
        <f t="shared" si="22"/>
        <v>1227.5</v>
      </c>
    </row>
    <row r="1070" spans="1:4">
      <c r="A1070" s="243">
        <v>4810.5</v>
      </c>
      <c r="B1070" s="5">
        <f>VLOOKUP(A1070,'witte tabbelen'!$A$3:$K$2467,$R$76,0)</f>
        <v>1748.08</v>
      </c>
      <c r="C1070" s="5">
        <f>VLOOKUP(A1070,'witte tabbelen'!$A$3:$K$2467,$S$76,0)</f>
        <v>1229.67</v>
      </c>
      <c r="D1070" s="5">
        <f t="shared" si="22"/>
        <v>1229.67</v>
      </c>
    </row>
    <row r="1071" spans="1:4">
      <c r="A1071" s="244">
        <v>4815</v>
      </c>
      <c r="B1071" s="5">
        <f>VLOOKUP(A1071,'witte tabbelen'!$A$3:$K$2467,$R$76,0)</f>
        <v>1749.75</v>
      </c>
      <c r="C1071" s="5">
        <f>VLOOKUP(A1071,'witte tabbelen'!$A$3:$K$2467,$S$76,0)</f>
        <v>1232</v>
      </c>
      <c r="D1071" s="5">
        <f t="shared" si="22"/>
        <v>1232</v>
      </c>
    </row>
    <row r="1072" spans="1:4">
      <c r="A1072" s="243">
        <v>4819.5</v>
      </c>
      <c r="B1072" s="5">
        <f>VLOOKUP(A1072,'witte tabbelen'!$A$3:$K$2467,$R$76,0)</f>
        <v>1751.42</v>
      </c>
      <c r="C1072" s="5">
        <f>VLOOKUP(A1072,'witte tabbelen'!$A$3:$K$2467,$S$76,0)</f>
        <v>1234.17</v>
      </c>
      <c r="D1072" s="5">
        <f t="shared" si="22"/>
        <v>1234.17</v>
      </c>
    </row>
    <row r="1073" spans="1:4">
      <c r="A1073" s="244">
        <v>4824</v>
      </c>
      <c r="B1073" s="5">
        <f>VLOOKUP(A1073,'witte tabbelen'!$A$3:$K$2467,$R$76,0)</f>
        <v>1753.17</v>
      </c>
      <c r="C1073" s="5">
        <f>VLOOKUP(A1073,'witte tabbelen'!$A$3:$K$2467,$S$76,0)</f>
        <v>1236.58</v>
      </c>
      <c r="D1073" s="5">
        <f t="shared" si="22"/>
        <v>1236.58</v>
      </c>
    </row>
    <row r="1074" spans="1:4">
      <c r="A1074" s="243">
        <v>4828.5</v>
      </c>
      <c r="B1074" s="5">
        <f>VLOOKUP(A1074,'witte tabbelen'!$A$3:$K$2467,$R$76,0)</f>
        <v>1754.83</v>
      </c>
      <c r="C1074" s="5">
        <f>VLOOKUP(A1074,'witte tabbelen'!$A$3:$K$2467,$S$76,0)</f>
        <v>1238.75</v>
      </c>
      <c r="D1074" s="5">
        <f t="shared" si="22"/>
        <v>1238.75</v>
      </c>
    </row>
    <row r="1075" spans="1:4">
      <c r="A1075" s="244">
        <v>4833</v>
      </c>
      <c r="B1075" s="5">
        <f>VLOOKUP(A1075,'witte tabbelen'!$A$3:$K$2467,$R$76,0)</f>
        <v>1756.5</v>
      </c>
      <c r="C1075" s="5">
        <f>VLOOKUP(A1075,'witte tabbelen'!$A$3:$K$2467,$S$76,0)</f>
        <v>1241.08</v>
      </c>
      <c r="D1075" s="5">
        <f t="shared" si="22"/>
        <v>1241.08</v>
      </c>
    </row>
    <row r="1076" spans="1:4">
      <c r="A1076" s="243">
        <v>4837.5</v>
      </c>
      <c r="B1076" s="5">
        <f>VLOOKUP(A1076,'witte tabbelen'!$A$3:$K$2467,$R$76,0)</f>
        <v>1758.25</v>
      </c>
      <c r="C1076" s="5">
        <f>VLOOKUP(A1076,'witte tabbelen'!$A$3:$K$2467,$S$76,0)</f>
        <v>1243.42</v>
      </c>
      <c r="D1076" s="5">
        <f t="shared" si="22"/>
        <v>1243.42</v>
      </c>
    </row>
    <row r="1077" spans="1:4">
      <c r="A1077" s="244">
        <v>4842</v>
      </c>
      <c r="B1077" s="5">
        <f>VLOOKUP(A1077,'witte tabbelen'!$A$3:$K$2467,$R$76,0)</f>
        <v>1759.92</v>
      </c>
      <c r="C1077" s="5">
        <f>VLOOKUP(A1077,'witte tabbelen'!$A$3:$K$2467,$S$76,0)</f>
        <v>1245.58</v>
      </c>
      <c r="D1077" s="5">
        <f t="shared" si="22"/>
        <v>1245.58</v>
      </c>
    </row>
    <row r="1078" spans="1:4">
      <c r="A1078" s="243">
        <v>4846.5</v>
      </c>
      <c r="B1078" s="5">
        <f>VLOOKUP(A1078,'witte tabbelen'!$A$3:$K$2467,$R$76,0)</f>
        <v>1761.58</v>
      </c>
      <c r="C1078" s="5">
        <f>VLOOKUP(A1078,'witte tabbelen'!$A$3:$K$2467,$S$76,0)</f>
        <v>1247.92</v>
      </c>
      <c r="D1078" s="5">
        <f t="shared" si="22"/>
        <v>1247.92</v>
      </c>
    </row>
    <row r="1079" spans="1:4">
      <c r="A1079" s="244">
        <v>4851</v>
      </c>
      <c r="B1079" s="5">
        <f>VLOOKUP(A1079,'witte tabbelen'!$A$3:$K$2467,$R$76,0)</f>
        <v>1763.25</v>
      </c>
      <c r="C1079" s="5">
        <f>VLOOKUP(A1079,'witte tabbelen'!$A$3:$K$2467,$S$76,0)</f>
        <v>1250.08</v>
      </c>
      <c r="D1079" s="5">
        <f t="shared" si="22"/>
        <v>1250.08</v>
      </c>
    </row>
    <row r="1080" spans="1:4">
      <c r="A1080" s="243">
        <v>4855.5</v>
      </c>
      <c r="B1080" s="5">
        <f>VLOOKUP(A1080,'witte tabbelen'!$A$3:$K$2467,$R$76,0)</f>
        <v>1765</v>
      </c>
      <c r="C1080" s="5">
        <f>VLOOKUP(A1080,'witte tabbelen'!$A$3:$K$2467,$S$76,0)</f>
        <v>1252.5</v>
      </c>
      <c r="D1080" s="5">
        <f t="shared" si="22"/>
        <v>1252.5</v>
      </c>
    </row>
    <row r="1081" spans="1:4">
      <c r="A1081" s="244">
        <v>4860</v>
      </c>
      <c r="B1081" s="5">
        <f>VLOOKUP(A1081,'witte tabbelen'!$A$3:$K$2467,$R$76,0)</f>
        <v>1766.67</v>
      </c>
      <c r="C1081" s="5">
        <f>VLOOKUP(A1081,'witte tabbelen'!$A$3:$K$2467,$S$76,0)</f>
        <v>1254.67</v>
      </c>
      <c r="D1081" s="5">
        <f t="shared" si="22"/>
        <v>1254.67</v>
      </c>
    </row>
    <row r="1082" spans="1:4">
      <c r="A1082" s="243">
        <v>4864.5</v>
      </c>
      <c r="B1082" s="5">
        <f>VLOOKUP(A1082,'witte tabbelen'!$A$3:$K$2467,$R$76,0)</f>
        <v>1768.33</v>
      </c>
      <c r="C1082" s="5">
        <f>VLOOKUP(A1082,'witte tabbelen'!$A$3:$K$2467,$S$76,0)</f>
        <v>1257</v>
      </c>
      <c r="D1082" s="5">
        <f t="shared" si="22"/>
        <v>1257</v>
      </c>
    </row>
    <row r="1083" spans="1:4">
      <c r="A1083" s="244">
        <v>4869</v>
      </c>
      <c r="B1083" s="5">
        <f>VLOOKUP(A1083,'witte tabbelen'!$A$3:$K$2467,$R$76,0)</f>
        <v>1770.08</v>
      </c>
      <c r="C1083" s="5">
        <f>VLOOKUP(A1083,'witte tabbelen'!$A$3:$K$2467,$S$76,0)</f>
        <v>1259.25</v>
      </c>
      <c r="D1083" s="5">
        <f t="shared" si="22"/>
        <v>1259.25</v>
      </c>
    </row>
    <row r="1084" spans="1:4">
      <c r="A1084" s="243">
        <v>4873.5</v>
      </c>
      <c r="B1084" s="5">
        <f>VLOOKUP(A1084,'witte tabbelen'!$A$3:$K$2467,$R$76,0)</f>
        <v>1771.75</v>
      </c>
      <c r="C1084" s="5">
        <f>VLOOKUP(A1084,'witte tabbelen'!$A$3:$K$2467,$S$76,0)</f>
        <v>1261.58</v>
      </c>
      <c r="D1084" s="5">
        <f t="shared" si="22"/>
        <v>1261.58</v>
      </c>
    </row>
    <row r="1085" spans="1:4">
      <c r="A1085" s="244">
        <v>4878</v>
      </c>
      <c r="B1085" s="5">
        <f>VLOOKUP(A1085,'witte tabbelen'!$A$3:$K$2467,$R$76,0)</f>
        <v>1773.42</v>
      </c>
      <c r="C1085" s="5">
        <f>VLOOKUP(A1085,'witte tabbelen'!$A$3:$K$2467,$S$76,0)</f>
        <v>1263.75</v>
      </c>
      <c r="D1085" s="5">
        <f t="shared" si="22"/>
        <v>1263.75</v>
      </c>
    </row>
    <row r="1086" spans="1:4">
      <c r="A1086" s="243">
        <v>4882.5</v>
      </c>
      <c r="B1086" s="5">
        <f>VLOOKUP(A1086,'witte tabbelen'!$A$3:$K$2467,$R$76,0)</f>
        <v>1775.08</v>
      </c>
      <c r="C1086" s="5">
        <f>VLOOKUP(A1086,'witte tabbelen'!$A$3:$K$2467,$S$76,0)</f>
        <v>1266.08</v>
      </c>
      <c r="D1086" s="5">
        <f t="shared" si="22"/>
        <v>1266.08</v>
      </c>
    </row>
    <row r="1087" spans="1:4">
      <c r="A1087" s="244">
        <v>4887</v>
      </c>
      <c r="B1087" s="5">
        <f>VLOOKUP(A1087,'witte tabbelen'!$A$3:$K$2467,$R$76,0)</f>
        <v>1776.83</v>
      </c>
      <c r="C1087" s="5">
        <f>VLOOKUP(A1087,'witte tabbelen'!$A$3:$K$2467,$S$76,0)</f>
        <v>1268.33</v>
      </c>
      <c r="D1087" s="5">
        <f t="shared" si="22"/>
        <v>1268.33</v>
      </c>
    </row>
    <row r="1088" spans="1:4">
      <c r="A1088" s="243">
        <v>4891.5</v>
      </c>
      <c r="B1088" s="5">
        <f>VLOOKUP(A1088,'witte tabbelen'!$A$3:$K$2467,$R$76,0)</f>
        <v>1778.5</v>
      </c>
      <c r="C1088" s="5">
        <f>VLOOKUP(A1088,'witte tabbelen'!$A$3:$K$2467,$S$76,0)</f>
        <v>1270.58</v>
      </c>
      <c r="D1088" s="5">
        <f t="shared" si="22"/>
        <v>1270.58</v>
      </c>
    </row>
    <row r="1089" spans="1:4">
      <c r="A1089" s="244">
        <v>4896</v>
      </c>
      <c r="B1089" s="5">
        <f>VLOOKUP(A1089,'witte tabbelen'!$A$3:$K$2467,$R$76,0)</f>
        <v>1780.17</v>
      </c>
      <c r="C1089" s="5">
        <f>VLOOKUP(A1089,'witte tabbelen'!$A$3:$K$2467,$S$76,0)</f>
        <v>1272.83</v>
      </c>
      <c r="D1089" s="5">
        <f t="shared" si="22"/>
        <v>1272.83</v>
      </c>
    </row>
    <row r="1090" spans="1:4">
      <c r="A1090" s="243">
        <v>4900.5</v>
      </c>
      <c r="B1090" s="5">
        <f>VLOOKUP(A1090,'witte tabbelen'!$A$3:$K$2467,$R$76,0)</f>
        <v>1781.92</v>
      </c>
      <c r="C1090" s="5">
        <f>VLOOKUP(A1090,'witte tabbelen'!$A$3:$K$2467,$S$76,0)</f>
        <v>1275.17</v>
      </c>
      <c r="D1090" s="5">
        <f t="shared" si="22"/>
        <v>1275.17</v>
      </c>
    </row>
    <row r="1091" spans="1:4">
      <c r="A1091" s="244">
        <v>4905</v>
      </c>
      <c r="B1091" s="5">
        <f>VLOOKUP(A1091,'witte tabbelen'!$A$3:$K$2467,$R$76,0)</f>
        <v>1783.58</v>
      </c>
      <c r="C1091" s="5">
        <f>VLOOKUP(A1091,'witte tabbelen'!$A$3:$K$2467,$S$76,0)</f>
        <v>1277.42</v>
      </c>
      <c r="D1091" s="5">
        <f t="shared" ref="D1091:D1154" si="23">C1091</f>
        <v>1277.42</v>
      </c>
    </row>
    <row r="1092" spans="1:4">
      <c r="A1092" s="243">
        <v>4909.5</v>
      </c>
      <c r="B1092" s="5">
        <f>VLOOKUP(A1092,'witte tabbelen'!$A$3:$K$2467,$R$76,0)</f>
        <v>1785.25</v>
      </c>
      <c r="C1092" s="5">
        <f>VLOOKUP(A1092,'witte tabbelen'!$A$3:$K$2467,$S$76,0)</f>
        <v>1279.67</v>
      </c>
      <c r="D1092" s="5">
        <f t="shared" si="23"/>
        <v>1279.67</v>
      </c>
    </row>
    <row r="1093" spans="1:4">
      <c r="A1093" s="244">
        <v>4914</v>
      </c>
      <c r="B1093" s="5">
        <f>VLOOKUP(A1093,'witte tabbelen'!$A$3:$K$2467,$R$76,0)</f>
        <v>1786.92</v>
      </c>
      <c r="C1093" s="5">
        <f>VLOOKUP(A1093,'witte tabbelen'!$A$3:$K$2467,$S$76,0)</f>
        <v>1281.92</v>
      </c>
      <c r="D1093" s="5">
        <f t="shared" si="23"/>
        <v>1281.92</v>
      </c>
    </row>
    <row r="1094" spans="1:4">
      <c r="A1094" s="243">
        <v>4918.5</v>
      </c>
      <c r="B1094" s="5">
        <f>VLOOKUP(A1094,'witte tabbelen'!$A$3:$K$2467,$R$76,0)</f>
        <v>1788.67</v>
      </c>
      <c r="C1094" s="5">
        <f>VLOOKUP(A1094,'witte tabbelen'!$A$3:$K$2467,$S$76,0)</f>
        <v>1284.25</v>
      </c>
      <c r="D1094" s="5">
        <f t="shared" si="23"/>
        <v>1284.25</v>
      </c>
    </row>
    <row r="1095" spans="1:4">
      <c r="A1095" s="244">
        <v>4923</v>
      </c>
      <c r="B1095" s="5">
        <f>VLOOKUP(A1095,'witte tabbelen'!$A$3:$K$2467,$R$76,0)</f>
        <v>1790.33</v>
      </c>
      <c r="C1095" s="5">
        <f>VLOOKUP(A1095,'witte tabbelen'!$A$3:$K$2467,$S$76,0)</f>
        <v>1286.5</v>
      </c>
      <c r="D1095" s="5">
        <f t="shared" si="23"/>
        <v>1286.5</v>
      </c>
    </row>
    <row r="1096" spans="1:4">
      <c r="A1096" s="243">
        <v>4927.5</v>
      </c>
      <c r="B1096" s="5">
        <f>VLOOKUP(A1096,'witte tabbelen'!$A$3:$K$2467,$R$76,0)</f>
        <v>1792</v>
      </c>
      <c r="C1096" s="5">
        <f>VLOOKUP(A1096,'witte tabbelen'!$A$3:$K$2467,$S$76,0)</f>
        <v>1288.75</v>
      </c>
      <c r="D1096" s="5">
        <f t="shared" si="23"/>
        <v>1288.75</v>
      </c>
    </row>
    <row r="1097" spans="1:4">
      <c r="A1097" s="244">
        <v>4932</v>
      </c>
      <c r="B1097" s="5">
        <f>VLOOKUP(A1097,'witte tabbelen'!$A$3:$K$2467,$R$76,0)</f>
        <v>1793.75</v>
      </c>
      <c r="C1097" s="5">
        <f>VLOOKUP(A1097,'witte tabbelen'!$A$3:$K$2467,$S$76,0)</f>
        <v>1291.08</v>
      </c>
      <c r="D1097" s="5">
        <f t="shared" si="23"/>
        <v>1291.08</v>
      </c>
    </row>
    <row r="1098" spans="1:4">
      <c r="A1098" s="243">
        <v>4936.5</v>
      </c>
      <c r="B1098" s="5">
        <f>VLOOKUP(A1098,'witte tabbelen'!$A$3:$K$2467,$R$76,0)</f>
        <v>1795.42</v>
      </c>
      <c r="C1098" s="5">
        <f>VLOOKUP(A1098,'witte tabbelen'!$A$3:$K$2467,$S$76,0)</f>
        <v>1293.33</v>
      </c>
      <c r="D1098" s="5">
        <f t="shared" si="23"/>
        <v>1293.33</v>
      </c>
    </row>
    <row r="1099" spans="1:4">
      <c r="A1099" s="244">
        <v>4941</v>
      </c>
      <c r="B1099" s="5">
        <f>VLOOKUP(A1099,'witte tabbelen'!$A$3:$K$2467,$R$76,0)</f>
        <v>1797.08</v>
      </c>
      <c r="C1099" s="5">
        <f>VLOOKUP(A1099,'witte tabbelen'!$A$3:$K$2467,$S$76,0)</f>
        <v>1295.5</v>
      </c>
      <c r="D1099" s="5">
        <f t="shared" si="23"/>
        <v>1295.5</v>
      </c>
    </row>
    <row r="1100" spans="1:4">
      <c r="A1100" s="243">
        <v>4945.5</v>
      </c>
      <c r="B1100" s="5">
        <f>VLOOKUP(A1100,'witte tabbelen'!$A$3:$K$2467,$R$76,0)</f>
        <v>1798.75</v>
      </c>
      <c r="C1100" s="5">
        <f>VLOOKUP(A1100,'witte tabbelen'!$A$3:$K$2467,$S$76,0)</f>
        <v>1297.83</v>
      </c>
      <c r="D1100" s="5">
        <f t="shared" si="23"/>
        <v>1297.83</v>
      </c>
    </row>
    <row r="1101" spans="1:4">
      <c r="A1101" s="244">
        <v>4950</v>
      </c>
      <c r="B1101" s="5">
        <f>VLOOKUP(A1101,'witte tabbelen'!$A$3:$K$2467,$R$76,0)</f>
        <v>1800.5</v>
      </c>
      <c r="C1101" s="5">
        <f>VLOOKUP(A1101,'witte tabbelen'!$A$3:$K$2467,$S$76,0)</f>
        <v>1300.08</v>
      </c>
      <c r="D1101" s="5">
        <f t="shared" si="23"/>
        <v>1300.08</v>
      </c>
    </row>
    <row r="1102" spans="1:4">
      <c r="A1102" s="243">
        <v>4954.5</v>
      </c>
      <c r="B1102" s="5">
        <f>VLOOKUP(A1102,'witte tabbelen'!$A$3:$K$2467,$R$76,0)</f>
        <v>1802.17</v>
      </c>
      <c r="C1102" s="5">
        <f>VLOOKUP(A1102,'witte tabbelen'!$A$3:$K$2467,$S$76,0)</f>
        <v>1302.42</v>
      </c>
      <c r="D1102" s="5">
        <f t="shared" si="23"/>
        <v>1302.42</v>
      </c>
    </row>
    <row r="1103" spans="1:4">
      <c r="A1103" s="244">
        <v>4959</v>
      </c>
      <c r="B1103" s="5">
        <f>VLOOKUP(A1103,'witte tabbelen'!$A$3:$K$2467,$R$76,0)</f>
        <v>1803.83</v>
      </c>
      <c r="C1103" s="5">
        <f>VLOOKUP(A1103,'witte tabbelen'!$A$3:$K$2467,$S$76,0)</f>
        <v>1304.58</v>
      </c>
      <c r="D1103" s="5">
        <f t="shared" si="23"/>
        <v>1304.58</v>
      </c>
    </row>
    <row r="1104" spans="1:4">
      <c r="A1104" s="243">
        <v>4963.5</v>
      </c>
      <c r="B1104" s="5">
        <f>VLOOKUP(A1104,'witte tabbelen'!$A$3:$K$2467,$R$76,0)</f>
        <v>1805.58</v>
      </c>
      <c r="C1104" s="5">
        <f>VLOOKUP(A1104,'witte tabbelen'!$A$3:$K$2467,$S$76,0)</f>
        <v>1307</v>
      </c>
      <c r="D1104" s="5">
        <f t="shared" si="23"/>
        <v>1307</v>
      </c>
    </row>
    <row r="1105" spans="1:4">
      <c r="A1105" s="244">
        <v>4968</v>
      </c>
      <c r="B1105" s="5">
        <f>VLOOKUP(A1105,'witte tabbelen'!$A$3:$K$2467,$R$76,0)</f>
        <v>1807.25</v>
      </c>
      <c r="C1105" s="5">
        <f>VLOOKUP(A1105,'witte tabbelen'!$A$3:$K$2467,$S$76,0)</f>
        <v>1309.17</v>
      </c>
      <c r="D1105" s="5">
        <f t="shared" si="23"/>
        <v>1309.17</v>
      </c>
    </row>
    <row r="1106" spans="1:4">
      <c r="A1106" s="243">
        <v>4972.5</v>
      </c>
      <c r="B1106" s="5">
        <f>VLOOKUP(A1106,'witte tabbelen'!$A$3:$K$2467,$R$76,0)</f>
        <v>1808.92</v>
      </c>
      <c r="C1106" s="5">
        <f>VLOOKUP(A1106,'witte tabbelen'!$A$3:$K$2467,$S$76,0)</f>
        <v>1311.5</v>
      </c>
      <c r="D1106" s="5">
        <f t="shared" si="23"/>
        <v>1311.5</v>
      </c>
    </row>
    <row r="1107" spans="1:4">
      <c r="A1107" s="244">
        <v>4977</v>
      </c>
      <c r="B1107" s="5">
        <f>VLOOKUP(A1107,'witte tabbelen'!$A$3:$K$2467,$R$76,0)</f>
        <v>1810.58</v>
      </c>
      <c r="C1107" s="5">
        <f>VLOOKUP(A1107,'witte tabbelen'!$A$3:$K$2467,$S$76,0)</f>
        <v>1313.67</v>
      </c>
      <c r="D1107" s="5">
        <f t="shared" si="23"/>
        <v>1313.67</v>
      </c>
    </row>
    <row r="1108" spans="1:4">
      <c r="A1108" s="243">
        <v>4981.5</v>
      </c>
      <c r="B1108" s="5">
        <f>VLOOKUP(A1108,'witte tabbelen'!$A$3:$K$2467,$R$76,0)</f>
        <v>1812.33</v>
      </c>
      <c r="C1108" s="5">
        <f>VLOOKUP(A1108,'witte tabbelen'!$A$3:$K$2467,$S$76,0)</f>
        <v>1316.08</v>
      </c>
      <c r="D1108" s="5">
        <f t="shared" si="23"/>
        <v>1316.08</v>
      </c>
    </row>
    <row r="1109" spans="1:4">
      <c r="A1109" s="244">
        <v>4986</v>
      </c>
      <c r="B1109" s="5">
        <f>VLOOKUP(A1109,'witte tabbelen'!$A$3:$K$2467,$R$76,0)</f>
        <v>1814</v>
      </c>
      <c r="C1109" s="5">
        <f>VLOOKUP(A1109,'witte tabbelen'!$A$3:$K$2467,$S$76,0)</f>
        <v>1318.33</v>
      </c>
      <c r="D1109" s="5">
        <f t="shared" si="23"/>
        <v>1318.33</v>
      </c>
    </row>
    <row r="1110" spans="1:4">
      <c r="A1110" s="243">
        <v>4990.5</v>
      </c>
      <c r="B1110" s="5">
        <f>VLOOKUP(A1110,'witte tabbelen'!$A$3:$K$2467,$R$76,0)</f>
        <v>1815.67</v>
      </c>
      <c r="C1110" s="5">
        <f>VLOOKUP(A1110,'witte tabbelen'!$A$3:$K$2467,$S$76,0)</f>
        <v>1320.5</v>
      </c>
      <c r="D1110" s="5">
        <f t="shared" si="23"/>
        <v>1320.5</v>
      </c>
    </row>
    <row r="1111" spans="1:4">
      <c r="A1111" s="244">
        <v>4995</v>
      </c>
      <c r="B1111" s="5">
        <f>VLOOKUP(A1111,'witte tabbelen'!$A$3:$K$2467,$R$76,0)</f>
        <v>1817.42</v>
      </c>
      <c r="C1111" s="5">
        <f>VLOOKUP(A1111,'witte tabbelen'!$A$3:$K$2467,$S$76,0)</f>
        <v>1322.92</v>
      </c>
      <c r="D1111" s="5">
        <f t="shared" si="23"/>
        <v>1322.92</v>
      </c>
    </row>
    <row r="1112" spans="1:4">
      <c r="A1112" s="243">
        <v>4999.5</v>
      </c>
      <c r="B1112" s="5">
        <f>VLOOKUP(A1112,'witte tabbelen'!$A$3:$K$2467,$R$76,0)</f>
        <v>1819.08</v>
      </c>
      <c r="C1112" s="5">
        <f>VLOOKUP(A1112,'witte tabbelen'!$A$3:$K$2467,$S$76,0)</f>
        <v>1325.08</v>
      </c>
      <c r="D1112" s="5">
        <f t="shared" si="23"/>
        <v>1325.08</v>
      </c>
    </row>
    <row r="1113" spans="1:4">
      <c r="A1113" s="244">
        <v>5004</v>
      </c>
      <c r="B1113" s="5">
        <f>VLOOKUP(A1113,'witte tabbelen'!$A$3:$K$2467,$R$76,0)</f>
        <v>1820.75</v>
      </c>
      <c r="C1113" s="5">
        <f>VLOOKUP(A1113,'witte tabbelen'!$A$3:$K$2467,$S$76,0)</f>
        <v>1327.42</v>
      </c>
      <c r="D1113" s="5">
        <f t="shared" si="23"/>
        <v>1327.42</v>
      </c>
    </row>
    <row r="1114" spans="1:4">
      <c r="A1114" s="243">
        <v>5008.5</v>
      </c>
      <c r="B1114" s="5">
        <f>VLOOKUP(A1114,'witte tabbelen'!$A$3:$K$2467,$R$76,0)</f>
        <v>1822.42</v>
      </c>
      <c r="C1114" s="5">
        <f>VLOOKUP(A1114,'witte tabbelen'!$A$3:$K$2467,$S$76,0)</f>
        <v>1329.58</v>
      </c>
      <c r="D1114" s="5">
        <f t="shared" si="23"/>
        <v>1329.58</v>
      </c>
    </row>
    <row r="1115" spans="1:4">
      <c r="A1115" s="244">
        <v>5013</v>
      </c>
      <c r="B1115" s="5">
        <f>VLOOKUP(A1115,'witte tabbelen'!$A$3:$K$2467,$R$76,0)</f>
        <v>1824.17</v>
      </c>
      <c r="C1115" s="5">
        <f>VLOOKUP(A1115,'witte tabbelen'!$A$3:$K$2467,$S$76,0)</f>
        <v>1332</v>
      </c>
      <c r="D1115" s="5">
        <f t="shared" si="23"/>
        <v>1332</v>
      </c>
    </row>
    <row r="1116" spans="1:4">
      <c r="A1116" s="243">
        <v>5017.5</v>
      </c>
      <c r="B1116" s="5">
        <f>VLOOKUP(A1116,'witte tabbelen'!$A$3:$K$2467,$R$76,0)</f>
        <v>1825.83</v>
      </c>
      <c r="C1116" s="5">
        <f>VLOOKUP(A1116,'witte tabbelen'!$A$3:$K$2467,$S$76,0)</f>
        <v>1334.17</v>
      </c>
      <c r="D1116" s="5">
        <f t="shared" si="23"/>
        <v>1334.17</v>
      </c>
    </row>
    <row r="1117" spans="1:4">
      <c r="A1117" s="244">
        <v>5022</v>
      </c>
      <c r="B1117" s="5">
        <f>VLOOKUP(A1117,'witte tabbelen'!$A$3:$K$2467,$R$76,0)</f>
        <v>1827.5</v>
      </c>
      <c r="C1117" s="5">
        <f>VLOOKUP(A1117,'witte tabbelen'!$A$3:$K$2467,$S$76,0)</f>
        <v>1336.5</v>
      </c>
      <c r="D1117" s="5">
        <f t="shared" si="23"/>
        <v>1336.5</v>
      </c>
    </row>
    <row r="1118" spans="1:4">
      <c r="A1118" s="243">
        <v>5026.5</v>
      </c>
      <c r="B1118" s="5">
        <f>VLOOKUP(A1118,'witte tabbelen'!$A$3:$K$2467,$R$76,0)</f>
        <v>1829.17</v>
      </c>
      <c r="C1118" s="5">
        <f>VLOOKUP(A1118,'witte tabbelen'!$A$3:$K$2467,$S$76,0)</f>
        <v>1338.67</v>
      </c>
      <c r="D1118" s="5">
        <f t="shared" si="23"/>
        <v>1338.67</v>
      </c>
    </row>
    <row r="1119" spans="1:4">
      <c r="A1119" s="244">
        <v>5031</v>
      </c>
      <c r="B1119" s="5">
        <f>VLOOKUP(A1119,'witte tabbelen'!$A$3:$K$2467,$R$76,0)</f>
        <v>1830.92</v>
      </c>
      <c r="C1119" s="5">
        <f>VLOOKUP(A1119,'witte tabbelen'!$A$3:$K$2467,$S$76,0)</f>
        <v>1341.08</v>
      </c>
      <c r="D1119" s="5">
        <f t="shared" si="23"/>
        <v>1341.08</v>
      </c>
    </row>
    <row r="1120" spans="1:4">
      <c r="A1120" s="243">
        <v>5035.5</v>
      </c>
      <c r="B1120" s="5">
        <f>VLOOKUP(A1120,'witte tabbelen'!$A$3:$K$2467,$R$76,0)</f>
        <v>1832.58</v>
      </c>
      <c r="C1120" s="5">
        <f>VLOOKUP(A1120,'witte tabbelen'!$A$3:$K$2467,$S$76,0)</f>
        <v>1343.25</v>
      </c>
      <c r="D1120" s="5">
        <f t="shared" si="23"/>
        <v>1343.25</v>
      </c>
    </row>
    <row r="1121" spans="1:4">
      <c r="A1121" s="244">
        <v>5040</v>
      </c>
      <c r="B1121" s="5">
        <f>VLOOKUP(A1121,'witte tabbelen'!$A$3:$K$2467,$R$76,0)</f>
        <v>1834.25</v>
      </c>
      <c r="C1121" s="5">
        <f>VLOOKUP(A1121,'witte tabbelen'!$A$3:$K$2467,$S$76,0)</f>
        <v>1345.58</v>
      </c>
      <c r="D1121" s="5">
        <f t="shared" si="23"/>
        <v>1345.58</v>
      </c>
    </row>
    <row r="1122" spans="1:4">
      <c r="A1122" s="243">
        <v>5044.5</v>
      </c>
      <c r="B1122" s="5">
        <f>VLOOKUP(A1122,'witte tabbelen'!$A$3:$K$2467,$R$76,0)</f>
        <v>1836</v>
      </c>
      <c r="C1122" s="5">
        <f>VLOOKUP(A1122,'witte tabbelen'!$A$3:$K$2467,$S$76,0)</f>
        <v>1347.83</v>
      </c>
      <c r="D1122" s="5">
        <f t="shared" si="23"/>
        <v>1347.83</v>
      </c>
    </row>
    <row r="1123" spans="1:4">
      <c r="A1123" s="244">
        <v>5049</v>
      </c>
      <c r="B1123" s="5">
        <f>VLOOKUP(A1123,'witte tabbelen'!$A$3:$K$2467,$R$76,0)</f>
        <v>1837.67</v>
      </c>
      <c r="C1123" s="5">
        <f>VLOOKUP(A1123,'witte tabbelen'!$A$3:$K$2467,$S$76,0)</f>
        <v>1350.08</v>
      </c>
      <c r="D1123" s="5">
        <f t="shared" si="23"/>
        <v>1350.08</v>
      </c>
    </row>
    <row r="1124" spans="1:4">
      <c r="A1124" s="243">
        <v>5053.5</v>
      </c>
      <c r="B1124" s="5">
        <f>VLOOKUP(A1124,'witte tabbelen'!$A$3:$K$2467,$R$76,0)</f>
        <v>1839.33</v>
      </c>
      <c r="C1124" s="5">
        <f>VLOOKUP(A1124,'witte tabbelen'!$A$3:$K$2467,$S$76,0)</f>
        <v>1352.33</v>
      </c>
      <c r="D1124" s="5">
        <f t="shared" si="23"/>
        <v>1352.33</v>
      </c>
    </row>
    <row r="1125" spans="1:4">
      <c r="A1125" s="244">
        <v>5058</v>
      </c>
      <c r="B1125" s="5">
        <f>VLOOKUP(A1125,'witte tabbelen'!$A$3:$K$2467,$R$76,0)</f>
        <v>1841</v>
      </c>
      <c r="C1125" s="5">
        <f>VLOOKUP(A1125,'witte tabbelen'!$A$3:$K$2467,$S$76,0)</f>
        <v>1354.58</v>
      </c>
      <c r="D1125" s="5">
        <f t="shared" si="23"/>
        <v>1354.58</v>
      </c>
    </row>
    <row r="1126" spans="1:4">
      <c r="A1126" s="243">
        <v>5062.5</v>
      </c>
      <c r="B1126" s="5">
        <f>VLOOKUP(A1126,'witte tabbelen'!$A$3:$K$2467,$R$76,0)</f>
        <v>1842.75</v>
      </c>
      <c r="C1126" s="5">
        <f>VLOOKUP(A1126,'witte tabbelen'!$A$3:$K$2467,$S$76,0)</f>
        <v>1356.92</v>
      </c>
      <c r="D1126" s="5">
        <f t="shared" si="23"/>
        <v>1356.92</v>
      </c>
    </row>
    <row r="1127" spans="1:4">
      <c r="A1127" s="244">
        <v>5067</v>
      </c>
      <c r="B1127" s="5">
        <f>VLOOKUP(A1127,'witte tabbelen'!$A$3:$K$2467,$R$76,0)</f>
        <v>1844.42</v>
      </c>
      <c r="C1127" s="5">
        <f>VLOOKUP(A1127,'witte tabbelen'!$A$3:$K$2467,$S$76,0)</f>
        <v>1359.17</v>
      </c>
      <c r="D1127" s="5">
        <f t="shared" si="23"/>
        <v>1359.17</v>
      </c>
    </row>
    <row r="1128" spans="1:4">
      <c r="A1128" s="243">
        <v>5071.5</v>
      </c>
      <c r="B1128" s="5">
        <f>VLOOKUP(A1128,'witte tabbelen'!$A$3:$K$2467,$R$76,0)</f>
        <v>1846.08</v>
      </c>
      <c r="C1128" s="5">
        <f>VLOOKUP(A1128,'witte tabbelen'!$A$3:$K$2467,$S$76,0)</f>
        <v>1361.42</v>
      </c>
      <c r="D1128" s="5">
        <f t="shared" si="23"/>
        <v>1361.42</v>
      </c>
    </row>
    <row r="1129" spans="1:4">
      <c r="A1129" s="244">
        <v>5076</v>
      </c>
      <c r="B1129" s="5">
        <f>VLOOKUP(A1129,'witte tabbelen'!$A$3:$K$2467,$R$76,0)</f>
        <v>1847.83</v>
      </c>
      <c r="C1129" s="5">
        <f>VLOOKUP(A1129,'witte tabbelen'!$A$3:$K$2467,$S$76,0)</f>
        <v>1363.75</v>
      </c>
      <c r="D1129" s="5">
        <f t="shared" si="23"/>
        <v>1363.75</v>
      </c>
    </row>
    <row r="1130" spans="1:4">
      <c r="A1130" s="243">
        <v>5080.5</v>
      </c>
      <c r="B1130" s="5">
        <f>VLOOKUP(A1130,'witte tabbelen'!$A$3:$K$2467,$R$76,0)</f>
        <v>1849.5</v>
      </c>
      <c r="C1130" s="5">
        <f>VLOOKUP(A1130,'witte tabbelen'!$A$3:$K$2467,$S$76,0)</f>
        <v>1366</v>
      </c>
      <c r="D1130" s="5">
        <f t="shared" si="23"/>
        <v>1366</v>
      </c>
    </row>
    <row r="1131" spans="1:4">
      <c r="A1131" s="244">
        <v>5085</v>
      </c>
      <c r="B1131" s="5">
        <f>VLOOKUP(A1131,'witte tabbelen'!$A$3:$K$2467,$R$76,0)</f>
        <v>1851.17</v>
      </c>
      <c r="C1131" s="5">
        <f>VLOOKUP(A1131,'witte tabbelen'!$A$3:$K$2467,$S$76,0)</f>
        <v>1368.25</v>
      </c>
      <c r="D1131" s="5">
        <f t="shared" si="23"/>
        <v>1368.25</v>
      </c>
    </row>
    <row r="1132" spans="1:4">
      <c r="A1132" s="243">
        <v>5089.5</v>
      </c>
      <c r="B1132" s="5">
        <f>VLOOKUP(A1132,'witte tabbelen'!$A$3:$K$2467,$R$76,0)</f>
        <v>1852.83</v>
      </c>
      <c r="C1132" s="5">
        <f>VLOOKUP(A1132,'witte tabbelen'!$A$3:$K$2467,$S$76,0)</f>
        <v>1370.5</v>
      </c>
      <c r="D1132" s="5">
        <f t="shared" si="23"/>
        <v>1370.5</v>
      </c>
    </row>
    <row r="1133" spans="1:4">
      <c r="A1133" s="244">
        <v>5094</v>
      </c>
      <c r="B1133" s="5">
        <f>VLOOKUP(A1133,'witte tabbelen'!$A$3:$K$2467,$R$76,0)</f>
        <v>1854.58</v>
      </c>
      <c r="C1133" s="5">
        <f>VLOOKUP(A1133,'witte tabbelen'!$A$3:$K$2467,$S$76,0)</f>
        <v>1372.83</v>
      </c>
      <c r="D1133" s="5">
        <f t="shared" si="23"/>
        <v>1372.83</v>
      </c>
    </row>
    <row r="1134" spans="1:4">
      <c r="A1134" s="243">
        <v>5098.5</v>
      </c>
      <c r="B1134" s="5">
        <f>VLOOKUP(A1134,'witte tabbelen'!$A$3:$K$2467,$R$76,0)</f>
        <v>1856.25</v>
      </c>
      <c r="C1134" s="5">
        <f>VLOOKUP(A1134,'witte tabbelen'!$A$3:$K$2467,$S$76,0)</f>
        <v>1375</v>
      </c>
      <c r="D1134" s="5">
        <f t="shared" si="23"/>
        <v>1375</v>
      </c>
    </row>
    <row r="1135" spans="1:4">
      <c r="A1135" s="244">
        <v>5103</v>
      </c>
      <c r="B1135" s="5">
        <f>VLOOKUP(A1135,'witte tabbelen'!$A$3:$K$2467,$R$76,0)</f>
        <v>1857.92</v>
      </c>
      <c r="C1135" s="5">
        <f>VLOOKUP(A1135,'witte tabbelen'!$A$3:$K$2467,$S$76,0)</f>
        <v>1377.33</v>
      </c>
      <c r="D1135" s="5">
        <f t="shared" si="23"/>
        <v>1377.33</v>
      </c>
    </row>
    <row r="1136" spans="1:4">
      <c r="A1136" s="243">
        <v>5107.5</v>
      </c>
      <c r="B1136" s="5">
        <f>VLOOKUP(A1136,'witte tabbelen'!$A$3:$K$2467,$R$76,0)</f>
        <v>1859.67</v>
      </c>
      <c r="C1136" s="5">
        <f>VLOOKUP(A1136,'witte tabbelen'!$A$3:$K$2467,$S$76,0)</f>
        <v>1379.58</v>
      </c>
      <c r="D1136" s="5">
        <f t="shared" si="23"/>
        <v>1379.58</v>
      </c>
    </row>
    <row r="1137" spans="1:4">
      <c r="A1137" s="244">
        <v>5112</v>
      </c>
      <c r="B1137" s="5">
        <f>VLOOKUP(A1137,'witte tabbelen'!$A$3:$K$2467,$R$76,0)</f>
        <v>1861.33</v>
      </c>
      <c r="C1137" s="5">
        <f>VLOOKUP(A1137,'witte tabbelen'!$A$3:$K$2467,$S$76,0)</f>
        <v>1381.92</v>
      </c>
      <c r="D1137" s="5">
        <f t="shared" si="23"/>
        <v>1381.92</v>
      </c>
    </row>
    <row r="1138" spans="1:4">
      <c r="A1138" s="243">
        <v>5116.5</v>
      </c>
      <c r="B1138" s="5">
        <f>VLOOKUP(A1138,'witte tabbelen'!$A$3:$K$2467,$R$76,0)</f>
        <v>1863</v>
      </c>
      <c r="C1138" s="5">
        <f>VLOOKUP(A1138,'witte tabbelen'!$A$3:$K$2467,$S$76,0)</f>
        <v>1384.08</v>
      </c>
      <c r="D1138" s="5">
        <f t="shared" si="23"/>
        <v>1384.08</v>
      </c>
    </row>
    <row r="1139" spans="1:4">
      <c r="A1139" s="244">
        <v>5121</v>
      </c>
      <c r="B1139" s="5">
        <f>VLOOKUP(A1139,'witte tabbelen'!$A$3:$K$2467,$R$76,0)</f>
        <v>1864.67</v>
      </c>
      <c r="C1139" s="5">
        <f>VLOOKUP(A1139,'witte tabbelen'!$A$3:$K$2467,$S$76,0)</f>
        <v>1386.42</v>
      </c>
      <c r="D1139" s="5">
        <f t="shared" si="23"/>
        <v>1386.42</v>
      </c>
    </row>
    <row r="1140" spans="1:4">
      <c r="A1140" s="243">
        <v>5125.5</v>
      </c>
      <c r="B1140" s="5">
        <f>VLOOKUP(A1140,'witte tabbelen'!$A$3:$K$2467,$R$76,0)</f>
        <v>1866.42</v>
      </c>
      <c r="C1140" s="5">
        <f>VLOOKUP(A1140,'witte tabbelen'!$A$3:$K$2467,$S$76,0)</f>
        <v>1388.75</v>
      </c>
      <c r="D1140" s="5">
        <f t="shared" si="23"/>
        <v>1388.75</v>
      </c>
    </row>
    <row r="1141" spans="1:4">
      <c r="A1141" s="244">
        <v>5130</v>
      </c>
      <c r="B1141" s="5">
        <f>VLOOKUP(A1141,'witte tabbelen'!$A$3:$K$2467,$R$76,0)</f>
        <v>1868.08</v>
      </c>
      <c r="C1141" s="5">
        <f>VLOOKUP(A1141,'witte tabbelen'!$A$3:$K$2467,$S$76,0)</f>
        <v>1391</v>
      </c>
      <c r="D1141" s="5">
        <f t="shared" si="23"/>
        <v>1391</v>
      </c>
    </row>
    <row r="1142" spans="1:4">
      <c r="A1142" s="243">
        <v>5134.5</v>
      </c>
      <c r="B1142" s="5">
        <f>VLOOKUP(A1142,'witte tabbelen'!$A$3:$K$2467,$R$76,0)</f>
        <v>1869.75</v>
      </c>
      <c r="C1142" s="5">
        <f>VLOOKUP(A1142,'witte tabbelen'!$A$3:$K$2467,$S$76,0)</f>
        <v>1393.25</v>
      </c>
      <c r="D1142" s="5">
        <f t="shared" si="23"/>
        <v>1393.25</v>
      </c>
    </row>
    <row r="1143" spans="1:4">
      <c r="A1143" s="244">
        <v>5139</v>
      </c>
      <c r="B1143" s="5">
        <f>VLOOKUP(A1143,'witte tabbelen'!$A$3:$K$2467,$R$76,0)</f>
        <v>1871.5</v>
      </c>
      <c r="C1143" s="5">
        <f>VLOOKUP(A1143,'witte tabbelen'!$A$3:$K$2467,$S$76,0)</f>
        <v>1395.58</v>
      </c>
      <c r="D1143" s="5">
        <f t="shared" si="23"/>
        <v>1395.58</v>
      </c>
    </row>
    <row r="1144" spans="1:4">
      <c r="A1144" s="243">
        <v>5143.5</v>
      </c>
      <c r="B1144" s="5">
        <f>VLOOKUP(A1144,'witte tabbelen'!$A$3:$K$2467,$R$76,0)</f>
        <v>1873.17</v>
      </c>
      <c r="C1144" s="5">
        <f>VLOOKUP(A1144,'witte tabbelen'!$A$3:$K$2467,$S$76,0)</f>
        <v>1397.83</v>
      </c>
      <c r="D1144" s="5">
        <f t="shared" si="23"/>
        <v>1397.83</v>
      </c>
    </row>
    <row r="1145" spans="1:4">
      <c r="A1145" s="244">
        <v>5148</v>
      </c>
      <c r="B1145" s="5">
        <f>VLOOKUP(A1145,'witte tabbelen'!$A$3:$K$2467,$R$76,0)</f>
        <v>1874.83</v>
      </c>
      <c r="C1145" s="5">
        <f>VLOOKUP(A1145,'witte tabbelen'!$A$3:$K$2467,$S$76,0)</f>
        <v>1400</v>
      </c>
      <c r="D1145" s="5">
        <f t="shared" si="23"/>
        <v>1400</v>
      </c>
    </row>
    <row r="1146" spans="1:4">
      <c r="A1146" s="243">
        <v>5152.5</v>
      </c>
      <c r="B1146" s="5">
        <f>VLOOKUP(A1146,'witte tabbelen'!$A$3:$K$2467,$R$76,0)</f>
        <v>1876.5</v>
      </c>
      <c r="C1146" s="5">
        <f>VLOOKUP(A1146,'witte tabbelen'!$A$3:$K$2467,$S$76,0)</f>
        <v>1402.33</v>
      </c>
      <c r="D1146" s="5">
        <f t="shared" si="23"/>
        <v>1402.33</v>
      </c>
    </row>
    <row r="1147" spans="1:4">
      <c r="A1147" s="244">
        <v>5157</v>
      </c>
      <c r="B1147" s="5">
        <f>VLOOKUP(A1147,'witte tabbelen'!$A$3:$K$2467,$R$76,0)</f>
        <v>1878.25</v>
      </c>
      <c r="C1147" s="5">
        <f>VLOOKUP(A1147,'witte tabbelen'!$A$3:$K$2467,$S$76,0)</f>
        <v>1404.58</v>
      </c>
      <c r="D1147" s="5">
        <f t="shared" si="23"/>
        <v>1404.58</v>
      </c>
    </row>
    <row r="1148" spans="1:4">
      <c r="A1148" s="243">
        <v>5161.5</v>
      </c>
      <c r="B1148" s="5">
        <f>VLOOKUP(A1148,'witte tabbelen'!$A$3:$K$2467,$R$76,0)</f>
        <v>1879.92</v>
      </c>
      <c r="C1148" s="5">
        <f>VLOOKUP(A1148,'witte tabbelen'!$A$3:$K$2467,$S$76,0)</f>
        <v>1406.92</v>
      </c>
      <c r="D1148" s="5">
        <f t="shared" si="23"/>
        <v>1406.92</v>
      </c>
    </row>
    <row r="1149" spans="1:4">
      <c r="A1149" s="244">
        <v>5166</v>
      </c>
      <c r="B1149" s="5">
        <f>VLOOKUP(A1149,'witte tabbelen'!$A$3:$K$2467,$R$76,0)</f>
        <v>1881.58</v>
      </c>
      <c r="C1149" s="5">
        <f>VLOOKUP(A1149,'witte tabbelen'!$A$3:$K$2467,$S$76,0)</f>
        <v>1409.08</v>
      </c>
      <c r="D1149" s="5">
        <f t="shared" si="23"/>
        <v>1409.08</v>
      </c>
    </row>
    <row r="1150" spans="1:4">
      <c r="A1150" s="243">
        <v>5170.5</v>
      </c>
      <c r="B1150" s="5">
        <f>VLOOKUP(A1150,'witte tabbelen'!$A$3:$K$2467,$R$76,0)</f>
        <v>1883.33</v>
      </c>
      <c r="C1150" s="5">
        <f>VLOOKUP(A1150,'witte tabbelen'!$A$3:$K$2467,$S$76,0)</f>
        <v>1411.5</v>
      </c>
      <c r="D1150" s="5">
        <f t="shared" si="23"/>
        <v>1411.5</v>
      </c>
    </row>
    <row r="1151" spans="1:4">
      <c r="A1151" s="244">
        <v>5175</v>
      </c>
      <c r="B1151" s="5">
        <f>VLOOKUP(A1151,'witte tabbelen'!$A$3:$K$2467,$R$76,0)</f>
        <v>1885</v>
      </c>
      <c r="C1151" s="5">
        <f>VLOOKUP(A1151,'witte tabbelen'!$A$3:$K$2467,$S$76,0)</f>
        <v>1413.67</v>
      </c>
      <c r="D1151" s="5">
        <f t="shared" si="23"/>
        <v>1413.67</v>
      </c>
    </row>
    <row r="1152" spans="1:4">
      <c r="A1152" s="243">
        <v>5179.5</v>
      </c>
      <c r="B1152" s="5">
        <f>VLOOKUP(A1152,'witte tabbelen'!$A$3:$K$2467,$R$76,0)</f>
        <v>1886.67</v>
      </c>
      <c r="C1152" s="5">
        <f>VLOOKUP(A1152,'witte tabbelen'!$A$3:$K$2467,$S$76,0)</f>
        <v>1416</v>
      </c>
      <c r="D1152" s="5">
        <f t="shared" si="23"/>
        <v>1416</v>
      </c>
    </row>
    <row r="1153" spans="1:4">
      <c r="A1153" s="244">
        <v>5184</v>
      </c>
      <c r="B1153" s="5">
        <f>VLOOKUP(A1153,'witte tabbelen'!$A$3:$K$2467,$R$76,0)</f>
        <v>1888.33</v>
      </c>
      <c r="C1153" s="5">
        <f>VLOOKUP(A1153,'witte tabbelen'!$A$3:$K$2467,$S$76,0)</f>
        <v>1418.17</v>
      </c>
      <c r="D1153" s="5">
        <f t="shared" si="23"/>
        <v>1418.17</v>
      </c>
    </row>
    <row r="1154" spans="1:4">
      <c r="A1154" s="243">
        <v>5188.5</v>
      </c>
      <c r="B1154" s="5">
        <f>VLOOKUP(A1154,'witte tabbelen'!$A$3:$K$2467,$R$76,0)</f>
        <v>1890.08</v>
      </c>
      <c r="C1154" s="5">
        <f>VLOOKUP(A1154,'witte tabbelen'!$A$3:$K$2467,$S$76,0)</f>
        <v>1420.58</v>
      </c>
      <c r="D1154" s="5">
        <f t="shared" si="23"/>
        <v>1420.58</v>
      </c>
    </row>
    <row r="1155" spans="1:4">
      <c r="A1155" s="244">
        <v>5193</v>
      </c>
      <c r="B1155" s="5">
        <f>VLOOKUP(A1155,'witte tabbelen'!$A$3:$K$2467,$R$76,0)</f>
        <v>1891.75</v>
      </c>
      <c r="C1155" s="5">
        <f>VLOOKUP(A1155,'witte tabbelen'!$A$3:$K$2467,$S$76,0)</f>
        <v>1422.75</v>
      </c>
      <c r="D1155" s="5">
        <f t="shared" ref="D1155:D1218" si="24">C1155</f>
        <v>1422.75</v>
      </c>
    </row>
    <row r="1156" spans="1:4">
      <c r="A1156" s="243">
        <v>5197.5</v>
      </c>
      <c r="B1156" s="5">
        <f>VLOOKUP(A1156,'witte tabbelen'!$A$3:$K$2467,$R$76,0)</f>
        <v>1893.42</v>
      </c>
      <c r="C1156" s="5">
        <f>VLOOKUP(A1156,'witte tabbelen'!$A$3:$K$2467,$S$76,0)</f>
        <v>1425</v>
      </c>
      <c r="D1156" s="5">
        <f t="shared" si="24"/>
        <v>1425</v>
      </c>
    </row>
    <row r="1157" spans="1:4">
      <c r="A1157" s="244">
        <v>5202</v>
      </c>
      <c r="B1157" s="5">
        <f>VLOOKUP(A1157,'witte tabbelen'!$A$3:$K$2467,$R$76,0)</f>
        <v>1895.08</v>
      </c>
      <c r="C1157" s="5">
        <f>VLOOKUP(A1157,'witte tabbelen'!$A$3:$K$2467,$S$76,0)</f>
        <v>1427.25</v>
      </c>
      <c r="D1157" s="5">
        <f t="shared" si="24"/>
        <v>1427.25</v>
      </c>
    </row>
    <row r="1158" spans="1:4">
      <c r="A1158" s="243">
        <v>5206.5</v>
      </c>
      <c r="B1158" s="5">
        <f>VLOOKUP(A1158,'witte tabbelen'!$A$3:$K$2467,$R$76,0)</f>
        <v>1896.83</v>
      </c>
      <c r="C1158" s="5">
        <f>VLOOKUP(A1158,'witte tabbelen'!$A$3:$K$2467,$S$76,0)</f>
        <v>1429.58</v>
      </c>
      <c r="D1158" s="5">
        <f t="shared" si="24"/>
        <v>1429.58</v>
      </c>
    </row>
    <row r="1159" spans="1:4">
      <c r="A1159" s="244">
        <v>5211</v>
      </c>
      <c r="B1159" s="5">
        <f>VLOOKUP(A1159,'witte tabbelen'!$A$3:$K$2467,$R$76,0)</f>
        <v>1898.5</v>
      </c>
      <c r="C1159" s="5">
        <f>VLOOKUP(A1159,'witte tabbelen'!$A$3:$K$2467,$S$76,0)</f>
        <v>1431.83</v>
      </c>
      <c r="D1159" s="5">
        <f t="shared" si="24"/>
        <v>1431.83</v>
      </c>
    </row>
    <row r="1160" spans="1:4">
      <c r="A1160" s="243">
        <v>5215.5</v>
      </c>
      <c r="B1160" s="5">
        <f>VLOOKUP(A1160,'witte tabbelen'!$A$3:$K$2467,$R$76,0)</f>
        <v>1900.17</v>
      </c>
      <c r="C1160" s="5">
        <f>VLOOKUP(A1160,'witte tabbelen'!$A$3:$K$2467,$S$76,0)</f>
        <v>1434.08</v>
      </c>
      <c r="D1160" s="5">
        <f t="shared" si="24"/>
        <v>1434.08</v>
      </c>
    </row>
    <row r="1161" spans="1:4">
      <c r="A1161" s="244">
        <v>5220</v>
      </c>
      <c r="B1161" s="5">
        <f>VLOOKUP(A1161,'witte tabbelen'!$A$3:$K$2467,$R$76,0)</f>
        <v>1901.92</v>
      </c>
      <c r="C1161" s="5">
        <f>VLOOKUP(A1161,'witte tabbelen'!$A$3:$K$2467,$S$76,0)</f>
        <v>1436.42</v>
      </c>
      <c r="D1161" s="5">
        <f t="shared" si="24"/>
        <v>1436.42</v>
      </c>
    </row>
    <row r="1162" spans="1:4">
      <c r="A1162" s="243">
        <v>5224.5</v>
      </c>
      <c r="B1162" s="5">
        <f>VLOOKUP(A1162,'witte tabbelen'!$A$3:$K$2467,$R$76,0)</f>
        <v>1903.58</v>
      </c>
      <c r="C1162" s="5">
        <f>VLOOKUP(A1162,'witte tabbelen'!$A$3:$K$2467,$S$76,0)</f>
        <v>1438.67</v>
      </c>
      <c r="D1162" s="5">
        <f t="shared" si="24"/>
        <v>1438.67</v>
      </c>
    </row>
    <row r="1163" spans="1:4">
      <c r="A1163" s="244">
        <v>5229</v>
      </c>
      <c r="B1163" s="5">
        <f>VLOOKUP(A1163,'witte tabbelen'!$A$3:$K$2467,$R$76,0)</f>
        <v>1905.25</v>
      </c>
      <c r="C1163" s="5">
        <f>VLOOKUP(A1163,'witte tabbelen'!$A$3:$K$2467,$S$76,0)</f>
        <v>1440.92</v>
      </c>
      <c r="D1163" s="5">
        <f t="shared" si="24"/>
        <v>1440.92</v>
      </c>
    </row>
    <row r="1164" spans="1:4">
      <c r="A1164" s="243">
        <v>5233.5</v>
      </c>
      <c r="B1164" s="5">
        <f>VLOOKUP(A1164,'witte tabbelen'!$A$3:$K$2467,$R$76,0)</f>
        <v>1906.92</v>
      </c>
      <c r="C1164" s="5">
        <f>VLOOKUP(A1164,'witte tabbelen'!$A$3:$K$2467,$S$76,0)</f>
        <v>1443.17</v>
      </c>
      <c r="D1164" s="5">
        <f t="shared" si="24"/>
        <v>1443.17</v>
      </c>
    </row>
    <row r="1165" spans="1:4">
      <c r="A1165" s="244">
        <v>5238</v>
      </c>
      <c r="B1165" s="5">
        <f>VLOOKUP(A1165,'witte tabbelen'!$A$3:$K$2467,$R$76,0)</f>
        <v>1908.67</v>
      </c>
      <c r="C1165" s="5">
        <f>VLOOKUP(A1165,'witte tabbelen'!$A$3:$K$2467,$S$76,0)</f>
        <v>1445.5</v>
      </c>
      <c r="D1165" s="5">
        <f t="shared" si="24"/>
        <v>1445.5</v>
      </c>
    </row>
    <row r="1166" spans="1:4">
      <c r="A1166" s="243">
        <v>5242.5</v>
      </c>
      <c r="B1166" s="5">
        <f>VLOOKUP(A1166,'witte tabbelen'!$A$3:$K$2467,$R$76,0)</f>
        <v>1910.33</v>
      </c>
      <c r="C1166" s="5">
        <f>VLOOKUP(A1166,'witte tabbelen'!$A$3:$K$2467,$S$76,0)</f>
        <v>1447.75</v>
      </c>
      <c r="D1166" s="5">
        <f t="shared" si="24"/>
        <v>1447.75</v>
      </c>
    </row>
    <row r="1167" spans="1:4">
      <c r="A1167" s="244">
        <v>5247</v>
      </c>
      <c r="B1167" s="5">
        <f>VLOOKUP(A1167,'witte tabbelen'!$A$3:$K$2467,$R$76,0)</f>
        <v>1912</v>
      </c>
      <c r="C1167" s="5">
        <f>VLOOKUP(A1167,'witte tabbelen'!$A$3:$K$2467,$S$76,0)</f>
        <v>1449.92</v>
      </c>
      <c r="D1167" s="5">
        <f t="shared" si="24"/>
        <v>1449.92</v>
      </c>
    </row>
    <row r="1168" spans="1:4">
      <c r="A1168" s="243">
        <v>5251.5</v>
      </c>
      <c r="B1168" s="5">
        <f>VLOOKUP(A1168,'witte tabbelen'!$A$3:$K$2467,$R$76,0)</f>
        <v>1913.75</v>
      </c>
      <c r="C1168" s="5">
        <f>VLOOKUP(A1168,'witte tabbelen'!$A$3:$K$2467,$S$76,0)</f>
        <v>1452.33</v>
      </c>
      <c r="D1168" s="5">
        <f t="shared" si="24"/>
        <v>1452.33</v>
      </c>
    </row>
    <row r="1169" spans="1:4">
      <c r="A1169" s="244">
        <v>5256</v>
      </c>
      <c r="B1169" s="5">
        <f>VLOOKUP(A1169,'witte tabbelen'!$A$3:$K$2467,$R$76,0)</f>
        <v>1915.42</v>
      </c>
      <c r="C1169" s="5">
        <f>VLOOKUP(A1169,'witte tabbelen'!$A$3:$K$2467,$S$76,0)</f>
        <v>1454.5</v>
      </c>
      <c r="D1169" s="5">
        <f t="shared" si="24"/>
        <v>1454.5</v>
      </c>
    </row>
    <row r="1170" spans="1:4">
      <c r="A1170" s="243">
        <v>5260.5</v>
      </c>
      <c r="B1170" s="5">
        <f>VLOOKUP(A1170,'witte tabbelen'!$A$3:$K$2467,$R$76,0)</f>
        <v>1917.08</v>
      </c>
      <c r="C1170" s="5">
        <f>VLOOKUP(A1170,'witte tabbelen'!$A$3:$K$2467,$S$76,0)</f>
        <v>1456.83</v>
      </c>
      <c r="D1170" s="5">
        <f t="shared" si="24"/>
        <v>1456.83</v>
      </c>
    </row>
    <row r="1171" spans="1:4">
      <c r="A1171" s="244">
        <v>5265</v>
      </c>
      <c r="B1171" s="5">
        <f>VLOOKUP(A1171,'witte tabbelen'!$A$3:$K$2467,$R$76,0)</f>
        <v>1918.75</v>
      </c>
      <c r="C1171" s="5">
        <f>VLOOKUP(A1171,'witte tabbelen'!$A$3:$K$2467,$S$76,0)</f>
        <v>1459</v>
      </c>
      <c r="D1171" s="5">
        <f t="shared" si="24"/>
        <v>1459</v>
      </c>
    </row>
    <row r="1172" spans="1:4">
      <c r="A1172" s="243">
        <v>5269.5</v>
      </c>
      <c r="B1172" s="5">
        <f>VLOOKUP(A1172,'witte tabbelen'!$A$3:$K$2467,$R$76,0)</f>
        <v>1920.5</v>
      </c>
      <c r="C1172" s="5">
        <f>VLOOKUP(A1172,'witte tabbelen'!$A$3:$K$2467,$S$76,0)</f>
        <v>1461.42</v>
      </c>
      <c r="D1172" s="5">
        <f t="shared" si="24"/>
        <v>1461.42</v>
      </c>
    </row>
    <row r="1173" spans="1:4">
      <c r="A1173" s="244">
        <v>5274</v>
      </c>
      <c r="B1173" s="5">
        <f>VLOOKUP(A1173,'witte tabbelen'!$A$3:$K$2467,$R$76,0)</f>
        <v>1922.17</v>
      </c>
      <c r="C1173" s="5">
        <f>VLOOKUP(A1173,'witte tabbelen'!$A$3:$K$2467,$S$76,0)</f>
        <v>1463.67</v>
      </c>
      <c r="D1173" s="5">
        <f t="shared" si="24"/>
        <v>1463.67</v>
      </c>
    </row>
    <row r="1174" spans="1:4">
      <c r="A1174" s="243">
        <v>5278.5</v>
      </c>
      <c r="B1174" s="5">
        <f>VLOOKUP(A1174,'witte tabbelen'!$A$3:$K$2467,$R$76,0)</f>
        <v>1923.83</v>
      </c>
      <c r="C1174" s="5">
        <f>VLOOKUP(A1174,'witte tabbelen'!$A$3:$K$2467,$S$76,0)</f>
        <v>1465.92</v>
      </c>
      <c r="D1174" s="5">
        <f t="shared" si="24"/>
        <v>1465.92</v>
      </c>
    </row>
    <row r="1175" spans="1:4">
      <c r="A1175" s="244">
        <v>5283</v>
      </c>
      <c r="B1175" s="5">
        <f>VLOOKUP(A1175,'witte tabbelen'!$A$3:$K$2467,$R$76,0)</f>
        <v>1925.58</v>
      </c>
      <c r="C1175" s="5">
        <f>VLOOKUP(A1175,'witte tabbelen'!$A$3:$K$2467,$S$76,0)</f>
        <v>1468.25</v>
      </c>
      <c r="D1175" s="5">
        <f t="shared" si="24"/>
        <v>1468.25</v>
      </c>
    </row>
    <row r="1176" spans="1:4">
      <c r="A1176" s="243">
        <v>5287.5</v>
      </c>
      <c r="B1176" s="5">
        <f>VLOOKUP(A1176,'witte tabbelen'!$A$3:$K$2467,$R$76,0)</f>
        <v>1927.25</v>
      </c>
      <c r="C1176" s="5">
        <f>VLOOKUP(A1176,'witte tabbelen'!$A$3:$K$2467,$S$76,0)</f>
        <v>1470.5</v>
      </c>
      <c r="D1176" s="5">
        <f t="shared" si="24"/>
        <v>1470.5</v>
      </c>
    </row>
    <row r="1177" spans="1:4">
      <c r="A1177" s="244">
        <v>5292</v>
      </c>
      <c r="B1177" s="5">
        <f>VLOOKUP(A1177,'witte tabbelen'!$A$3:$K$2467,$R$76,0)</f>
        <v>1928.92</v>
      </c>
      <c r="C1177" s="5">
        <f>VLOOKUP(A1177,'witte tabbelen'!$A$3:$K$2467,$S$76,0)</f>
        <v>1472.75</v>
      </c>
      <c r="D1177" s="5">
        <f t="shared" si="24"/>
        <v>1472.75</v>
      </c>
    </row>
    <row r="1178" spans="1:4">
      <c r="A1178" s="243">
        <v>5296.5</v>
      </c>
      <c r="B1178" s="5">
        <f>VLOOKUP(A1178,'witte tabbelen'!$A$3:$K$2467,$R$76,0)</f>
        <v>1930.58</v>
      </c>
      <c r="C1178" s="5">
        <f>VLOOKUP(A1178,'witte tabbelen'!$A$3:$K$2467,$S$76,0)</f>
        <v>1474.92</v>
      </c>
      <c r="D1178" s="5">
        <f t="shared" si="24"/>
        <v>1474.92</v>
      </c>
    </row>
    <row r="1179" spans="1:4">
      <c r="A1179" s="244">
        <v>5301</v>
      </c>
      <c r="B1179" s="5">
        <f>VLOOKUP(A1179,'witte tabbelen'!$A$3:$K$2467,$R$76,0)</f>
        <v>1932.33</v>
      </c>
      <c r="C1179" s="5">
        <f>VLOOKUP(A1179,'witte tabbelen'!$A$3:$K$2467,$S$76,0)</f>
        <v>1477.33</v>
      </c>
      <c r="D1179" s="5">
        <f t="shared" si="24"/>
        <v>1477.33</v>
      </c>
    </row>
    <row r="1180" spans="1:4">
      <c r="A1180" s="243">
        <v>5305.5</v>
      </c>
      <c r="B1180" s="5">
        <f>VLOOKUP(A1180,'witte tabbelen'!$A$3:$K$2467,$R$76,0)</f>
        <v>1934</v>
      </c>
      <c r="C1180" s="5">
        <f>VLOOKUP(A1180,'witte tabbelen'!$A$3:$K$2467,$S$76,0)</f>
        <v>1479.5</v>
      </c>
      <c r="D1180" s="5">
        <f t="shared" si="24"/>
        <v>1479.5</v>
      </c>
    </row>
    <row r="1181" spans="1:4">
      <c r="A1181" s="244">
        <v>5310</v>
      </c>
      <c r="B1181" s="5">
        <f>VLOOKUP(A1181,'witte tabbelen'!$A$3:$K$2467,$R$76,0)</f>
        <v>1935.67</v>
      </c>
      <c r="C1181" s="5">
        <f>VLOOKUP(A1181,'witte tabbelen'!$A$3:$K$2467,$S$76,0)</f>
        <v>1481.83</v>
      </c>
      <c r="D1181" s="5">
        <f t="shared" si="24"/>
        <v>1481.83</v>
      </c>
    </row>
    <row r="1182" spans="1:4">
      <c r="A1182" s="243">
        <v>5314.5</v>
      </c>
      <c r="B1182" s="5">
        <f>VLOOKUP(A1182,'witte tabbelen'!$A$3:$K$2467,$R$76,0)</f>
        <v>1937.42</v>
      </c>
      <c r="C1182" s="5">
        <f>VLOOKUP(A1182,'witte tabbelen'!$A$3:$K$2467,$S$76,0)</f>
        <v>1484.08</v>
      </c>
      <c r="D1182" s="5">
        <f t="shared" si="24"/>
        <v>1484.08</v>
      </c>
    </row>
    <row r="1183" spans="1:4">
      <c r="A1183" s="244">
        <v>5319</v>
      </c>
      <c r="B1183" s="5">
        <f>VLOOKUP(A1183,'witte tabbelen'!$A$3:$K$2467,$R$76,0)</f>
        <v>1939.08</v>
      </c>
      <c r="C1183" s="5">
        <f>VLOOKUP(A1183,'witte tabbelen'!$A$3:$K$2467,$S$76,0)</f>
        <v>1486.42</v>
      </c>
      <c r="D1183" s="5">
        <f t="shared" si="24"/>
        <v>1486.42</v>
      </c>
    </row>
    <row r="1184" spans="1:4">
      <c r="A1184" s="243">
        <v>5323.5</v>
      </c>
      <c r="B1184" s="5">
        <f>VLOOKUP(A1184,'witte tabbelen'!$A$3:$K$2467,$R$76,0)</f>
        <v>1940.75</v>
      </c>
      <c r="C1184" s="5">
        <f>VLOOKUP(A1184,'witte tabbelen'!$A$3:$K$2467,$S$76,0)</f>
        <v>1488.58</v>
      </c>
      <c r="D1184" s="5">
        <f t="shared" si="24"/>
        <v>1488.58</v>
      </c>
    </row>
    <row r="1185" spans="1:5">
      <c r="A1185" s="244">
        <v>5328</v>
      </c>
      <c r="B1185" s="5">
        <f>VLOOKUP(A1185,'witte tabbelen'!$A$3:$K$2467,$R$76,0)</f>
        <v>1942.42</v>
      </c>
      <c r="C1185" s="5">
        <f>VLOOKUP(A1185,'witte tabbelen'!$A$3:$K$2467,$S$76,0)</f>
        <v>1490.92</v>
      </c>
      <c r="D1185" s="5">
        <f t="shared" si="24"/>
        <v>1490.92</v>
      </c>
    </row>
    <row r="1186" spans="1:5">
      <c r="A1186" s="243">
        <v>5332.5</v>
      </c>
      <c r="B1186" s="5">
        <f>VLOOKUP(A1186,'witte tabbelen'!$A$3:$K$2467,$R$76,0)</f>
        <v>1944.17</v>
      </c>
      <c r="C1186" s="5">
        <f>VLOOKUP(A1186,'witte tabbelen'!$A$3:$K$2467,$S$76,0)</f>
        <v>1493.17</v>
      </c>
      <c r="D1186" s="5">
        <f t="shared" si="24"/>
        <v>1493.17</v>
      </c>
    </row>
    <row r="1187" spans="1:5">
      <c r="A1187" s="244">
        <v>5337</v>
      </c>
      <c r="B1187" s="5">
        <f>VLOOKUP(A1187,'witte tabbelen'!$A$3:$K$2467,$R$76,0)</f>
        <v>1945.83</v>
      </c>
      <c r="C1187" s="5">
        <f>VLOOKUP(A1187,'witte tabbelen'!$A$3:$K$2467,$S$76,0)</f>
        <v>1495.5</v>
      </c>
      <c r="D1187" s="5">
        <f t="shared" si="24"/>
        <v>1495.5</v>
      </c>
    </row>
    <row r="1188" spans="1:5">
      <c r="A1188" s="243">
        <v>5341.5</v>
      </c>
      <c r="B1188" s="5">
        <f>VLOOKUP(A1188,'witte tabbelen'!$A$3:$K$2467,$R$76,0)</f>
        <v>1947.5</v>
      </c>
      <c r="C1188" s="5">
        <f>VLOOKUP(A1188,'witte tabbelen'!$A$3:$K$2467,$S$76,0)</f>
        <v>1497.67</v>
      </c>
      <c r="D1188" s="5">
        <f t="shared" si="24"/>
        <v>1497.67</v>
      </c>
    </row>
    <row r="1189" spans="1:5">
      <c r="A1189" s="244">
        <v>5346</v>
      </c>
      <c r="B1189" s="5">
        <f>VLOOKUP(A1189,'witte tabbelen'!$A$3:$K$2467,$R$76,0)</f>
        <v>1949.25</v>
      </c>
      <c r="C1189" s="5">
        <f>VLOOKUP(A1189,'witte tabbelen'!$A$3:$K$2467,$S$76,0)</f>
        <v>1500</v>
      </c>
      <c r="D1189" s="5">
        <f t="shared" si="24"/>
        <v>1500</v>
      </c>
    </row>
    <row r="1190" spans="1:5">
      <c r="A1190" s="243">
        <v>5350.5</v>
      </c>
      <c r="B1190" s="5">
        <f>VLOOKUP(A1190,'witte tabbelen'!$A$3:$K$2467,$R$76,0)</f>
        <v>1950.92</v>
      </c>
      <c r="C1190" s="5">
        <f>VLOOKUP(A1190,'witte tabbelen'!$A$3:$K$2467,$S$76,0)</f>
        <v>1502.25</v>
      </c>
      <c r="D1190" s="5">
        <f t="shared" si="24"/>
        <v>1502.25</v>
      </c>
    </row>
    <row r="1191" spans="1:5">
      <c r="A1191" s="244">
        <v>5355</v>
      </c>
      <c r="B1191" s="5">
        <f>VLOOKUP(A1191,'witte tabbelen'!$A$3:$K$2467,$R$76,0)</f>
        <v>1952.58</v>
      </c>
      <c r="C1191" s="5">
        <f>VLOOKUP(A1191,'witte tabbelen'!$A$3:$K$2467,$S$76,0)</f>
        <v>1504.5</v>
      </c>
      <c r="D1191" s="5">
        <f t="shared" si="24"/>
        <v>1504.5</v>
      </c>
    </row>
    <row r="1192" spans="1:5">
      <c r="A1192" s="243">
        <v>5359.5</v>
      </c>
      <c r="B1192" s="5">
        <f>VLOOKUP(A1192,'witte tabbelen'!$A$3:$K$2467,$R$76,0)</f>
        <v>1954.25</v>
      </c>
      <c r="C1192" s="5">
        <f>VLOOKUP(A1192,'witte tabbelen'!$A$3:$K$2467,$S$76,0)</f>
        <v>1506.75</v>
      </c>
      <c r="D1192" s="5">
        <f t="shared" si="24"/>
        <v>1506.75</v>
      </c>
    </row>
    <row r="1193" spans="1:5">
      <c r="A1193" s="244">
        <v>5364</v>
      </c>
      <c r="B1193" s="5">
        <f>VLOOKUP(A1193,'witte tabbelen'!$A$3:$K$2467,$R$76,0)</f>
        <v>1956</v>
      </c>
      <c r="C1193" s="5">
        <f>VLOOKUP(A1193,'witte tabbelen'!$A$3:$K$2467,$S$76,0)</f>
        <v>1509.08</v>
      </c>
      <c r="D1193" s="5">
        <f t="shared" si="24"/>
        <v>1509.08</v>
      </c>
    </row>
    <row r="1194" spans="1:5">
      <c r="A1194" s="243">
        <v>5368.5</v>
      </c>
      <c r="B1194" s="5">
        <f>VLOOKUP(A1194,'witte tabbelen'!$A$3:$K$2467,$R$76,0)</f>
        <v>1957.67</v>
      </c>
      <c r="C1194" s="5">
        <f>VLOOKUP(A1194,'witte tabbelen'!$A$3:$K$2467,$S$76,0)</f>
        <v>1511.33</v>
      </c>
      <c r="D1194" s="5">
        <f t="shared" si="24"/>
        <v>1511.33</v>
      </c>
    </row>
    <row r="1195" spans="1:5">
      <c r="A1195" s="244">
        <v>5373</v>
      </c>
      <c r="B1195" s="5">
        <f>VLOOKUP(A1195,'witte tabbelen'!$A$3:$K$2467,$R$76,0)</f>
        <v>1959.33</v>
      </c>
      <c r="C1195" s="5">
        <f>VLOOKUP(A1195,'witte tabbelen'!$A$3:$K$2467,$S$76,0)</f>
        <v>1513.58</v>
      </c>
      <c r="D1195" s="5">
        <f t="shared" si="24"/>
        <v>1513.58</v>
      </c>
    </row>
    <row r="1196" spans="1:5">
      <c r="A1196" s="243">
        <v>5377.5</v>
      </c>
      <c r="B1196" s="5">
        <f>VLOOKUP(A1196,'witte tabbelen'!$A$3:$K$2467,$R$76,0)</f>
        <v>1961.08</v>
      </c>
      <c r="C1196" s="5">
        <f>VLOOKUP(A1196,'witte tabbelen'!$A$3:$K$2467,$S$76,0)</f>
        <v>1515.92</v>
      </c>
      <c r="D1196" s="5">
        <f t="shared" si="24"/>
        <v>1515.92</v>
      </c>
    </row>
    <row r="1197" spans="1:5">
      <c r="A1197" s="244">
        <v>5382</v>
      </c>
      <c r="B1197" s="5">
        <f>VLOOKUP(A1197,'witte tabbelen'!$A$3:$K$2467,$R$76,0)</f>
        <v>1962.75</v>
      </c>
      <c r="C1197" s="5">
        <f>VLOOKUP(A1197,'witte tabbelen'!$A$3:$K$2467,$S$76,0)</f>
        <v>1518.17</v>
      </c>
      <c r="D1197" s="5">
        <f t="shared" si="24"/>
        <v>1518.17</v>
      </c>
    </row>
    <row r="1198" spans="1:5">
      <c r="A1198" s="243">
        <v>5386.5</v>
      </c>
      <c r="B1198" s="5">
        <f>VLOOKUP(A1198,'witte tabbelen'!$A$3:$K$2467,$R$76,0)</f>
        <v>1964.42</v>
      </c>
      <c r="C1198" s="5">
        <f>VLOOKUP(A1198,'witte tabbelen'!$A$3:$K$2467,$S$76,0)</f>
        <v>1520.42</v>
      </c>
      <c r="D1198" s="5">
        <f t="shared" si="24"/>
        <v>1520.42</v>
      </c>
      <c r="E1198" s="13"/>
    </row>
    <row r="1199" spans="1:5">
      <c r="A1199" s="244">
        <v>5391</v>
      </c>
      <c r="B1199" s="5">
        <f>VLOOKUP(A1199,'witte tabbelen'!$A$3:$K$2467,$R$76,0)</f>
        <v>1966.08</v>
      </c>
      <c r="C1199" s="5">
        <f>VLOOKUP(A1199,'witte tabbelen'!$A$3:$K$2467,$S$76,0)</f>
        <v>1522.67</v>
      </c>
      <c r="D1199" s="5">
        <f t="shared" si="24"/>
        <v>1522.67</v>
      </c>
      <c r="E1199" s="14"/>
    </row>
    <row r="1200" spans="1:5">
      <c r="A1200" s="243">
        <v>5395.5</v>
      </c>
      <c r="B1200" s="5">
        <f>VLOOKUP(A1200,'witte tabbelen'!$A$3:$K$2467,$R$76,0)</f>
        <v>1967.83</v>
      </c>
      <c r="C1200" s="5">
        <f>VLOOKUP(A1200,'witte tabbelen'!$A$3:$K$2467,$S$76,0)</f>
        <v>1524.92</v>
      </c>
      <c r="D1200" s="5">
        <f t="shared" si="24"/>
        <v>1524.92</v>
      </c>
    </row>
    <row r="1201" spans="1:5">
      <c r="A1201" s="244">
        <v>5400</v>
      </c>
      <c r="B1201" s="5">
        <f>VLOOKUP(A1201,'witte tabbelen'!$A$3:$K$2467,$R$76,0)</f>
        <v>1969.5</v>
      </c>
      <c r="C1201" s="5">
        <f>VLOOKUP(A1201,'witte tabbelen'!$A$3:$K$2467,$S$76,0)</f>
        <v>1527.25</v>
      </c>
      <c r="D1201" s="5">
        <f t="shared" si="24"/>
        <v>1527.25</v>
      </c>
      <c r="E1201" s="14"/>
    </row>
    <row r="1202" spans="1:5">
      <c r="A1202" s="243">
        <v>5404.5</v>
      </c>
      <c r="B1202" s="5">
        <f>VLOOKUP(A1202,'witte tabbelen'!$A$3:$K$2467,$R$76,0)</f>
        <v>1971.17</v>
      </c>
      <c r="C1202" s="5">
        <f>VLOOKUP(A1202,'witte tabbelen'!$A$3:$K$2467,$S$76,0)</f>
        <v>1529.42</v>
      </c>
      <c r="D1202" s="5">
        <f t="shared" si="24"/>
        <v>1529.42</v>
      </c>
    </row>
    <row r="1203" spans="1:5">
      <c r="A1203" s="244">
        <v>5409</v>
      </c>
      <c r="B1203" s="5">
        <f>VLOOKUP(A1203,'witte tabbelen'!$A$3:$K$2467,$R$76,0)</f>
        <v>1972.83</v>
      </c>
      <c r="C1203" s="5">
        <f>VLOOKUP(A1203,'witte tabbelen'!$A$3:$K$2467,$S$76,0)</f>
        <v>1531.75</v>
      </c>
      <c r="D1203" s="5">
        <f t="shared" si="24"/>
        <v>1531.75</v>
      </c>
    </row>
    <row r="1204" spans="1:5">
      <c r="A1204" s="243">
        <v>5413.5</v>
      </c>
      <c r="B1204" s="5">
        <f>VLOOKUP(A1204,'witte tabbelen'!$A$3:$K$2467,$R$76,0)</f>
        <v>1974.58</v>
      </c>
      <c r="C1204" s="5">
        <f>VLOOKUP(A1204,'witte tabbelen'!$A$3:$K$2467,$S$76,0)</f>
        <v>1534</v>
      </c>
      <c r="D1204" s="5">
        <f t="shared" si="24"/>
        <v>1534</v>
      </c>
    </row>
    <row r="1205" spans="1:5">
      <c r="A1205" s="244">
        <v>5418</v>
      </c>
      <c r="B1205" s="5">
        <f>VLOOKUP(A1205,'witte tabbelen'!$A$3:$K$2467,$R$76,0)</f>
        <v>1976.25</v>
      </c>
      <c r="C1205" s="5">
        <f>VLOOKUP(A1205,'witte tabbelen'!$A$3:$K$2467,$S$76,0)</f>
        <v>1536.33</v>
      </c>
      <c r="D1205" s="5">
        <f t="shared" si="24"/>
        <v>1536.33</v>
      </c>
    </row>
    <row r="1206" spans="1:5">
      <c r="A1206" s="243">
        <v>5422.5</v>
      </c>
      <c r="B1206" s="5">
        <f>VLOOKUP(A1206,'witte tabbelen'!$A$3:$K$2467,$R$76,0)</f>
        <v>1977.92</v>
      </c>
      <c r="C1206" s="5">
        <f>VLOOKUP(A1206,'witte tabbelen'!$A$3:$K$2467,$S$76,0)</f>
        <v>1538.58</v>
      </c>
      <c r="D1206" s="5">
        <f t="shared" si="24"/>
        <v>1538.58</v>
      </c>
    </row>
    <row r="1207" spans="1:5">
      <c r="A1207" s="244">
        <v>5427</v>
      </c>
      <c r="B1207" s="5">
        <f>VLOOKUP(A1207,'witte tabbelen'!$A$3:$K$2467,$R$76,0)</f>
        <v>1979.67</v>
      </c>
      <c r="C1207" s="5">
        <f>VLOOKUP(A1207,'witte tabbelen'!$A$3:$K$2467,$S$76,0)</f>
        <v>1540.92</v>
      </c>
      <c r="D1207" s="5">
        <f t="shared" si="24"/>
        <v>1540.92</v>
      </c>
    </row>
    <row r="1208" spans="1:5">
      <c r="A1208" s="243">
        <v>5431.5</v>
      </c>
      <c r="B1208" s="5">
        <f>VLOOKUP(A1208,'witte tabbelen'!$A$3:$K$2467,$R$76,0)</f>
        <v>1981.33</v>
      </c>
      <c r="C1208" s="5">
        <f>VLOOKUP(A1208,'witte tabbelen'!$A$3:$K$2467,$S$76,0)</f>
        <v>1543.17</v>
      </c>
      <c r="D1208" s="5">
        <f t="shared" si="24"/>
        <v>1543.17</v>
      </c>
    </row>
    <row r="1209" spans="1:5">
      <c r="A1209" s="244">
        <v>5436</v>
      </c>
      <c r="B1209" s="5">
        <f>VLOOKUP(A1209,'witte tabbelen'!$A$3:$K$2467,$R$76,0)</f>
        <v>1983</v>
      </c>
      <c r="C1209" s="5">
        <f>VLOOKUP(A1209,'witte tabbelen'!$A$3:$K$2467,$S$76,0)</f>
        <v>1545.42</v>
      </c>
      <c r="D1209" s="5">
        <f t="shared" si="24"/>
        <v>1545.42</v>
      </c>
    </row>
    <row r="1210" spans="1:5">
      <c r="A1210" s="243">
        <v>5440.5</v>
      </c>
      <c r="B1210" s="5">
        <f>VLOOKUP(A1210,'witte tabbelen'!$A$3:$K$2467,$R$76,0)</f>
        <v>1984.67</v>
      </c>
      <c r="C1210" s="5">
        <f>VLOOKUP(A1210,'witte tabbelen'!$A$3:$K$2467,$S$76,0)</f>
        <v>1547.67</v>
      </c>
      <c r="D1210" s="5">
        <f t="shared" si="24"/>
        <v>1547.67</v>
      </c>
    </row>
    <row r="1211" spans="1:5">
      <c r="A1211" s="244">
        <v>5445</v>
      </c>
      <c r="B1211" s="5">
        <f>VLOOKUP(A1211,'witte tabbelen'!$A$3:$K$2467,$R$76,0)</f>
        <v>1986.42</v>
      </c>
      <c r="C1211" s="5">
        <f>VLOOKUP(A1211,'witte tabbelen'!$A$3:$K$2467,$S$76,0)</f>
        <v>1549.92</v>
      </c>
      <c r="D1211" s="5">
        <f t="shared" si="24"/>
        <v>1549.92</v>
      </c>
    </row>
    <row r="1212" spans="1:5">
      <c r="A1212" s="243">
        <v>5449.5</v>
      </c>
      <c r="B1212" s="5">
        <f>VLOOKUP(A1212,'witte tabbelen'!$A$3:$K$2467,$R$76,0)</f>
        <v>1988.08</v>
      </c>
      <c r="C1212" s="5">
        <f>VLOOKUP(A1212,'witte tabbelen'!$A$3:$K$2467,$S$76,0)</f>
        <v>1552.25</v>
      </c>
      <c r="D1212" s="5">
        <f t="shared" si="24"/>
        <v>1552.25</v>
      </c>
    </row>
    <row r="1213" spans="1:5">
      <c r="A1213" s="244">
        <v>5454</v>
      </c>
      <c r="B1213" s="5">
        <f>VLOOKUP(A1213,'witte tabbelen'!$A$3:$K$2467,$R$76,0)</f>
        <v>1989.75</v>
      </c>
      <c r="C1213" s="5">
        <f>VLOOKUP(A1213,'witte tabbelen'!$A$3:$K$2467,$S$76,0)</f>
        <v>1554.42</v>
      </c>
      <c r="D1213" s="5">
        <f t="shared" si="24"/>
        <v>1554.42</v>
      </c>
    </row>
    <row r="1214" spans="1:5">
      <c r="A1214" s="243">
        <v>5458.5</v>
      </c>
      <c r="B1214" s="5">
        <f>VLOOKUP(A1214,'witte tabbelen'!$A$3:$K$2467,$R$76,0)</f>
        <v>1991.5</v>
      </c>
      <c r="C1214" s="5">
        <f>VLOOKUP(A1214,'witte tabbelen'!$A$3:$K$2467,$S$76,0)</f>
        <v>1556.83</v>
      </c>
      <c r="D1214" s="5">
        <f t="shared" si="24"/>
        <v>1556.83</v>
      </c>
    </row>
    <row r="1215" spans="1:5">
      <c r="A1215" s="244">
        <v>5463</v>
      </c>
      <c r="B1215" s="5">
        <f>VLOOKUP(A1215,'witte tabbelen'!$A$3:$K$2467,$R$76,0)</f>
        <v>1993.17</v>
      </c>
      <c r="C1215" s="5">
        <f>VLOOKUP(A1215,'witte tabbelen'!$A$3:$K$2467,$S$76,0)</f>
        <v>1559</v>
      </c>
      <c r="D1215" s="5">
        <f t="shared" si="24"/>
        <v>1559</v>
      </c>
    </row>
    <row r="1216" spans="1:5">
      <c r="A1216" s="243">
        <v>5467.5</v>
      </c>
      <c r="B1216" s="5">
        <f>VLOOKUP(A1216,'witte tabbelen'!$A$3:$K$2467,$R$76,0)</f>
        <v>1994.83</v>
      </c>
      <c r="C1216" s="5">
        <f>VLOOKUP(A1216,'witte tabbelen'!$A$3:$K$2467,$S$76,0)</f>
        <v>1561.33</v>
      </c>
      <c r="D1216" s="5">
        <f t="shared" si="24"/>
        <v>1561.33</v>
      </c>
    </row>
    <row r="1217" spans="1:4">
      <c r="A1217" s="244">
        <v>5472</v>
      </c>
      <c r="B1217" s="5">
        <f>VLOOKUP(A1217,'witte tabbelen'!$A$3:$K$2467,$R$76,0)</f>
        <v>1996.5</v>
      </c>
      <c r="C1217" s="5">
        <f>VLOOKUP(A1217,'witte tabbelen'!$A$3:$K$2467,$S$76,0)</f>
        <v>1563.5</v>
      </c>
      <c r="D1217" s="5">
        <f t="shared" si="24"/>
        <v>1563.5</v>
      </c>
    </row>
    <row r="1218" spans="1:4">
      <c r="A1218" s="243">
        <v>5476.5</v>
      </c>
      <c r="B1218" s="5">
        <f>VLOOKUP(A1218,'witte tabbelen'!$A$3:$K$2467,$R$76,0)</f>
        <v>1998.25</v>
      </c>
      <c r="C1218" s="5">
        <f>VLOOKUP(A1218,'witte tabbelen'!$A$3:$K$2467,$S$76,0)</f>
        <v>1565.92</v>
      </c>
      <c r="D1218" s="5">
        <f t="shared" si="24"/>
        <v>1565.92</v>
      </c>
    </row>
    <row r="1219" spans="1:4">
      <c r="A1219" s="244">
        <v>5481</v>
      </c>
      <c r="B1219" s="5">
        <f>VLOOKUP(A1219,'witte tabbelen'!$A$3:$K$2467,$R$76,0)</f>
        <v>1999.92</v>
      </c>
      <c r="C1219" s="5">
        <f>VLOOKUP(A1219,'witte tabbelen'!$A$3:$K$2467,$S$76,0)</f>
        <v>1568.08</v>
      </c>
      <c r="D1219" s="5">
        <f t="shared" ref="D1219:D1282" si="25">C1219</f>
        <v>1568.08</v>
      </c>
    </row>
    <row r="1220" spans="1:4">
      <c r="A1220" s="243">
        <v>5485.5</v>
      </c>
      <c r="B1220" s="5">
        <f>VLOOKUP(A1220,'witte tabbelen'!$A$3:$K$2467,$R$76,0)</f>
        <v>2001.58</v>
      </c>
      <c r="C1220" s="5">
        <f>VLOOKUP(A1220,'witte tabbelen'!$A$3:$K$2467,$S$76,0)</f>
        <v>1570.42</v>
      </c>
      <c r="D1220" s="5">
        <f t="shared" si="25"/>
        <v>1570.42</v>
      </c>
    </row>
    <row r="1221" spans="1:4">
      <c r="A1221" s="244">
        <v>5490</v>
      </c>
      <c r="B1221" s="5">
        <f>VLOOKUP(A1221,'witte tabbelen'!$A$3:$K$2467,$R$76,0)</f>
        <v>2003.33</v>
      </c>
      <c r="C1221" s="5">
        <f>VLOOKUP(A1221,'witte tabbelen'!$A$3:$K$2467,$S$76,0)</f>
        <v>1572.67</v>
      </c>
      <c r="D1221" s="5">
        <f t="shared" si="25"/>
        <v>1572.67</v>
      </c>
    </row>
    <row r="1222" spans="1:4">
      <c r="A1222" s="243">
        <v>5494.5</v>
      </c>
      <c r="B1222" s="5">
        <f>VLOOKUP(A1222,'witte tabbelen'!$A$3:$K$2467,$R$76,0)</f>
        <v>2005</v>
      </c>
      <c r="C1222" s="5">
        <f>VLOOKUP(A1222,'witte tabbelen'!$A$3:$K$2467,$S$76,0)</f>
        <v>1574.92</v>
      </c>
      <c r="D1222" s="5">
        <f t="shared" si="25"/>
        <v>1574.92</v>
      </c>
    </row>
    <row r="1223" spans="1:4">
      <c r="A1223" s="244">
        <v>5499</v>
      </c>
      <c r="B1223" s="5">
        <f>VLOOKUP(A1223,'witte tabbelen'!$A$3:$K$2467,$R$76,0)</f>
        <v>2006.67</v>
      </c>
      <c r="C1223" s="5">
        <f>VLOOKUP(A1223,'witte tabbelen'!$A$3:$K$2467,$S$76,0)</f>
        <v>1577.17</v>
      </c>
      <c r="D1223" s="5">
        <f t="shared" si="25"/>
        <v>1577.17</v>
      </c>
    </row>
    <row r="1224" spans="1:4">
      <c r="A1224" s="243">
        <v>5503.5</v>
      </c>
      <c r="B1224" s="5">
        <f>VLOOKUP(A1224,'witte tabbelen'!$A$3:$K$2467,$R$76,0)</f>
        <v>2008.33</v>
      </c>
      <c r="C1224" s="5">
        <f>VLOOKUP(A1224,'witte tabbelen'!$A$3:$K$2467,$S$76,0)</f>
        <v>1579.42</v>
      </c>
      <c r="D1224" s="5">
        <f t="shared" si="25"/>
        <v>1579.42</v>
      </c>
    </row>
    <row r="1225" spans="1:4">
      <c r="A1225" s="244">
        <v>5508</v>
      </c>
      <c r="B1225" s="5">
        <f>VLOOKUP(A1225,'witte tabbelen'!$A$3:$K$2467,$R$76,0)</f>
        <v>2010.08</v>
      </c>
      <c r="C1225" s="5">
        <f>VLOOKUP(A1225,'witte tabbelen'!$A$3:$K$2467,$S$76,0)</f>
        <v>1581.75</v>
      </c>
      <c r="D1225" s="5">
        <f t="shared" si="25"/>
        <v>1581.75</v>
      </c>
    </row>
    <row r="1226" spans="1:4">
      <c r="A1226" s="243">
        <v>5512.5</v>
      </c>
      <c r="B1226" s="5">
        <f>VLOOKUP(A1226,'witte tabbelen'!$A$3:$K$2467,$R$76,0)</f>
        <v>2011.75</v>
      </c>
      <c r="C1226" s="5">
        <f>VLOOKUP(A1226,'witte tabbelen'!$A$3:$K$2467,$S$76,0)</f>
        <v>1584</v>
      </c>
      <c r="D1226" s="5">
        <f t="shared" si="25"/>
        <v>1584</v>
      </c>
    </row>
    <row r="1227" spans="1:4">
      <c r="A1227" s="244">
        <v>5517</v>
      </c>
      <c r="B1227" s="5">
        <f>VLOOKUP(A1227,'witte tabbelen'!$A$3:$K$2467,$R$76,0)</f>
        <v>2013.42</v>
      </c>
      <c r="C1227" s="5">
        <f>VLOOKUP(A1227,'witte tabbelen'!$A$3:$K$2467,$S$76,0)</f>
        <v>1586.25</v>
      </c>
      <c r="D1227" s="5">
        <f t="shared" si="25"/>
        <v>1586.25</v>
      </c>
    </row>
    <row r="1228" spans="1:4">
      <c r="A1228" s="243">
        <v>5521.5</v>
      </c>
      <c r="B1228" s="5">
        <f>VLOOKUP(A1228,'witte tabbelen'!$A$3:$K$2467,$R$76,0)</f>
        <v>2015.17</v>
      </c>
      <c r="C1228" s="5">
        <f>VLOOKUP(A1228,'witte tabbelen'!$A$3:$K$2467,$S$76,0)</f>
        <v>1588.58</v>
      </c>
      <c r="D1228" s="5">
        <f t="shared" si="25"/>
        <v>1588.58</v>
      </c>
    </row>
    <row r="1229" spans="1:4">
      <c r="A1229" s="244">
        <v>5526</v>
      </c>
      <c r="B1229" s="5">
        <f>VLOOKUP(A1229,'witte tabbelen'!$A$3:$K$2467,$R$76,0)</f>
        <v>2016.83</v>
      </c>
      <c r="C1229" s="5">
        <f>VLOOKUP(A1229,'witte tabbelen'!$A$3:$K$2467,$S$76,0)</f>
        <v>1590.83</v>
      </c>
      <c r="D1229" s="5">
        <f t="shared" si="25"/>
        <v>1590.83</v>
      </c>
    </row>
    <row r="1230" spans="1:4">
      <c r="A1230" s="243">
        <v>5530.5</v>
      </c>
      <c r="B1230" s="5">
        <f>VLOOKUP(A1230,'witte tabbelen'!$A$3:$K$2467,$R$76,0)</f>
        <v>2018.5</v>
      </c>
      <c r="C1230" s="5">
        <f>VLOOKUP(A1230,'witte tabbelen'!$A$3:$K$2467,$S$76,0)</f>
        <v>1593.08</v>
      </c>
      <c r="D1230" s="5">
        <f t="shared" si="25"/>
        <v>1593.08</v>
      </c>
    </row>
    <row r="1231" spans="1:4">
      <c r="A1231" s="244">
        <v>5535</v>
      </c>
      <c r="B1231" s="5">
        <f>VLOOKUP(A1231,'witte tabbelen'!$A$3:$K$2467,$R$76,0)</f>
        <v>2020.17</v>
      </c>
      <c r="C1231" s="5">
        <f>VLOOKUP(A1231,'witte tabbelen'!$A$3:$K$2467,$S$76,0)</f>
        <v>1595.33</v>
      </c>
      <c r="D1231" s="5">
        <f t="shared" si="25"/>
        <v>1595.33</v>
      </c>
    </row>
    <row r="1232" spans="1:4">
      <c r="A1232" s="243">
        <v>5539.5</v>
      </c>
      <c r="B1232" s="5">
        <f>VLOOKUP(A1232,'witte tabbelen'!$A$3:$K$2467,$R$76,0)</f>
        <v>2021.92</v>
      </c>
      <c r="C1232" s="5">
        <f>VLOOKUP(A1232,'witte tabbelen'!$A$3:$K$2467,$S$76,0)</f>
        <v>1597.67</v>
      </c>
      <c r="D1232" s="5">
        <f t="shared" si="25"/>
        <v>1597.67</v>
      </c>
    </row>
    <row r="1233" spans="1:4">
      <c r="A1233" s="244">
        <v>5544</v>
      </c>
      <c r="B1233" s="5">
        <f>VLOOKUP(A1233,'witte tabbelen'!$A$3:$K$2467,$R$76,0)</f>
        <v>2023.58</v>
      </c>
      <c r="C1233" s="5">
        <f>VLOOKUP(A1233,'witte tabbelen'!$A$3:$K$2467,$S$76,0)</f>
        <v>1599.83</v>
      </c>
      <c r="D1233" s="5">
        <f t="shared" si="25"/>
        <v>1599.83</v>
      </c>
    </row>
    <row r="1234" spans="1:4">
      <c r="A1234" s="243">
        <v>5548.5</v>
      </c>
      <c r="B1234" s="5">
        <f>VLOOKUP(A1234,'witte tabbelen'!$A$3:$K$2467,$R$76,0)</f>
        <v>2025.25</v>
      </c>
      <c r="C1234" s="5">
        <f>VLOOKUP(A1234,'witte tabbelen'!$A$3:$K$2467,$S$76,0)</f>
        <v>1602.17</v>
      </c>
      <c r="D1234" s="5">
        <f t="shared" si="25"/>
        <v>1602.17</v>
      </c>
    </row>
    <row r="1235" spans="1:4">
      <c r="A1235" s="244">
        <v>5553</v>
      </c>
      <c r="B1235" s="5">
        <f>VLOOKUP(A1235,'witte tabbelen'!$A$3:$K$2467,$R$76,0)</f>
        <v>2027</v>
      </c>
      <c r="C1235" s="5">
        <f>VLOOKUP(A1235,'witte tabbelen'!$A$3:$K$2467,$S$76,0)</f>
        <v>1604.42</v>
      </c>
      <c r="D1235" s="5">
        <f t="shared" si="25"/>
        <v>1604.42</v>
      </c>
    </row>
    <row r="1236" spans="1:4">
      <c r="A1236" s="243">
        <v>5557.5</v>
      </c>
      <c r="B1236" s="5">
        <f>VLOOKUP(A1236,'witte tabbelen'!$A$3:$K$2467,$R$76,0)</f>
        <v>2028.67</v>
      </c>
      <c r="C1236" s="5">
        <f>VLOOKUP(A1236,'witte tabbelen'!$A$3:$K$2467,$S$76,0)</f>
        <v>1606.75</v>
      </c>
      <c r="D1236" s="5">
        <f t="shared" si="25"/>
        <v>1606.75</v>
      </c>
    </row>
    <row r="1237" spans="1:4">
      <c r="A1237" s="244">
        <v>5562</v>
      </c>
      <c r="B1237" s="5">
        <f>VLOOKUP(A1237,'witte tabbelen'!$A$3:$K$2467,$R$76,0)</f>
        <v>2030.33</v>
      </c>
      <c r="C1237" s="5">
        <f>VLOOKUP(A1237,'witte tabbelen'!$A$3:$K$2467,$S$76,0)</f>
        <v>1608.92</v>
      </c>
      <c r="D1237" s="5">
        <f t="shared" si="25"/>
        <v>1608.92</v>
      </c>
    </row>
    <row r="1238" spans="1:4">
      <c r="A1238" s="243">
        <v>5566.5</v>
      </c>
      <c r="B1238" s="5">
        <f>VLOOKUP(A1238,'witte tabbelen'!$A$3:$K$2467,$R$76,0)</f>
        <v>2032</v>
      </c>
      <c r="C1238" s="5">
        <f>VLOOKUP(A1238,'witte tabbelen'!$A$3:$K$2467,$S$76,0)</f>
        <v>1611.25</v>
      </c>
      <c r="D1238" s="5">
        <f t="shared" si="25"/>
        <v>1611.25</v>
      </c>
    </row>
    <row r="1239" spans="1:4">
      <c r="A1239" s="244">
        <v>5571</v>
      </c>
      <c r="B1239" s="5">
        <f>VLOOKUP(A1239,'witte tabbelen'!$A$3:$K$2467,$R$76,0)</f>
        <v>2033.75</v>
      </c>
      <c r="C1239" s="5">
        <f>VLOOKUP(A1239,'witte tabbelen'!$A$3:$K$2467,$S$76,0)</f>
        <v>1613.58</v>
      </c>
      <c r="D1239" s="5">
        <f t="shared" si="25"/>
        <v>1613.58</v>
      </c>
    </row>
    <row r="1240" spans="1:4">
      <c r="A1240" s="243">
        <v>5575.5</v>
      </c>
      <c r="B1240" s="5">
        <f>VLOOKUP(A1240,'witte tabbelen'!$A$3:$K$2467,$R$76,0)</f>
        <v>2035.42</v>
      </c>
      <c r="C1240" s="5">
        <f>VLOOKUP(A1240,'witte tabbelen'!$A$3:$K$2467,$S$76,0)</f>
        <v>1615.83</v>
      </c>
      <c r="D1240" s="5">
        <f t="shared" si="25"/>
        <v>1615.83</v>
      </c>
    </row>
    <row r="1241" spans="1:4">
      <c r="A1241" s="244">
        <v>5580</v>
      </c>
      <c r="B1241" s="5">
        <f>VLOOKUP(A1241,'witte tabbelen'!$A$3:$K$2467,$R$76,0)</f>
        <v>2037.08</v>
      </c>
      <c r="C1241" s="5">
        <f>VLOOKUP(A1241,'witte tabbelen'!$A$3:$K$2467,$S$76,0)</f>
        <v>1618.08</v>
      </c>
      <c r="D1241" s="5">
        <f t="shared" si="25"/>
        <v>1618.08</v>
      </c>
    </row>
    <row r="1242" spans="1:4">
      <c r="A1242" s="243">
        <v>5584.5</v>
      </c>
      <c r="B1242" s="5">
        <f>VLOOKUP(A1242,'witte tabbelen'!$A$3:$K$2467,$R$76,0)</f>
        <v>2038.83</v>
      </c>
      <c r="C1242" s="5">
        <f>VLOOKUP(A1242,'witte tabbelen'!$A$3:$K$2467,$S$76,0)</f>
        <v>1620.42</v>
      </c>
      <c r="D1242" s="5">
        <f t="shared" si="25"/>
        <v>1620.42</v>
      </c>
    </row>
    <row r="1243" spans="1:4">
      <c r="A1243" s="244">
        <v>5589</v>
      </c>
      <c r="B1243" s="5">
        <f>VLOOKUP(A1243,'witte tabbelen'!$A$3:$K$2467,$R$76,0)</f>
        <v>2040.5</v>
      </c>
      <c r="C1243" s="5">
        <f>VLOOKUP(A1243,'witte tabbelen'!$A$3:$K$2467,$S$76,0)</f>
        <v>1622.67</v>
      </c>
      <c r="D1243" s="5">
        <f t="shared" si="25"/>
        <v>1622.67</v>
      </c>
    </row>
    <row r="1244" spans="1:4">
      <c r="A1244" s="243">
        <v>5593.5</v>
      </c>
      <c r="B1244" s="5">
        <f>VLOOKUP(A1244,'witte tabbelen'!$A$3:$K$2467,$R$76,0)</f>
        <v>2042.17</v>
      </c>
      <c r="C1244" s="5">
        <f>VLOOKUP(A1244,'witte tabbelen'!$A$3:$K$2467,$S$76,0)</f>
        <v>1624.83</v>
      </c>
      <c r="D1244" s="5">
        <f t="shared" si="25"/>
        <v>1624.83</v>
      </c>
    </row>
    <row r="1245" spans="1:4">
      <c r="A1245" s="244">
        <v>5598</v>
      </c>
      <c r="B1245" s="5">
        <f>VLOOKUP(A1245,'witte tabbelen'!$A$3:$K$2467,$R$76,0)</f>
        <v>2043.83</v>
      </c>
      <c r="C1245" s="5">
        <f>VLOOKUP(A1245,'witte tabbelen'!$A$3:$K$2467,$S$76,0)</f>
        <v>1627.17</v>
      </c>
      <c r="D1245" s="5">
        <f t="shared" si="25"/>
        <v>1627.17</v>
      </c>
    </row>
    <row r="1246" spans="1:4">
      <c r="A1246" s="243">
        <v>5602.5</v>
      </c>
      <c r="B1246" s="5">
        <f>VLOOKUP(A1246,'witte tabbelen'!$A$3:$K$2467,$R$76,0)</f>
        <v>2045.58</v>
      </c>
      <c r="C1246" s="5">
        <f>VLOOKUP(A1246,'witte tabbelen'!$A$3:$K$2467,$S$76,0)</f>
        <v>1629.42</v>
      </c>
      <c r="D1246" s="5">
        <f t="shared" si="25"/>
        <v>1629.42</v>
      </c>
    </row>
    <row r="1247" spans="1:4">
      <c r="A1247" s="244">
        <v>5607</v>
      </c>
      <c r="B1247" s="5">
        <f>VLOOKUP(A1247,'witte tabbelen'!$A$3:$K$2467,$R$76,0)</f>
        <v>2047.25</v>
      </c>
      <c r="C1247" s="5">
        <f>VLOOKUP(A1247,'witte tabbelen'!$A$3:$K$2467,$S$76,0)</f>
        <v>1631.75</v>
      </c>
      <c r="D1247" s="5">
        <f t="shared" si="25"/>
        <v>1631.75</v>
      </c>
    </row>
    <row r="1248" spans="1:4">
      <c r="A1248" s="243">
        <v>5611.5</v>
      </c>
      <c r="B1248" s="5">
        <f>VLOOKUP(A1248,'witte tabbelen'!$A$3:$K$2467,$R$76,0)</f>
        <v>2048.92</v>
      </c>
      <c r="C1248" s="5">
        <f>VLOOKUP(A1248,'witte tabbelen'!$A$3:$K$2467,$S$76,0)</f>
        <v>1633.92</v>
      </c>
      <c r="D1248" s="5">
        <f t="shared" si="25"/>
        <v>1633.92</v>
      </c>
    </row>
    <row r="1249" spans="1:4">
      <c r="A1249" s="244">
        <v>5616</v>
      </c>
      <c r="B1249" s="5">
        <f>VLOOKUP(A1249,'witte tabbelen'!$A$3:$K$2467,$R$76,0)</f>
        <v>2050.58</v>
      </c>
      <c r="C1249" s="5">
        <f>VLOOKUP(A1249,'witte tabbelen'!$A$3:$K$2467,$S$76,0)</f>
        <v>1636.25</v>
      </c>
      <c r="D1249" s="5">
        <f t="shared" si="25"/>
        <v>1636.25</v>
      </c>
    </row>
    <row r="1250" spans="1:4">
      <c r="A1250" s="243">
        <v>5620.5</v>
      </c>
      <c r="B1250" s="5">
        <f>VLOOKUP(A1250,'witte tabbelen'!$A$3:$K$2467,$R$76,0)</f>
        <v>2052.33</v>
      </c>
      <c r="C1250" s="5">
        <f>VLOOKUP(A1250,'witte tabbelen'!$A$3:$K$2467,$S$76,0)</f>
        <v>1638.5</v>
      </c>
      <c r="D1250" s="5">
        <f t="shared" si="25"/>
        <v>1638.5</v>
      </c>
    </row>
    <row r="1251" spans="1:4">
      <c r="A1251" s="244">
        <v>5625</v>
      </c>
      <c r="B1251" s="5">
        <f>VLOOKUP(A1251,'witte tabbelen'!$A$3:$K$2467,$R$76,0)</f>
        <v>2054</v>
      </c>
      <c r="C1251" s="5">
        <f>VLOOKUP(A1251,'witte tabbelen'!$A$3:$K$2467,$S$76,0)</f>
        <v>1640.83</v>
      </c>
      <c r="D1251" s="5">
        <f t="shared" si="25"/>
        <v>1640.83</v>
      </c>
    </row>
    <row r="1252" spans="1:4">
      <c r="A1252" s="243">
        <v>5629.5</v>
      </c>
      <c r="B1252" s="5">
        <f>VLOOKUP(A1252,'witte tabbelen'!$A$3:$K$2467,$R$76,0)</f>
        <v>2055.67</v>
      </c>
      <c r="C1252" s="5">
        <f>VLOOKUP(A1252,'witte tabbelen'!$A$3:$K$2467,$S$76,0)</f>
        <v>1643</v>
      </c>
      <c r="D1252" s="5">
        <f t="shared" si="25"/>
        <v>1643</v>
      </c>
    </row>
    <row r="1253" spans="1:4">
      <c r="A1253" s="244">
        <v>5634</v>
      </c>
      <c r="B1253" s="5">
        <f>VLOOKUP(A1253,'witte tabbelen'!$A$3:$K$2467,$R$76,0)</f>
        <v>2057.42</v>
      </c>
      <c r="C1253" s="5">
        <f>VLOOKUP(A1253,'witte tabbelen'!$A$3:$K$2467,$S$76,0)</f>
        <v>1645.42</v>
      </c>
      <c r="D1253" s="5">
        <f t="shared" si="25"/>
        <v>1645.42</v>
      </c>
    </row>
    <row r="1254" spans="1:4">
      <c r="A1254" s="243">
        <v>5638.5</v>
      </c>
      <c r="B1254" s="5">
        <f>VLOOKUP(A1254,'witte tabbelen'!$A$3:$K$2467,$R$76,0)</f>
        <v>2059.08</v>
      </c>
      <c r="C1254" s="5">
        <f>VLOOKUP(A1254,'witte tabbelen'!$A$3:$K$2467,$S$76,0)</f>
        <v>1647.58</v>
      </c>
      <c r="D1254" s="5">
        <f t="shared" si="25"/>
        <v>1647.58</v>
      </c>
    </row>
    <row r="1255" spans="1:4">
      <c r="A1255" s="244">
        <v>5643</v>
      </c>
      <c r="B1255" s="5">
        <f>VLOOKUP(A1255,'witte tabbelen'!$A$3:$K$2467,$R$76,0)</f>
        <v>2060.75</v>
      </c>
      <c r="C1255" s="5">
        <f>VLOOKUP(A1255,'witte tabbelen'!$A$3:$K$2467,$S$76,0)</f>
        <v>1649.83</v>
      </c>
      <c r="D1255" s="5">
        <f t="shared" si="25"/>
        <v>1649.83</v>
      </c>
    </row>
    <row r="1256" spans="1:4">
      <c r="A1256" s="243">
        <v>5647.5</v>
      </c>
      <c r="B1256" s="5">
        <f>VLOOKUP(A1256,'witte tabbelen'!$A$3:$K$2467,$R$76,0)</f>
        <v>2062.42</v>
      </c>
      <c r="C1256" s="5">
        <f>VLOOKUP(A1256,'witte tabbelen'!$A$3:$K$2467,$S$76,0)</f>
        <v>1652.08</v>
      </c>
      <c r="D1256" s="5">
        <f t="shared" si="25"/>
        <v>1652.08</v>
      </c>
    </row>
    <row r="1257" spans="1:4">
      <c r="A1257" s="244">
        <v>5652</v>
      </c>
      <c r="B1257" s="5">
        <f>VLOOKUP(A1257,'witte tabbelen'!$A$3:$K$2467,$R$76,0)</f>
        <v>2064.17</v>
      </c>
      <c r="C1257" s="5">
        <f>VLOOKUP(A1257,'witte tabbelen'!$A$3:$K$2467,$S$76,0)</f>
        <v>1654.42</v>
      </c>
      <c r="D1257" s="5">
        <f t="shared" si="25"/>
        <v>1654.42</v>
      </c>
    </row>
    <row r="1258" spans="1:4">
      <c r="A1258" s="243">
        <v>5656.5</v>
      </c>
      <c r="B1258" s="5">
        <f>VLOOKUP(A1258,'witte tabbelen'!$A$3:$K$2467,$R$76,0)</f>
        <v>2065.83</v>
      </c>
      <c r="C1258" s="5">
        <f>VLOOKUP(A1258,'witte tabbelen'!$A$3:$K$2467,$S$76,0)</f>
        <v>1656.67</v>
      </c>
      <c r="D1258" s="5">
        <f t="shared" si="25"/>
        <v>1656.67</v>
      </c>
    </row>
    <row r="1259" spans="1:4">
      <c r="A1259" s="244">
        <v>5661</v>
      </c>
      <c r="B1259" s="5">
        <f>VLOOKUP(A1259,'witte tabbelen'!$A$3:$K$2467,$R$76,0)</f>
        <v>2067.5</v>
      </c>
      <c r="C1259" s="5">
        <f>VLOOKUP(A1259,'witte tabbelen'!$A$3:$K$2467,$S$76,0)</f>
        <v>1658.92</v>
      </c>
      <c r="D1259" s="5">
        <f t="shared" si="25"/>
        <v>1658.92</v>
      </c>
    </row>
    <row r="1260" spans="1:4">
      <c r="A1260" s="243">
        <v>5665.5</v>
      </c>
      <c r="B1260" s="5">
        <f>VLOOKUP(A1260,'witte tabbelen'!$A$3:$K$2467,$R$76,0)</f>
        <v>2069.25</v>
      </c>
      <c r="C1260" s="5">
        <f>VLOOKUP(A1260,'witte tabbelen'!$A$3:$K$2467,$S$76,0)</f>
        <v>1661.25</v>
      </c>
      <c r="D1260" s="5">
        <f t="shared" si="25"/>
        <v>1661.25</v>
      </c>
    </row>
    <row r="1261" spans="1:4">
      <c r="A1261" s="244">
        <v>5670</v>
      </c>
      <c r="B1261" s="5">
        <f>VLOOKUP(A1261,'witte tabbelen'!$A$3:$K$2467,$R$76,0)</f>
        <v>2070.92</v>
      </c>
      <c r="C1261" s="5">
        <f>VLOOKUP(A1261,'witte tabbelen'!$A$3:$K$2467,$S$76,0)</f>
        <v>1663.5</v>
      </c>
      <c r="D1261" s="5">
        <f t="shared" si="25"/>
        <v>1663.5</v>
      </c>
    </row>
    <row r="1262" spans="1:4">
      <c r="A1262" s="243">
        <v>5674.5</v>
      </c>
      <c r="B1262" s="5">
        <f>VLOOKUP(A1262,'witte tabbelen'!$A$3:$K$2467,$R$76,0)</f>
        <v>2072.58</v>
      </c>
      <c r="C1262" s="5">
        <f>VLOOKUP(A1262,'witte tabbelen'!$A$3:$K$2467,$S$76,0)</f>
        <v>1665.75</v>
      </c>
      <c r="D1262" s="5">
        <f t="shared" si="25"/>
        <v>1665.75</v>
      </c>
    </row>
    <row r="1263" spans="1:4">
      <c r="A1263" s="244">
        <v>5679</v>
      </c>
      <c r="B1263" s="5">
        <f>VLOOKUP(A1263,'witte tabbelen'!$A$3:$K$2467,$R$76,0)</f>
        <v>2074.25</v>
      </c>
      <c r="C1263" s="5">
        <f>VLOOKUP(A1263,'witte tabbelen'!$A$3:$K$2467,$S$76,0)</f>
        <v>1668</v>
      </c>
      <c r="D1263" s="5">
        <f t="shared" si="25"/>
        <v>1668</v>
      </c>
    </row>
    <row r="1264" spans="1:4">
      <c r="A1264" s="243">
        <v>5683.5</v>
      </c>
      <c r="B1264" s="5">
        <f>VLOOKUP(A1264,'witte tabbelen'!$A$3:$K$2467,$R$76,0)</f>
        <v>2076</v>
      </c>
      <c r="C1264" s="5">
        <f>VLOOKUP(A1264,'witte tabbelen'!$A$3:$K$2467,$S$76,0)</f>
        <v>1670.33</v>
      </c>
      <c r="D1264" s="5">
        <f t="shared" si="25"/>
        <v>1670.33</v>
      </c>
    </row>
    <row r="1265" spans="1:4">
      <c r="A1265" s="244">
        <v>5688</v>
      </c>
      <c r="B1265" s="5">
        <f>VLOOKUP(A1265,'witte tabbelen'!$A$3:$K$2467,$R$76,0)</f>
        <v>2077.67</v>
      </c>
      <c r="C1265" s="5">
        <f>VLOOKUP(A1265,'witte tabbelen'!$A$3:$K$2467,$S$76,0)</f>
        <v>1672.58</v>
      </c>
      <c r="D1265" s="5">
        <f t="shared" si="25"/>
        <v>1672.58</v>
      </c>
    </row>
    <row r="1266" spans="1:4">
      <c r="A1266" s="243">
        <v>5692.5</v>
      </c>
      <c r="B1266" s="5">
        <f>VLOOKUP(A1266,'witte tabbelen'!$A$3:$K$2467,$R$76,0)</f>
        <v>2079.33</v>
      </c>
      <c r="C1266" s="5">
        <f>VLOOKUP(A1266,'witte tabbelen'!$A$3:$K$2467,$S$76,0)</f>
        <v>1674.75</v>
      </c>
      <c r="D1266" s="5">
        <f t="shared" si="25"/>
        <v>1674.75</v>
      </c>
    </row>
    <row r="1267" spans="1:4">
      <c r="A1267" s="244">
        <v>5697</v>
      </c>
      <c r="B1267" s="5">
        <f>VLOOKUP(A1267,'witte tabbelen'!$A$3:$K$2467,$R$76,0)</f>
        <v>2081.08</v>
      </c>
      <c r="C1267" s="5">
        <f>VLOOKUP(A1267,'witte tabbelen'!$A$3:$K$2467,$S$76,0)</f>
        <v>1677.17</v>
      </c>
      <c r="D1267" s="5">
        <f t="shared" si="25"/>
        <v>1677.17</v>
      </c>
    </row>
    <row r="1268" spans="1:4">
      <c r="A1268" s="243">
        <v>5701.5</v>
      </c>
      <c r="B1268" s="5">
        <f>VLOOKUP(A1268,'witte tabbelen'!$A$3:$K$2467,$R$76,0)</f>
        <v>2082.75</v>
      </c>
      <c r="C1268" s="5">
        <f>VLOOKUP(A1268,'witte tabbelen'!$A$3:$K$2467,$S$76,0)</f>
        <v>1679.33</v>
      </c>
      <c r="D1268" s="5">
        <f t="shared" si="25"/>
        <v>1679.33</v>
      </c>
    </row>
    <row r="1269" spans="1:4">
      <c r="A1269" s="244">
        <v>5706</v>
      </c>
      <c r="B1269" s="5">
        <f>VLOOKUP(A1269,'witte tabbelen'!$A$3:$K$2467,$R$76,0)</f>
        <v>2084.42</v>
      </c>
      <c r="C1269" s="5">
        <f>VLOOKUP(A1269,'witte tabbelen'!$A$3:$K$2467,$S$76,0)</f>
        <v>1681.67</v>
      </c>
      <c r="D1269" s="5">
        <f t="shared" si="25"/>
        <v>1681.67</v>
      </c>
    </row>
    <row r="1270" spans="1:4">
      <c r="A1270" s="243">
        <v>5710.5</v>
      </c>
      <c r="B1270" s="5">
        <f>VLOOKUP(A1270,'witte tabbelen'!$A$3:$K$2467,$R$76,0)</f>
        <v>2086.08</v>
      </c>
      <c r="C1270" s="5">
        <f>VLOOKUP(A1270,'witte tabbelen'!$A$3:$K$2467,$S$76,0)</f>
        <v>1683.92</v>
      </c>
      <c r="D1270" s="5">
        <f t="shared" si="25"/>
        <v>1683.92</v>
      </c>
    </row>
    <row r="1271" spans="1:4">
      <c r="A1271" s="244">
        <v>5715</v>
      </c>
      <c r="B1271" s="5">
        <f>VLOOKUP(A1271,'witte tabbelen'!$A$3:$K$2467,$R$76,0)</f>
        <v>2087.83</v>
      </c>
      <c r="C1271" s="5">
        <f>VLOOKUP(A1271,'witte tabbelen'!$A$3:$K$2467,$S$76,0)</f>
        <v>1686.25</v>
      </c>
      <c r="D1271" s="5">
        <f t="shared" si="25"/>
        <v>1686.25</v>
      </c>
    </row>
    <row r="1272" spans="1:4">
      <c r="A1272" s="243">
        <v>5719.5</v>
      </c>
      <c r="B1272" s="5">
        <f>VLOOKUP(A1272,'witte tabbelen'!$A$3:$K$2467,$R$76,0)</f>
        <v>2089.5</v>
      </c>
      <c r="C1272" s="5">
        <f>VLOOKUP(A1272,'witte tabbelen'!$A$3:$K$2467,$S$76,0)</f>
        <v>1688.5</v>
      </c>
      <c r="D1272" s="5">
        <f t="shared" si="25"/>
        <v>1688.5</v>
      </c>
    </row>
    <row r="1273" spans="1:4">
      <c r="A1273" s="244">
        <v>5724</v>
      </c>
      <c r="B1273" s="5">
        <f>VLOOKUP(A1273,'witte tabbelen'!$A$3:$K$2467,$R$76,0)</f>
        <v>2091.17</v>
      </c>
      <c r="C1273" s="5">
        <f>VLOOKUP(A1273,'witte tabbelen'!$A$3:$K$2467,$S$76,0)</f>
        <v>1690.75</v>
      </c>
      <c r="D1273" s="5">
        <f t="shared" si="25"/>
        <v>1690.75</v>
      </c>
    </row>
    <row r="1274" spans="1:4">
      <c r="A1274" s="243">
        <v>5728.5</v>
      </c>
      <c r="B1274" s="5">
        <f>VLOOKUP(A1274,'witte tabbelen'!$A$3:$K$2467,$R$76,0)</f>
        <v>2092.92</v>
      </c>
      <c r="C1274" s="5">
        <f>VLOOKUP(A1274,'witte tabbelen'!$A$3:$K$2467,$S$76,0)</f>
        <v>1693.08</v>
      </c>
      <c r="D1274" s="5">
        <f t="shared" si="25"/>
        <v>1693.08</v>
      </c>
    </row>
    <row r="1275" spans="1:4">
      <c r="A1275" s="244">
        <v>5733</v>
      </c>
      <c r="B1275" s="5">
        <f>VLOOKUP(A1275,'witte tabbelen'!$A$3:$K$2467,$R$76,0)</f>
        <v>2094.58</v>
      </c>
      <c r="C1275" s="5">
        <f>VLOOKUP(A1275,'witte tabbelen'!$A$3:$K$2467,$S$76,0)</f>
        <v>1695.33</v>
      </c>
      <c r="D1275" s="5">
        <f t="shared" si="25"/>
        <v>1695.33</v>
      </c>
    </row>
    <row r="1276" spans="1:4">
      <c r="A1276" s="243">
        <v>5737.5</v>
      </c>
      <c r="B1276" s="5">
        <f>VLOOKUP(A1276,'witte tabbelen'!$A$3:$K$2467,$R$76,0)</f>
        <v>2096.25</v>
      </c>
      <c r="C1276" s="5">
        <f>VLOOKUP(A1276,'witte tabbelen'!$A$3:$K$2467,$S$76,0)</f>
        <v>1697.58</v>
      </c>
      <c r="D1276" s="5">
        <f t="shared" si="25"/>
        <v>1697.58</v>
      </c>
    </row>
    <row r="1277" spans="1:4">
      <c r="A1277" s="244">
        <v>5742</v>
      </c>
      <c r="B1277" s="5">
        <f>VLOOKUP(A1277,'witte tabbelen'!$A$3:$K$2467,$R$76,0)</f>
        <v>2097.92</v>
      </c>
      <c r="C1277" s="5">
        <f>VLOOKUP(A1277,'witte tabbelen'!$A$3:$K$2467,$S$76,0)</f>
        <v>1699.75</v>
      </c>
      <c r="D1277" s="5">
        <f t="shared" si="25"/>
        <v>1699.75</v>
      </c>
    </row>
    <row r="1278" spans="1:4">
      <c r="A1278" s="243">
        <v>5746.5</v>
      </c>
      <c r="B1278" s="5">
        <f>VLOOKUP(A1278,'witte tabbelen'!$A$3:$K$2467,$R$76,0)</f>
        <v>2099.67</v>
      </c>
      <c r="C1278" s="5">
        <f>VLOOKUP(A1278,'witte tabbelen'!$A$3:$K$2467,$S$76,0)</f>
        <v>1702.17</v>
      </c>
      <c r="D1278" s="5">
        <f t="shared" si="25"/>
        <v>1702.17</v>
      </c>
    </row>
    <row r="1279" spans="1:4">
      <c r="A1279" s="244">
        <v>5751</v>
      </c>
      <c r="B1279" s="5">
        <f>VLOOKUP(A1279,'witte tabbelen'!$A$3:$K$2467,$R$76,0)</f>
        <v>2101.33</v>
      </c>
      <c r="C1279" s="5">
        <f>VLOOKUP(A1279,'witte tabbelen'!$A$3:$K$2467,$S$76,0)</f>
        <v>1704.33</v>
      </c>
      <c r="D1279" s="5">
        <f t="shared" si="25"/>
        <v>1704.33</v>
      </c>
    </row>
    <row r="1280" spans="1:4">
      <c r="A1280" s="243">
        <v>5755.5</v>
      </c>
      <c r="B1280" s="5">
        <f>VLOOKUP(A1280,'witte tabbelen'!$A$3:$K$2467,$R$76,0)</f>
        <v>2103</v>
      </c>
      <c r="C1280" s="5">
        <f>VLOOKUP(A1280,'witte tabbelen'!$A$3:$K$2467,$S$76,0)</f>
        <v>1706.67</v>
      </c>
      <c r="D1280" s="5">
        <f t="shared" si="25"/>
        <v>1706.67</v>
      </c>
    </row>
    <row r="1281" spans="1:4">
      <c r="A1281" s="244">
        <v>5760</v>
      </c>
      <c r="B1281" s="5">
        <f>VLOOKUP(A1281,'witte tabbelen'!$A$3:$K$2467,$R$76,0)</f>
        <v>2104.75</v>
      </c>
      <c r="C1281" s="5">
        <f>VLOOKUP(A1281,'witte tabbelen'!$A$3:$K$2467,$S$76,0)</f>
        <v>1708.92</v>
      </c>
      <c r="D1281" s="5">
        <f t="shared" si="25"/>
        <v>1708.92</v>
      </c>
    </row>
    <row r="1282" spans="1:4">
      <c r="A1282" s="243">
        <v>5764.5</v>
      </c>
      <c r="B1282" s="5">
        <f>VLOOKUP(A1282,'witte tabbelen'!$A$3:$K$2467,$R$76,0)</f>
        <v>2106.42</v>
      </c>
      <c r="C1282" s="5">
        <f>VLOOKUP(A1282,'witte tabbelen'!$A$3:$K$2467,$S$76,0)</f>
        <v>1711.25</v>
      </c>
      <c r="D1282" s="5">
        <f t="shared" si="25"/>
        <v>1711.25</v>
      </c>
    </row>
    <row r="1283" spans="1:4">
      <c r="A1283" s="244">
        <v>5769</v>
      </c>
      <c r="B1283" s="5">
        <f>VLOOKUP(A1283,'witte tabbelen'!$A$3:$K$2467,$R$76,0)</f>
        <v>2108.08</v>
      </c>
      <c r="C1283" s="5">
        <f>VLOOKUP(A1283,'witte tabbelen'!$A$3:$K$2467,$S$76,0)</f>
        <v>1713.42</v>
      </c>
      <c r="D1283" s="5">
        <f t="shared" ref="D1283:D1346" si="26">C1283</f>
        <v>1713.42</v>
      </c>
    </row>
    <row r="1284" spans="1:4">
      <c r="A1284" s="243">
        <v>5773.5</v>
      </c>
      <c r="B1284" s="5">
        <f>VLOOKUP(A1284,'witte tabbelen'!$A$3:$K$2467,$R$76,0)</f>
        <v>2109.75</v>
      </c>
      <c r="C1284" s="5">
        <f>VLOOKUP(A1284,'witte tabbelen'!$A$3:$K$2467,$S$76,0)</f>
        <v>1715.75</v>
      </c>
      <c r="D1284" s="5">
        <f t="shared" si="26"/>
        <v>1715.75</v>
      </c>
    </row>
    <row r="1285" spans="1:4">
      <c r="A1285" s="244">
        <v>5778</v>
      </c>
      <c r="B1285" s="5">
        <f>VLOOKUP(A1285,'witte tabbelen'!$A$3:$K$2467,$R$76,0)</f>
        <v>2111.5</v>
      </c>
      <c r="C1285" s="5">
        <f>VLOOKUP(A1285,'witte tabbelen'!$A$3:$K$2467,$S$76,0)</f>
        <v>1718</v>
      </c>
      <c r="D1285" s="5">
        <f t="shared" si="26"/>
        <v>1718</v>
      </c>
    </row>
    <row r="1286" spans="1:4">
      <c r="A1286" s="243">
        <v>5782.5</v>
      </c>
      <c r="B1286" s="5">
        <f>VLOOKUP(A1286,'witte tabbelen'!$A$3:$K$2467,$R$76,0)</f>
        <v>2113.17</v>
      </c>
      <c r="C1286" s="5">
        <f>VLOOKUP(A1286,'witte tabbelen'!$A$3:$K$2467,$S$76,0)</f>
        <v>1720.33</v>
      </c>
      <c r="D1286" s="5">
        <f t="shared" si="26"/>
        <v>1720.33</v>
      </c>
    </row>
    <row r="1287" spans="1:4">
      <c r="A1287" s="244">
        <v>5787</v>
      </c>
      <c r="B1287" s="5">
        <f>VLOOKUP(A1287,'witte tabbelen'!$A$3:$K$2467,$R$76,0)</f>
        <v>2114.83</v>
      </c>
      <c r="C1287" s="5">
        <f>VLOOKUP(A1287,'witte tabbelen'!$A$3:$K$2467,$S$76,0)</f>
        <v>1722.5</v>
      </c>
      <c r="D1287" s="5">
        <f t="shared" si="26"/>
        <v>1722.5</v>
      </c>
    </row>
    <row r="1288" spans="1:4">
      <c r="A1288" s="243">
        <v>5791.5</v>
      </c>
      <c r="B1288" s="5">
        <f>VLOOKUP(A1288,'witte tabbelen'!$A$3:$K$2467,$R$76,0)</f>
        <v>2116.5</v>
      </c>
      <c r="C1288" s="5">
        <f>VLOOKUP(A1288,'witte tabbelen'!$A$3:$K$2467,$S$76,0)</f>
        <v>1724.75</v>
      </c>
      <c r="D1288" s="5">
        <f t="shared" si="26"/>
        <v>1724.75</v>
      </c>
    </row>
    <row r="1289" spans="1:4">
      <c r="A1289" s="244">
        <v>5796</v>
      </c>
      <c r="B1289" s="5">
        <f>VLOOKUP(A1289,'witte tabbelen'!$A$3:$K$2467,$R$76,0)</f>
        <v>2118.25</v>
      </c>
      <c r="C1289" s="5">
        <f>VLOOKUP(A1289,'witte tabbelen'!$A$3:$K$2467,$S$76,0)</f>
        <v>1727.08</v>
      </c>
      <c r="D1289" s="5">
        <f t="shared" si="26"/>
        <v>1727.08</v>
      </c>
    </row>
    <row r="1290" spans="1:4">
      <c r="A1290" s="243">
        <v>5800.5</v>
      </c>
      <c r="B1290" s="5">
        <f>VLOOKUP(A1290,'witte tabbelen'!$A$3:$K$2467,$R$76,0)</f>
        <v>2119.92</v>
      </c>
      <c r="C1290" s="5">
        <f>VLOOKUP(A1290,'witte tabbelen'!$A$3:$K$2467,$S$76,0)</f>
        <v>1729.33</v>
      </c>
      <c r="D1290" s="5">
        <f t="shared" si="26"/>
        <v>1729.33</v>
      </c>
    </row>
    <row r="1291" spans="1:4">
      <c r="A1291" s="244">
        <v>5805</v>
      </c>
      <c r="B1291" s="5">
        <f>VLOOKUP(A1291,'witte tabbelen'!$A$3:$K$2467,$R$76,0)</f>
        <v>2121.58</v>
      </c>
      <c r="C1291" s="5">
        <f>VLOOKUP(A1291,'witte tabbelen'!$A$3:$K$2467,$S$76,0)</f>
        <v>1731.58</v>
      </c>
      <c r="D1291" s="5">
        <f t="shared" si="26"/>
        <v>1731.58</v>
      </c>
    </row>
    <row r="1292" spans="1:4">
      <c r="A1292" s="243">
        <v>5809.5</v>
      </c>
      <c r="B1292" s="5">
        <f>VLOOKUP(A1292,'witte tabbelen'!$A$3:$K$2467,$R$76,0)</f>
        <v>2123.33</v>
      </c>
      <c r="C1292" s="5">
        <f>VLOOKUP(A1292,'witte tabbelen'!$A$3:$K$2467,$S$76,0)</f>
        <v>1733.92</v>
      </c>
      <c r="D1292" s="5">
        <f t="shared" si="26"/>
        <v>1733.92</v>
      </c>
    </row>
    <row r="1293" spans="1:4">
      <c r="A1293" s="244">
        <v>5814</v>
      </c>
      <c r="B1293" s="5">
        <f>VLOOKUP(A1293,'witte tabbelen'!$A$3:$K$2467,$R$76,0)</f>
        <v>2125</v>
      </c>
      <c r="C1293" s="5">
        <f>VLOOKUP(A1293,'witte tabbelen'!$A$3:$K$2467,$S$76,0)</f>
        <v>1736.17</v>
      </c>
      <c r="D1293" s="5">
        <f t="shared" si="26"/>
        <v>1736.17</v>
      </c>
    </row>
    <row r="1294" spans="1:4">
      <c r="A1294" s="243">
        <v>5818.5</v>
      </c>
      <c r="B1294" s="5">
        <f>VLOOKUP(A1294,'witte tabbelen'!$A$3:$K$2467,$R$76,0)</f>
        <v>2126.67</v>
      </c>
      <c r="C1294" s="5">
        <f>VLOOKUP(A1294,'witte tabbelen'!$A$3:$K$2467,$S$76,0)</f>
        <v>1738.42</v>
      </c>
      <c r="D1294" s="5">
        <f t="shared" si="26"/>
        <v>1738.42</v>
      </c>
    </row>
    <row r="1295" spans="1:4">
      <c r="A1295" s="244">
        <v>5823</v>
      </c>
      <c r="B1295" s="5">
        <f>VLOOKUP(A1295,'witte tabbelen'!$A$3:$K$2467,$R$76,0)</f>
        <v>2128.33</v>
      </c>
      <c r="C1295" s="5">
        <f>VLOOKUP(A1295,'witte tabbelen'!$A$3:$K$2467,$S$76,0)</f>
        <v>1740.67</v>
      </c>
      <c r="D1295" s="5">
        <f t="shared" si="26"/>
        <v>1740.67</v>
      </c>
    </row>
    <row r="1296" spans="1:4">
      <c r="A1296" s="243">
        <v>5827.5</v>
      </c>
      <c r="B1296" s="5">
        <f>VLOOKUP(A1296,'witte tabbelen'!$A$3:$K$2467,$R$76,0)</f>
        <v>2130.08</v>
      </c>
      <c r="C1296" s="5">
        <f>VLOOKUP(A1296,'witte tabbelen'!$A$3:$K$2467,$S$76,0)</f>
        <v>1743</v>
      </c>
      <c r="D1296" s="5">
        <f t="shared" si="26"/>
        <v>1743</v>
      </c>
    </row>
    <row r="1297" spans="1:4">
      <c r="A1297" s="244">
        <v>5832</v>
      </c>
      <c r="B1297" s="5">
        <f>VLOOKUP(A1297,'witte tabbelen'!$A$3:$K$2467,$R$76,0)</f>
        <v>2131.75</v>
      </c>
      <c r="C1297" s="5">
        <f>VLOOKUP(A1297,'witte tabbelen'!$A$3:$K$2467,$S$76,0)</f>
        <v>1745.25</v>
      </c>
      <c r="D1297" s="5">
        <f t="shared" si="26"/>
        <v>1745.25</v>
      </c>
    </row>
    <row r="1298" spans="1:4">
      <c r="A1298" s="243">
        <v>5836.5</v>
      </c>
      <c r="B1298" s="5">
        <f>VLOOKUP(A1298,'witte tabbelen'!$A$3:$K$2467,$R$76,0)</f>
        <v>2133.42</v>
      </c>
      <c r="C1298" s="5">
        <f>VLOOKUP(A1298,'witte tabbelen'!$A$3:$K$2467,$S$76,0)</f>
        <v>1747.5</v>
      </c>
      <c r="D1298" s="5">
        <f t="shared" si="26"/>
        <v>1747.5</v>
      </c>
    </row>
    <row r="1299" spans="1:4">
      <c r="A1299" s="244">
        <v>5841</v>
      </c>
      <c r="B1299" s="5">
        <f>VLOOKUP(A1299,'witte tabbelen'!$A$3:$K$2467,$R$76,0)</f>
        <v>2135.17</v>
      </c>
      <c r="C1299" s="5">
        <f>VLOOKUP(A1299,'witte tabbelen'!$A$3:$K$2467,$S$76,0)</f>
        <v>1749.75</v>
      </c>
      <c r="D1299" s="5">
        <f t="shared" si="26"/>
        <v>1749.75</v>
      </c>
    </row>
    <row r="1300" spans="1:4">
      <c r="A1300" s="243">
        <v>5845.5</v>
      </c>
      <c r="B1300" s="5">
        <f>VLOOKUP(A1300,'witte tabbelen'!$A$3:$K$2467,$R$76,0)</f>
        <v>2136.83</v>
      </c>
      <c r="C1300" s="5">
        <f>VLOOKUP(A1300,'witte tabbelen'!$A$3:$K$2467,$S$76,0)</f>
        <v>1752.08</v>
      </c>
      <c r="D1300" s="5">
        <f t="shared" si="26"/>
        <v>1752.08</v>
      </c>
    </row>
    <row r="1301" spans="1:4">
      <c r="A1301" s="244">
        <v>5850</v>
      </c>
      <c r="B1301" s="5">
        <f>VLOOKUP(A1301,'witte tabbelen'!$A$3:$K$2467,$R$76,0)</f>
        <v>2138.5</v>
      </c>
      <c r="C1301" s="5">
        <f>VLOOKUP(A1301,'witte tabbelen'!$A$3:$K$2467,$S$76,0)</f>
        <v>1754.25</v>
      </c>
      <c r="D1301" s="5">
        <f t="shared" si="26"/>
        <v>1754.25</v>
      </c>
    </row>
    <row r="1302" spans="1:4">
      <c r="A1302" s="243">
        <v>5854.5</v>
      </c>
      <c r="B1302" s="5">
        <f>VLOOKUP(A1302,'witte tabbelen'!$A$3:$K$2467,$R$76,0)</f>
        <v>2140.17</v>
      </c>
      <c r="C1302" s="5">
        <f>VLOOKUP(A1302,'witte tabbelen'!$A$3:$K$2467,$S$76,0)</f>
        <v>1756.58</v>
      </c>
      <c r="D1302" s="5">
        <f t="shared" si="26"/>
        <v>1756.58</v>
      </c>
    </row>
    <row r="1303" spans="1:4">
      <c r="A1303" s="244">
        <v>5859</v>
      </c>
      <c r="B1303" s="5">
        <f>VLOOKUP(A1303,'witte tabbelen'!$A$3:$K$2467,$R$76,0)</f>
        <v>2141.92</v>
      </c>
      <c r="C1303" s="5">
        <f>VLOOKUP(A1303,'witte tabbelen'!$A$3:$K$2467,$S$76,0)</f>
        <v>1758.92</v>
      </c>
      <c r="D1303" s="5">
        <f t="shared" si="26"/>
        <v>1758.92</v>
      </c>
    </row>
    <row r="1304" spans="1:4">
      <c r="A1304" s="243">
        <v>5863.5</v>
      </c>
      <c r="B1304" s="5">
        <f>VLOOKUP(A1304,'witte tabbelen'!$A$3:$K$2467,$R$76,0)</f>
        <v>2143.58</v>
      </c>
      <c r="C1304" s="5">
        <f>VLOOKUP(A1304,'witte tabbelen'!$A$3:$K$2467,$S$76,0)</f>
        <v>1761.17</v>
      </c>
      <c r="D1304" s="5">
        <f t="shared" si="26"/>
        <v>1761.17</v>
      </c>
    </row>
    <row r="1305" spans="1:4">
      <c r="A1305" s="244">
        <v>5868</v>
      </c>
      <c r="B1305" s="5">
        <f>VLOOKUP(A1305,'witte tabbelen'!$A$3:$K$2467,$R$76,0)</f>
        <v>2145.25</v>
      </c>
      <c r="C1305" s="5">
        <f>VLOOKUP(A1305,'witte tabbelen'!$A$3:$K$2467,$S$76,0)</f>
        <v>1763.42</v>
      </c>
      <c r="D1305" s="5">
        <f t="shared" si="26"/>
        <v>1763.42</v>
      </c>
    </row>
    <row r="1306" spans="1:4">
      <c r="A1306" s="243">
        <v>5872.5</v>
      </c>
      <c r="B1306" s="5">
        <f>VLOOKUP(A1306,'witte tabbelen'!$A$3:$K$2467,$R$76,0)</f>
        <v>2147</v>
      </c>
      <c r="C1306" s="5">
        <f>VLOOKUP(A1306,'witte tabbelen'!$A$3:$K$2467,$S$76,0)</f>
        <v>1765.75</v>
      </c>
      <c r="D1306" s="5">
        <f t="shared" si="26"/>
        <v>1765.75</v>
      </c>
    </row>
    <row r="1307" spans="1:4">
      <c r="A1307" s="244">
        <v>5877</v>
      </c>
      <c r="B1307" s="5">
        <f>VLOOKUP(A1307,'witte tabbelen'!$A$3:$K$2467,$R$76,0)</f>
        <v>2148.67</v>
      </c>
      <c r="C1307" s="5">
        <f>VLOOKUP(A1307,'witte tabbelen'!$A$3:$K$2467,$S$76,0)</f>
        <v>1768</v>
      </c>
      <c r="D1307" s="5">
        <f t="shared" si="26"/>
        <v>1768</v>
      </c>
    </row>
    <row r="1308" spans="1:4">
      <c r="A1308" s="243">
        <v>5881.5</v>
      </c>
      <c r="B1308" s="5">
        <f>VLOOKUP(A1308,'witte tabbelen'!$A$3:$K$2467,$R$76,0)</f>
        <v>2150.33</v>
      </c>
      <c r="C1308" s="5">
        <f>VLOOKUP(A1308,'witte tabbelen'!$A$3:$K$2467,$S$76,0)</f>
        <v>1770.25</v>
      </c>
      <c r="D1308" s="5">
        <f t="shared" si="26"/>
        <v>1770.25</v>
      </c>
    </row>
    <row r="1309" spans="1:4">
      <c r="A1309" s="244">
        <v>5886</v>
      </c>
      <c r="B1309" s="5">
        <f>VLOOKUP(A1309,'witte tabbelen'!$A$3:$K$2467,$R$76,0)</f>
        <v>2152</v>
      </c>
      <c r="C1309" s="5">
        <f>VLOOKUP(A1309,'witte tabbelen'!$A$3:$K$2467,$S$76,0)</f>
        <v>1772.5</v>
      </c>
      <c r="D1309" s="5">
        <f t="shared" si="26"/>
        <v>1772.5</v>
      </c>
    </row>
    <row r="1310" spans="1:4">
      <c r="A1310" s="243">
        <v>5890.5</v>
      </c>
      <c r="B1310" s="5">
        <f>VLOOKUP(A1310,'witte tabbelen'!$A$3:$K$2467,$R$76,0)</f>
        <v>2153.75</v>
      </c>
      <c r="C1310" s="5">
        <f>VLOOKUP(A1310,'witte tabbelen'!$A$3:$K$2467,$S$76,0)</f>
        <v>1774.75</v>
      </c>
      <c r="D1310" s="5">
        <f t="shared" si="26"/>
        <v>1774.75</v>
      </c>
    </row>
    <row r="1311" spans="1:4">
      <c r="A1311" s="244">
        <v>5895</v>
      </c>
      <c r="B1311" s="5">
        <f>VLOOKUP(A1311,'witte tabbelen'!$A$3:$K$2467,$R$76,0)</f>
        <v>2155.42</v>
      </c>
      <c r="C1311" s="5">
        <f>VLOOKUP(A1311,'witte tabbelen'!$A$3:$K$2467,$S$76,0)</f>
        <v>1777.08</v>
      </c>
      <c r="D1311" s="5">
        <f t="shared" si="26"/>
        <v>1777.08</v>
      </c>
    </row>
    <row r="1312" spans="1:4">
      <c r="A1312" s="243">
        <v>5899.5</v>
      </c>
      <c r="B1312" s="5">
        <f>VLOOKUP(A1312,'witte tabbelen'!$A$3:$K$2467,$R$76,0)</f>
        <v>2157.08</v>
      </c>
      <c r="C1312" s="5">
        <f>VLOOKUP(A1312,'witte tabbelen'!$A$3:$K$2467,$S$76,0)</f>
        <v>1779.25</v>
      </c>
      <c r="D1312" s="5">
        <f t="shared" si="26"/>
        <v>1779.25</v>
      </c>
    </row>
    <row r="1313" spans="1:4">
      <c r="A1313" s="244">
        <v>5904</v>
      </c>
      <c r="B1313" s="5">
        <f>VLOOKUP(A1313,'witte tabbelen'!$A$3:$K$2467,$R$76,0)</f>
        <v>2158.83</v>
      </c>
      <c r="C1313" s="5">
        <f>VLOOKUP(A1313,'witte tabbelen'!$A$3:$K$2467,$S$76,0)</f>
        <v>1781.67</v>
      </c>
      <c r="D1313" s="5">
        <f t="shared" si="26"/>
        <v>1781.67</v>
      </c>
    </row>
    <row r="1314" spans="1:4">
      <c r="A1314" s="243">
        <v>5908.5</v>
      </c>
      <c r="B1314" s="5">
        <f>VLOOKUP(A1314,'witte tabbelen'!$A$3:$K$2467,$R$76,0)</f>
        <v>2160.5</v>
      </c>
      <c r="C1314" s="5">
        <f>VLOOKUP(A1314,'witte tabbelen'!$A$3:$K$2467,$S$76,0)</f>
        <v>1783.83</v>
      </c>
      <c r="D1314" s="5">
        <f t="shared" si="26"/>
        <v>1783.83</v>
      </c>
    </row>
    <row r="1315" spans="1:4">
      <c r="A1315" s="244">
        <v>5913</v>
      </c>
      <c r="B1315" s="5">
        <f>VLOOKUP(A1315,'witte tabbelen'!$A$3:$K$2467,$R$76,0)</f>
        <v>2162.17</v>
      </c>
      <c r="C1315" s="5">
        <f>VLOOKUP(A1315,'witte tabbelen'!$A$3:$K$2467,$S$76,0)</f>
        <v>1786.17</v>
      </c>
      <c r="D1315" s="5">
        <f t="shared" si="26"/>
        <v>1786.17</v>
      </c>
    </row>
    <row r="1316" spans="1:4">
      <c r="A1316" s="243">
        <v>5917.5</v>
      </c>
      <c r="B1316" s="5">
        <f>VLOOKUP(A1316,'witte tabbelen'!$A$3:$K$2467,$R$76,0)</f>
        <v>2163.83</v>
      </c>
      <c r="C1316" s="5">
        <f>VLOOKUP(A1316,'witte tabbelen'!$A$3:$K$2467,$S$76,0)</f>
        <v>1788.33</v>
      </c>
      <c r="D1316" s="5">
        <f t="shared" si="26"/>
        <v>1788.33</v>
      </c>
    </row>
    <row r="1317" spans="1:4">
      <c r="A1317" s="244">
        <v>5922</v>
      </c>
      <c r="B1317" s="5">
        <f>VLOOKUP(A1317,'witte tabbelen'!$A$3:$K$2467,$R$76,0)</f>
        <v>2165.58</v>
      </c>
      <c r="C1317" s="5">
        <f>VLOOKUP(A1317,'witte tabbelen'!$A$3:$K$2467,$S$76,0)</f>
        <v>1790.75</v>
      </c>
      <c r="D1317" s="5">
        <f t="shared" si="26"/>
        <v>1790.75</v>
      </c>
    </row>
    <row r="1318" spans="1:4">
      <c r="A1318" s="243">
        <v>5926.5</v>
      </c>
      <c r="B1318" s="5">
        <f>VLOOKUP(A1318,'witte tabbelen'!$A$3:$K$2467,$R$76,0)</f>
        <v>2167.25</v>
      </c>
      <c r="C1318" s="5">
        <f>VLOOKUP(A1318,'witte tabbelen'!$A$3:$K$2467,$S$76,0)</f>
        <v>1792.92</v>
      </c>
      <c r="D1318" s="5">
        <f t="shared" si="26"/>
        <v>1792.92</v>
      </c>
    </row>
    <row r="1319" spans="1:4">
      <c r="A1319" s="244">
        <v>5931</v>
      </c>
      <c r="B1319" s="5">
        <f>VLOOKUP(A1319,'witte tabbelen'!$A$3:$K$2467,$R$76,0)</f>
        <v>2168.92</v>
      </c>
      <c r="C1319" s="5">
        <f>VLOOKUP(A1319,'witte tabbelen'!$A$3:$K$2467,$S$76,0)</f>
        <v>1795.25</v>
      </c>
      <c r="D1319" s="5">
        <f t="shared" si="26"/>
        <v>1795.25</v>
      </c>
    </row>
    <row r="1320" spans="1:4">
      <c r="A1320" s="243">
        <v>5935.5</v>
      </c>
      <c r="B1320" s="5">
        <f>VLOOKUP(A1320,'witte tabbelen'!$A$3:$K$2467,$R$76,0)</f>
        <v>2170.67</v>
      </c>
      <c r="C1320" s="5">
        <f>VLOOKUP(A1320,'witte tabbelen'!$A$3:$K$2467,$S$76,0)</f>
        <v>1797.5</v>
      </c>
      <c r="D1320" s="5">
        <f t="shared" si="26"/>
        <v>1797.5</v>
      </c>
    </row>
    <row r="1321" spans="1:4">
      <c r="A1321" s="244">
        <v>5940</v>
      </c>
      <c r="B1321" s="5">
        <f>VLOOKUP(A1321,'witte tabbelen'!$A$3:$K$2467,$R$76,0)</f>
        <v>2172.33</v>
      </c>
      <c r="C1321" s="5">
        <f>VLOOKUP(A1321,'witte tabbelen'!$A$3:$K$2467,$S$76,0)</f>
        <v>1799.75</v>
      </c>
      <c r="D1321" s="5">
        <f t="shared" si="26"/>
        <v>1799.75</v>
      </c>
    </row>
    <row r="1322" spans="1:4">
      <c r="A1322" s="243">
        <v>5944.5</v>
      </c>
      <c r="B1322" s="5">
        <f>VLOOKUP(A1322,'witte tabbelen'!$A$3:$K$2467,$R$76,0)</f>
        <v>2174</v>
      </c>
      <c r="C1322" s="5">
        <f>VLOOKUP(A1322,'witte tabbelen'!$A$3:$K$2467,$S$76,0)</f>
        <v>1802</v>
      </c>
      <c r="D1322" s="5">
        <f t="shared" si="26"/>
        <v>1802</v>
      </c>
    </row>
    <row r="1323" spans="1:4">
      <c r="A1323" s="244">
        <v>5949</v>
      </c>
      <c r="B1323" s="5">
        <f>VLOOKUP(A1323,'witte tabbelen'!$A$3:$K$2467,$R$76,0)</f>
        <v>2175.67</v>
      </c>
      <c r="C1323" s="5">
        <f>VLOOKUP(A1323,'witte tabbelen'!$A$3:$K$2467,$S$76,0)</f>
        <v>1804.25</v>
      </c>
      <c r="D1323" s="5">
        <f t="shared" si="26"/>
        <v>1804.25</v>
      </c>
    </row>
    <row r="1324" spans="1:4">
      <c r="A1324" s="243">
        <v>5953.5</v>
      </c>
      <c r="B1324" s="5">
        <f>VLOOKUP(A1324,'witte tabbelen'!$A$3:$K$2467,$R$76,0)</f>
        <v>2177.42</v>
      </c>
      <c r="C1324" s="5">
        <f>VLOOKUP(A1324,'witte tabbelen'!$A$3:$K$2467,$S$76,0)</f>
        <v>1806.58</v>
      </c>
      <c r="D1324" s="5">
        <f t="shared" si="26"/>
        <v>1806.58</v>
      </c>
    </row>
    <row r="1325" spans="1:4">
      <c r="A1325" s="244">
        <v>5958</v>
      </c>
      <c r="B1325" s="5">
        <f>VLOOKUP(A1325,'witte tabbelen'!$A$3:$K$2467,$R$76,0)</f>
        <v>2179.08</v>
      </c>
      <c r="C1325" s="5">
        <f>VLOOKUP(A1325,'witte tabbelen'!$A$3:$K$2467,$S$76,0)</f>
        <v>1808.83</v>
      </c>
      <c r="D1325" s="5">
        <f t="shared" si="26"/>
        <v>1808.83</v>
      </c>
    </row>
    <row r="1326" spans="1:4">
      <c r="A1326" s="243">
        <v>5962.5</v>
      </c>
      <c r="B1326" s="5">
        <f>VLOOKUP(A1326,'witte tabbelen'!$A$3:$K$2467,$R$76,0)</f>
        <v>2180.75</v>
      </c>
      <c r="C1326" s="5">
        <f>VLOOKUP(A1326,'witte tabbelen'!$A$3:$K$2467,$S$76,0)</f>
        <v>1811.08</v>
      </c>
      <c r="D1326" s="5">
        <f t="shared" si="26"/>
        <v>1811.08</v>
      </c>
    </row>
    <row r="1327" spans="1:4">
      <c r="A1327" s="244">
        <v>5967</v>
      </c>
      <c r="B1327" s="5">
        <f>VLOOKUP(A1327,'witte tabbelen'!$A$3:$K$2467,$R$76,0)</f>
        <v>2182.5</v>
      </c>
      <c r="C1327" s="5">
        <f>VLOOKUP(A1327,'witte tabbelen'!$A$3:$K$2467,$S$76,0)</f>
        <v>1813.42</v>
      </c>
      <c r="D1327" s="5">
        <f t="shared" si="26"/>
        <v>1813.42</v>
      </c>
    </row>
    <row r="1328" spans="1:4">
      <c r="A1328" s="243">
        <v>5971.5</v>
      </c>
      <c r="B1328" s="5">
        <f>VLOOKUP(A1328,'witte tabbelen'!$A$3:$K$2467,$R$76,0)</f>
        <v>2184.17</v>
      </c>
      <c r="C1328" s="5">
        <f>VLOOKUP(A1328,'witte tabbelen'!$A$3:$K$2467,$S$76,0)</f>
        <v>1815.67</v>
      </c>
      <c r="D1328" s="5">
        <f t="shared" si="26"/>
        <v>1815.67</v>
      </c>
    </row>
    <row r="1329" spans="1:4">
      <c r="A1329" s="244">
        <v>5976</v>
      </c>
      <c r="B1329" s="5">
        <f>VLOOKUP(A1329,'witte tabbelen'!$A$3:$K$2467,$R$76,0)</f>
        <v>2185.83</v>
      </c>
      <c r="C1329" s="5">
        <f>VLOOKUP(A1329,'witte tabbelen'!$A$3:$K$2467,$S$76,0)</f>
        <v>1817.92</v>
      </c>
      <c r="D1329" s="5">
        <f t="shared" si="26"/>
        <v>1817.92</v>
      </c>
    </row>
    <row r="1330" spans="1:4">
      <c r="A1330" s="243">
        <v>5980.5</v>
      </c>
      <c r="B1330" s="5">
        <f>VLOOKUP(A1330,'witte tabbelen'!$A$3:$K$2467,$R$76,0)</f>
        <v>2187.5</v>
      </c>
      <c r="C1330" s="5">
        <f>VLOOKUP(A1330,'witte tabbelen'!$A$3:$K$2467,$S$76,0)</f>
        <v>1820.17</v>
      </c>
      <c r="D1330" s="5">
        <f t="shared" si="26"/>
        <v>1820.17</v>
      </c>
    </row>
    <row r="1331" spans="1:4">
      <c r="A1331" s="244">
        <v>5985</v>
      </c>
      <c r="B1331" s="5">
        <f>VLOOKUP(A1331,'witte tabbelen'!$A$3:$K$2467,$R$76,0)</f>
        <v>2189.25</v>
      </c>
      <c r="C1331" s="5">
        <f>VLOOKUP(A1331,'witte tabbelen'!$A$3:$K$2467,$S$76,0)</f>
        <v>1822.5</v>
      </c>
      <c r="D1331" s="5">
        <f t="shared" si="26"/>
        <v>1822.5</v>
      </c>
    </row>
    <row r="1332" spans="1:4">
      <c r="A1332" s="243">
        <v>5989.5</v>
      </c>
      <c r="B1332" s="5">
        <f>VLOOKUP(A1332,'witte tabbelen'!$A$3:$K$2467,$R$76,0)</f>
        <v>2190.92</v>
      </c>
      <c r="C1332" s="5">
        <f>VLOOKUP(A1332,'witte tabbelen'!$A$3:$K$2467,$S$76,0)</f>
        <v>1824.67</v>
      </c>
      <c r="D1332" s="5">
        <f t="shared" si="26"/>
        <v>1824.67</v>
      </c>
    </row>
    <row r="1333" spans="1:4">
      <c r="A1333" s="244">
        <v>5994</v>
      </c>
      <c r="B1333" s="5">
        <f>VLOOKUP(A1333,'witte tabbelen'!$A$3:$K$2467,$R$76,0)</f>
        <v>2192.58</v>
      </c>
      <c r="C1333" s="5">
        <f>VLOOKUP(A1333,'witte tabbelen'!$A$3:$K$2467,$S$76,0)</f>
        <v>1827</v>
      </c>
      <c r="D1333" s="5">
        <f t="shared" si="26"/>
        <v>1827</v>
      </c>
    </row>
    <row r="1334" spans="1:4">
      <c r="A1334" s="243">
        <v>5998.5</v>
      </c>
      <c r="B1334" s="5">
        <f>VLOOKUP(A1334,'witte tabbelen'!$A$3:$K$2467,$R$76,0)</f>
        <v>2194.25</v>
      </c>
      <c r="C1334" s="5">
        <f>VLOOKUP(A1334,'witte tabbelen'!$A$3:$K$2467,$S$76,0)</f>
        <v>1829.17</v>
      </c>
      <c r="D1334" s="5">
        <f t="shared" si="26"/>
        <v>1829.17</v>
      </c>
    </row>
    <row r="1335" spans="1:4">
      <c r="A1335" s="244">
        <v>6003</v>
      </c>
      <c r="B1335" s="5">
        <f>VLOOKUP(A1335,'witte tabbelen'!$A$3:$K$2467,$R$76,0)</f>
        <v>2196</v>
      </c>
      <c r="C1335" s="5">
        <f>VLOOKUP(A1335,'witte tabbelen'!$A$3:$K$2467,$S$76,0)</f>
        <v>1831.58</v>
      </c>
      <c r="D1335" s="5">
        <f t="shared" si="26"/>
        <v>1831.58</v>
      </c>
    </row>
    <row r="1336" spans="1:4">
      <c r="A1336" s="243">
        <v>6007.5</v>
      </c>
      <c r="B1336" s="5">
        <f>VLOOKUP(A1336,'witte tabbelen'!$A$3:$K$2467,$R$76,0)</f>
        <v>2197.67</v>
      </c>
      <c r="C1336" s="5">
        <f>VLOOKUP(A1336,'witte tabbelen'!$A$3:$K$2467,$S$76,0)</f>
        <v>1833.83</v>
      </c>
      <c r="D1336" s="5">
        <f t="shared" si="26"/>
        <v>1833.83</v>
      </c>
    </row>
    <row r="1337" spans="1:4">
      <c r="A1337" s="244">
        <v>6012</v>
      </c>
      <c r="B1337" s="5">
        <f>VLOOKUP(A1337,'witte tabbelen'!$A$3:$K$2467,$R$76,0)</f>
        <v>2199.33</v>
      </c>
      <c r="C1337" s="5">
        <f>VLOOKUP(A1337,'witte tabbelen'!$A$3:$K$2467,$S$76,0)</f>
        <v>1836.08</v>
      </c>
      <c r="D1337" s="5">
        <f t="shared" si="26"/>
        <v>1836.08</v>
      </c>
    </row>
    <row r="1338" spans="1:4">
      <c r="A1338" s="243">
        <v>6016.5</v>
      </c>
      <c r="B1338" s="5">
        <f>VLOOKUP(A1338,'witte tabbelen'!$A$3:$K$2467,$R$76,0)</f>
        <v>2201.08</v>
      </c>
      <c r="C1338" s="5">
        <f>VLOOKUP(A1338,'witte tabbelen'!$A$3:$K$2467,$S$76,0)</f>
        <v>1838.42</v>
      </c>
      <c r="D1338" s="5">
        <f t="shared" si="26"/>
        <v>1838.42</v>
      </c>
    </row>
    <row r="1339" spans="1:4">
      <c r="A1339" s="244">
        <v>6021</v>
      </c>
      <c r="B1339" s="5">
        <f>VLOOKUP(A1339,'witte tabbelen'!$A$3:$K$2467,$R$76,0)</f>
        <v>2202.75</v>
      </c>
      <c r="C1339" s="5">
        <f>VLOOKUP(A1339,'witte tabbelen'!$A$3:$K$2467,$S$76,0)</f>
        <v>1840.67</v>
      </c>
      <c r="D1339" s="5">
        <f t="shared" si="26"/>
        <v>1840.67</v>
      </c>
    </row>
    <row r="1340" spans="1:4">
      <c r="A1340" s="243">
        <v>6025.5</v>
      </c>
      <c r="B1340" s="5">
        <f>VLOOKUP(A1340,'witte tabbelen'!$A$3:$K$2467,$R$76,0)</f>
        <v>2204.42</v>
      </c>
      <c r="C1340" s="5">
        <f>VLOOKUP(A1340,'witte tabbelen'!$A$3:$K$2467,$S$76,0)</f>
        <v>1842.92</v>
      </c>
      <c r="D1340" s="5">
        <f t="shared" si="26"/>
        <v>1842.92</v>
      </c>
    </row>
    <row r="1341" spans="1:4">
      <c r="A1341" s="244">
        <v>6030</v>
      </c>
      <c r="B1341" s="5">
        <f>VLOOKUP(A1341,'witte tabbelen'!$A$3:$K$2467,$R$76,0)</f>
        <v>2206.08</v>
      </c>
      <c r="C1341" s="5">
        <f>VLOOKUP(A1341,'witte tabbelen'!$A$3:$K$2467,$S$76,0)</f>
        <v>1845.17</v>
      </c>
      <c r="D1341" s="5">
        <f t="shared" si="26"/>
        <v>1845.17</v>
      </c>
    </row>
    <row r="1342" spans="1:4">
      <c r="A1342" s="243">
        <v>6034.5</v>
      </c>
      <c r="B1342" s="5">
        <f>VLOOKUP(A1342,'witte tabbelen'!$A$3:$K$2467,$R$76,0)</f>
        <v>2207.83</v>
      </c>
      <c r="C1342" s="5">
        <f>VLOOKUP(A1342,'witte tabbelen'!$A$3:$K$2467,$S$76,0)</f>
        <v>1847.5</v>
      </c>
      <c r="D1342" s="5">
        <f t="shared" si="26"/>
        <v>1847.5</v>
      </c>
    </row>
    <row r="1343" spans="1:4">
      <c r="A1343" s="244">
        <v>6039</v>
      </c>
      <c r="B1343" s="5">
        <f>VLOOKUP(A1343,'witte tabbelen'!$A$3:$K$2467,$R$76,0)</f>
        <v>2209.5</v>
      </c>
      <c r="C1343" s="5">
        <f>VLOOKUP(A1343,'witte tabbelen'!$A$3:$K$2467,$S$76,0)</f>
        <v>1849.67</v>
      </c>
      <c r="D1343" s="5">
        <f t="shared" si="26"/>
        <v>1849.67</v>
      </c>
    </row>
    <row r="1344" spans="1:4">
      <c r="A1344" s="243">
        <v>6043.5</v>
      </c>
      <c r="B1344" s="5">
        <f>VLOOKUP(A1344,'witte tabbelen'!$A$3:$K$2467,$R$76,0)</f>
        <v>2211.17</v>
      </c>
      <c r="C1344" s="5">
        <f>VLOOKUP(A1344,'witte tabbelen'!$A$3:$K$2467,$S$76,0)</f>
        <v>1852</v>
      </c>
      <c r="D1344" s="5">
        <f t="shared" si="26"/>
        <v>1852</v>
      </c>
    </row>
    <row r="1345" spans="1:4">
      <c r="A1345" s="244">
        <v>6048</v>
      </c>
      <c r="B1345" s="5">
        <f>VLOOKUP(A1345,'witte tabbelen'!$A$3:$K$2467,$R$76,0)</f>
        <v>2212.92</v>
      </c>
      <c r="C1345" s="5">
        <f>VLOOKUP(A1345,'witte tabbelen'!$A$3:$K$2467,$S$76,0)</f>
        <v>1854.25</v>
      </c>
      <c r="D1345" s="5">
        <f t="shared" si="26"/>
        <v>1854.25</v>
      </c>
    </row>
    <row r="1346" spans="1:4">
      <c r="A1346" s="243">
        <v>6052.5</v>
      </c>
      <c r="B1346" s="5">
        <f>VLOOKUP(A1346,'witte tabbelen'!$A$3:$K$2467,$R$76,0)</f>
        <v>2214.58</v>
      </c>
      <c r="C1346" s="5">
        <f>VLOOKUP(A1346,'witte tabbelen'!$A$3:$K$2467,$S$76,0)</f>
        <v>1856.58</v>
      </c>
      <c r="D1346" s="5">
        <f t="shared" si="26"/>
        <v>1856.58</v>
      </c>
    </row>
    <row r="1347" spans="1:4">
      <c r="A1347" s="244">
        <v>6057</v>
      </c>
      <c r="B1347" s="5">
        <f>VLOOKUP(A1347,'witte tabbelen'!$A$3:$K$2467,$R$76,0)</f>
        <v>2216.25</v>
      </c>
      <c r="C1347" s="5">
        <f>VLOOKUP(A1347,'witte tabbelen'!$A$3:$K$2467,$S$76,0)</f>
        <v>1858.75</v>
      </c>
      <c r="D1347" s="5">
        <f t="shared" ref="D1347:D1410" si="27">C1347</f>
        <v>1858.75</v>
      </c>
    </row>
    <row r="1348" spans="1:4">
      <c r="A1348" s="243">
        <v>6061.5</v>
      </c>
      <c r="B1348" s="5">
        <f>VLOOKUP(A1348,'witte tabbelen'!$A$3:$K$2467,$R$76,0)</f>
        <v>2217.92</v>
      </c>
      <c r="C1348" s="5">
        <f>VLOOKUP(A1348,'witte tabbelen'!$A$3:$K$2467,$S$76,0)</f>
        <v>1861.08</v>
      </c>
      <c r="D1348" s="5">
        <f t="shared" si="27"/>
        <v>1861.08</v>
      </c>
    </row>
    <row r="1349" spans="1:4">
      <c r="A1349" s="244">
        <v>6066</v>
      </c>
      <c r="B1349" s="5">
        <f>VLOOKUP(A1349,'witte tabbelen'!$A$3:$K$2467,$R$76,0)</f>
        <v>2219.67</v>
      </c>
      <c r="C1349" s="5">
        <f>VLOOKUP(A1349,'witte tabbelen'!$A$3:$K$2467,$S$76,0)</f>
        <v>1863.33</v>
      </c>
      <c r="D1349" s="5">
        <f t="shared" si="27"/>
        <v>1863.33</v>
      </c>
    </row>
    <row r="1350" spans="1:4">
      <c r="A1350" s="243">
        <v>6070.5</v>
      </c>
      <c r="B1350" s="5">
        <f>VLOOKUP(A1350,'witte tabbelen'!$A$3:$K$2467,$R$76,0)</f>
        <v>2221.33</v>
      </c>
      <c r="C1350" s="5">
        <f>VLOOKUP(A1350,'witte tabbelen'!$A$3:$K$2467,$S$76,0)</f>
        <v>1865.67</v>
      </c>
      <c r="D1350" s="5">
        <f t="shared" si="27"/>
        <v>1865.67</v>
      </c>
    </row>
    <row r="1351" spans="1:4">
      <c r="A1351" s="244">
        <v>6075</v>
      </c>
      <c r="B1351" s="5">
        <f>VLOOKUP(A1351,'witte tabbelen'!$A$3:$K$2467,$R$76,0)</f>
        <v>2223</v>
      </c>
      <c r="C1351" s="5">
        <f>VLOOKUP(A1351,'witte tabbelen'!$A$3:$K$2467,$S$76,0)</f>
        <v>1867.83</v>
      </c>
      <c r="D1351" s="5">
        <f t="shared" si="27"/>
        <v>1867.83</v>
      </c>
    </row>
    <row r="1352" spans="1:4">
      <c r="A1352" s="243">
        <v>6079.5</v>
      </c>
      <c r="B1352" s="5">
        <f>VLOOKUP(A1352,'witte tabbelen'!$A$3:$K$2467,$R$76,0)</f>
        <v>2224.75</v>
      </c>
      <c r="C1352" s="5">
        <f>VLOOKUP(A1352,'witte tabbelen'!$A$3:$K$2467,$S$76,0)</f>
        <v>1870.25</v>
      </c>
      <c r="D1352" s="5">
        <f t="shared" si="27"/>
        <v>1870.25</v>
      </c>
    </row>
    <row r="1353" spans="1:4">
      <c r="A1353" s="244">
        <v>6084</v>
      </c>
      <c r="B1353" s="5">
        <f>VLOOKUP(A1353,'witte tabbelen'!$A$3:$K$2467,$R$76,0)</f>
        <v>2226.42</v>
      </c>
      <c r="C1353" s="5">
        <f>VLOOKUP(A1353,'witte tabbelen'!$A$3:$K$2467,$S$76,0)</f>
        <v>1872.42</v>
      </c>
      <c r="D1353" s="5">
        <f t="shared" si="27"/>
        <v>1872.42</v>
      </c>
    </row>
    <row r="1354" spans="1:4">
      <c r="A1354" s="243">
        <v>6088.5</v>
      </c>
      <c r="B1354" s="5">
        <f>VLOOKUP(A1354,'witte tabbelen'!$A$3:$K$2467,$R$76,0)</f>
        <v>2228.08</v>
      </c>
      <c r="C1354" s="5">
        <f>VLOOKUP(A1354,'witte tabbelen'!$A$3:$K$2467,$S$76,0)</f>
        <v>1874.67</v>
      </c>
      <c r="D1354" s="5">
        <f t="shared" si="27"/>
        <v>1874.67</v>
      </c>
    </row>
    <row r="1355" spans="1:4">
      <c r="A1355" s="244">
        <v>6093</v>
      </c>
      <c r="B1355" s="5">
        <f>VLOOKUP(A1355,'witte tabbelen'!$A$3:$K$2467,$R$76,0)</f>
        <v>2229.75</v>
      </c>
      <c r="C1355" s="5">
        <f>VLOOKUP(A1355,'witte tabbelen'!$A$3:$K$2467,$S$76,0)</f>
        <v>1876.92</v>
      </c>
      <c r="D1355" s="5">
        <f t="shared" si="27"/>
        <v>1876.92</v>
      </c>
    </row>
    <row r="1356" spans="1:4">
      <c r="A1356" s="243">
        <v>6097.5</v>
      </c>
      <c r="B1356" s="5">
        <f>VLOOKUP(A1356,'witte tabbelen'!$A$3:$K$2467,$R$76,0)</f>
        <v>2231.5</v>
      </c>
      <c r="C1356" s="5">
        <f>VLOOKUP(A1356,'witte tabbelen'!$A$3:$K$2467,$S$76,0)</f>
        <v>1879.25</v>
      </c>
      <c r="D1356" s="5">
        <f t="shared" si="27"/>
        <v>1879.25</v>
      </c>
    </row>
    <row r="1357" spans="1:4">
      <c r="A1357" s="244">
        <v>6102</v>
      </c>
      <c r="B1357" s="5">
        <f>VLOOKUP(A1357,'witte tabbelen'!$A$3:$K$2467,$R$76,0)</f>
        <v>2233.17</v>
      </c>
      <c r="C1357" s="5">
        <f>VLOOKUP(A1357,'witte tabbelen'!$A$3:$K$2467,$S$76,0)</f>
        <v>1881.5</v>
      </c>
      <c r="D1357" s="5">
        <f t="shared" si="27"/>
        <v>1881.5</v>
      </c>
    </row>
    <row r="1358" spans="1:4">
      <c r="A1358" s="243">
        <v>6106.5</v>
      </c>
      <c r="B1358" s="5">
        <f>VLOOKUP(A1358,'witte tabbelen'!$A$3:$K$2467,$R$76,0)</f>
        <v>2234.83</v>
      </c>
      <c r="C1358" s="5">
        <f>VLOOKUP(A1358,'witte tabbelen'!$A$3:$K$2467,$S$76,0)</f>
        <v>1883.75</v>
      </c>
      <c r="D1358" s="5">
        <f t="shared" si="27"/>
        <v>1883.75</v>
      </c>
    </row>
    <row r="1359" spans="1:4">
      <c r="A1359" s="244">
        <v>6111</v>
      </c>
      <c r="B1359" s="5">
        <f>VLOOKUP(A1359,'witte tabbelen'!$A$3:$K$2467,$R$76,0)</f>
        <v>2236.58</v>
      </c>
      <c r="C1359" s="5">
        <f>VLOOKUP(A1359,'witte tabbelen'!$A$3:$K$2467,$S$76,0)</f>
        <v>1886.08</v>
      </c>
      <c r="D1359" s="5">
        <f t="shared" si="27"/>
        <v>1886.08</v>
      </c>
    </row>
    <row r="1360" spans="1:4">
      <c r="A1360" s="243">
        <v>6115.5</v>
      </c>
      <c r="B1360" s="5">
        <f>VLOOKUP(A1360,'witte tabbelen'!$A$3:$K$2467,$R$76,0)</f>
        <v>2238.25</v>
      </c>
      <c r="C1360" s="5">
        <f>VLOOKUP(A1360,'witte tabbelen'!$A$3:$K$2467,$S$76,0)</f>
        <v>1888.33</v>
      </c>
      <c r="D1360" s="5">
        <f t="shared" si="27"/>
        <v>1888.33</v>
      </c>
    </row>
    <row r="1361" spans="1:4">
      <c r="A1361" s="244">
        <v>6120</v>
      </c>
      <c r="B1361" s="5">
        <f>VLOOKUP(A1361,'witte tabbelen'!$A$3:$K$2467,$R$76,0)</f>
        <v>2239.92</v>
      </c>
      <c r="C1361" s="5">
        <f>VLOOKUP(A1361,'witte tabbelen'!$A$3:$K$2467,$S$76,0)</f>
        <v>1890.58</v>
      </c>
      <c r="D1361" s="5">
        <f t="shared" si="27"/>
        <v>1890.58</v>
      </c>
    </row>
    <row r="1362" spans="1:4">
      <c r="A1362" s="243">
        <v>6124.5</v>
      </c>
      <c r="B1362" s="5">
        <f>VLOOKUP(A1362,'witte tabbelen'!$A$3:$K$2467,$R$76,0)</f>
        <v>2241.58</v>
      </c>
      <c r="C1362" s="5">
        <f>VLOOKUP(A1362,'witte tabbelen'!$A$3:$K$2467,$S$76,0)</f>
        <v>1892.83</v>
      </c>
      <c r="D1362" s="5">
        <f t="shared" si="27"/>
        <v>1892.83</v>
      </c>
    </row>
    <row r="1363" spans="1:4">
      <c r="A1363" s="244">
        <v>6129</v>
      </c>
      <c r="B1363" s="5">
        <f>VLOOKUP(A1363,'witte tabbelen'!$A$3:$K$2467,$R$76,0)</f>
        <v>2243.33</v>
      </c>
      <c r="C1363" s="5">
        <f>VLOOKUP(A1363,'witte tabbelen'!$A$3:$K$2467,$S$76,0)</f>
        <v>1895.17</v>
      </c>
      <c r="D1363" s="5">
        <f t="shared" si="27"/>
        <v>1895.17</v>
      </c>
    </row>
    <row r="1364" spans="1:4">
      <c r="A1364" s="243">
        <v>6133.5</v>
      </c>
      <c r="B1364" s="5">
        <f>VLOOKUP(A1364,'witte tabbelen'!$A$3:$K$2467,$R$76,0)</f>
        <v>2245</v>
      </c>
      <c r="C1364" s="5">
        <f>VLOOKUP(A1364,'witte tabbelen'!$A$3:$K$2467,$S$76,0)</f>
        <v>1897.42</v>
      </c>
      <c r="D1364" s="5">
        <f t="shared" si="27"/>
        <v>1897.42</v>
      </c>
    </row>
    <row r="1365" spans="1:4">
      <c r="A1365" s="244">
        <v>6138</v>
      </c>
      <c r="B1365" s="5">
        <f>VLOOKUP(A1365,'witte tabbelen'!$A$3:$K$2467,$R$76,0)</f>
        <v>2246.67</v>
      </c>
      <c r="C1365" s="5">
        <f>VLOOKUP(A1365,'witte tabbelen'!$A$3:$K$2467,$S$76,0)</f>
        <v>1899.67</v>
      </c>
      <c r="D1365" s="5">
        <f t="shared" si="27"/>
        <v>1899.67</v>
      </c>
    </row>
    <row r="1366" spans="1:4">
      <c r="A1366" s="243">
        <v>6142.5</v>
      </c>
      <c r="B1366" s="5">
        <f>VLOOKUP(A1366,'witte tabbelen'!$A$3:$K$2467,$R$76,0)</f>
        <v>2248.42</v>
      </c>
      <c r="C1366" s="5">
        <f>VLOOKUP(A1366,'witte tabbelen'!$A$3:$K$2467,$S$76,0)</f>
        <v>1902</v>
      </c>
      <c r="D1366" s="5">
        <f t="shared" si="27"/>
        <v>1902</v>
      </c>
    </row>
    <row r="1367" spans="1:4">
      <c r="A1367" s="244">
        <v>6147</v>
      </c>
      <c r="B1367" s="5">
        <f>VLOOKUP(A1367,'witte tabbelen'!$A$3:$K$2467,$R$76,0)</f>
        <v>2250.08</v>
      </c>
      <c r="C1367" s="5">
        <f>VLOOKUP(A1367,'witte tabbelen'!$A$3:$K$2467,$S$76,0)</f>
        <v>1904.17</v>
      </c>
      <c r="D1367" s="5">
        <f t="shared" si="27"/>
        <v>1904.17</v>
      </c>
    </row>
    <row r="1368" spans="1:4">
      <c r="A1368" s="243">
        <v>6151.5</v>
      </c>
      <c r="B1368" s="5">
        <f>VLOOKUP(A1368,'witte tabbelen'!$A$3:$K$2467,$R$76,0)</f>
        <v>2251.75</v>
      </c>
      <c r="C1368" s="5">
        <f>VLOOKUP(A1368,'witte tabbelen'!$A$3:$K$2467,$S$76,0)</f>
        <v>1906.5</v>
      </c>
      <c r="D1368" s="5">
        <f t="shared" si="27"/>
        <v>1906.5</v>
      </c>
    </row>
    <row r="1369" spans="1:4">
      <c r="A1369" s="244">
        <v>6156</v>
      </c>
      <c r="B1369" s="5">
        <f>VLOOKUP(A1369,'witte tabbelen'!$A$3:$K$2467,$R$76,0)</f>
        <v>2253.42</v>
      </c>
      <c r="C1369" s="5">
        <f>VLOOKUP(A1369,'witte tabbelen'!$A$3:$K$2467,$S$76,0)</f>
        <v>1908.75</v>
      </c>
      <c r="D1369" s="5">
        <f t="shared" si="27"/>
        <v>1908.75</v>
      </c>
    </row>
    <row r="1370" spans="1:4">
      <c r="A1370" s="243">
        <v>6160.5</v>
      </c>
      <c r="B1370" s="5">
        <f>VLOOKUP(A1370,'witte tabbelen'!$A$3:$K$2467,$R$76,0)</f>
        <v>2255.17</v>
      </c>
      <c r="C1370" s="5">
        <f>VLOOKUP(A1370,'witte tabbelen'!$A$3:$K$2467,$S$76,0)</f>
        <v>1911.08</v>
      </c>
      <c r="D1370" s="5">
        <f t="shared" si="27"/>
        <v>1911.08</v>
      </c>
    </row>
    <row r="1371" spans="1:4">
      <c r="A1371" s="244">
        <v>6165</v>
      </c>
      <c r="B1371" s="5">
        <f>VLOOKUP(A1371,'witte tabbelen'!$A$3:$K$2467,$R$76,0)</f>
        <v>2256.83</v>
      </c>
      <c r="C1371" s="5">
        <f>VLOOKUP(A1371,'witte tabbelen'!$A$3:$K$2467,$S$76,0)</f>
        <v>1913.33</v>
      </c>
      <c r="D1371" s="5">
        <f t="shared" si="27"/>
        <v>1913.33</v>
      </c>
    </row>
    <row r="1372" spans="1:4">
      <c r="A1372" s="243">
        <v>6169.5</v>
      </c>
      <c r="B1372" s="5">
        <f>VLOOKUP(A1372,'witte tabbelen'!$A$3:$K$2467,$R$76,0)</f>
        <v>2258.5</v>
      </c>
      <c r="C1372" s="5">
        <f>VLOOKUP(A1372,'witte tabbelen'!$A$3:$K$2467,$S$76,0)</f>
        <v>1915.58</v>
      </c>
      <c r="D1372" s="5">
        <f t="shared" si="27"/>
        <v>1915.58</v>
      </c>
    </row>
    <row r="1373" spans="1:4">
      <c r="A1373" s="244">
        <v>6174</v>
      </c>
      <c r="B1373" s="5">
        <f>VLOOKUP(A1373,'witte tabbelen'!$A$3:$K$2467,$R$76,0)</f>
        <v>2260.17</v>
      </c>
      <c r="C1373" s="5">
        <f>VLOOKUP(A1373,'witte tabbelen'!$A$3:$K$2467,$S$76,0)</f>
        <v>1917.83</v>
      </c>
      <c r="D1373" s="5">
        <f t="shared" si="27"/>
        <v>1917.83</v>
      </c>
    </row>
    <row r="1374" spans="1:4">
      <c r="A1374" s="243">
        <v>6178.5</v>
      </c>
      <c r="B1374" s="5">
        <f>VLOOKUP(A1374,'witte tabbelen'!$A$3:$K$2467,$R$76,0)</f>
        <v>2261.92</v>
      </c>
      <c r="C1374" s="5">
        <f>VLOOKUP(A1374,'witte tabbelen'!$A$3:$K$2467,$S$76,0)</f>
        <v>1920.17</v>
      </c>
      <c r="D1374" s="5">
        <f t="shared" si="27"/>
        <v>1920.17</v>
      </c>
    </row>
    <row r="1375" spans="1:4">
      <c r="A1375" s="244">
        <v>6183</v>
      </c>
      <c r="B1375" s="5">
        <f>VLOOKUP(A1375,'witte tabbelen'!$A$3:$K$2467,$R$76,0)</f>
        <v>2263.58</v>
      </c>
      <c r="C1375" s="5">
        <f>VLOOKUP(A1375,'witte tabbelen'!$A$3:$K$2467,$S$76,0)</f>
        <v>1922.42</v>
      </c>
      <c r="D1375" s="5">
        <f t="shared" si="27"/>
        <v>1922.42</v>
      </c>
    </row>
    <row r="1376" spans="1:4">
      <c r="A1376" s="243">
        <v>6187.5</v>
      </c>
      <c r="B1376" s="5">
        <f>VLOOKUP(A1376,'witte tabbelen'!$A$3:$K$2467,$R$76,0)</f>
        <v>2265.25</v>
      </c>
      <c r="C1376" s="5">
        <f>VLOOKUP(A1376,'witte tabbelen'!$A$3:$K$2467,$S$76,0)</f>
        <v>1924.67</v>
      </c>
      <c r="D1376" s="5">
        <f t="shared" si="27"/>
        <v>1924.67</v>
      </c>
    </row>
    <row r="1377" spans="1:4">
      <c r="A1377" s="244">
        <v>6192</v>
      </c>
      <c r="B1377" s="5">
        <f>VLOOKUP(A1377,'witte tabbelen'!$A$3:$K$2467,$R$76,0)</f>
        <v>2267</v>
      </c>
      <c r="C1377" s="5">
        <f>VLOOKUP(A1377,'witte tabbelen'!$A$3:$K$2467,$S$76,0)</f>
        <v>1927</v>
      </c>
      <c r="D1377" s="5">
        <f t="shared" si="27"/>
        <v>1927</v>
      </c>
    </row>
    <row r="1378" spans="1:4">
      <c r="A1378" s="243">
        <v>6196.5</v>
      </c>
      <c r="B1378" s="5">
        <f>VLOOKUP(A1378,'witte tabbelen'!$A$3:$K$2467,$R$76,0)</f>
        <v>2268.67</v>
      </c>
      <c r="C1378" s="5">
        <f>VLOOKUP(A1378,'witte tabbelen'!$A$3:$K$2467,$S$76,0)</f>
        <v>1929.17</v>
      </c>
      <c r="D1378" s="5">
        <f t="shared" si="27"/>
        <v>1929.17</v>
      </c>
    </row>
    <row r="1379" spans="1:4">
      <c r="A1379" s="244">
        <v>6201</v>
      </c>
      <c r="B1379" s="5">
        <f>VLOOKUP(A1379,'witte tabbelen'!$A$3:$K$2467,$R$76,0)</f>
        <v>2270.33</v>
      </c>
      <c r="C1379" s="5">
        <f>VLOOKUP(A1379,'witte tabbelen'!$A$3:$K$2467,$S$76,0)</f>
        <v>1931.5</v>
      </c>
      <c r="D1379" s="5">
        <f t="shared" si="27"/>
        <v>1931.5</v>
      </c>
    </row>
    <row r="1380" spans="1:4">
      <c r="A1380" s="243">
        <v>6205.5</v>
      </c>
      <c r="B1380" s="5">
        <f>VLOOKUP(A1380,'witte tabbelen'!$A$3:$K$2467,$R$76,0)</f>
        <v>2272</v>
      </c>
      <c r="C1380" s="5">
        <f>VLOOKUP(A1380,'witte tabbelen'!$A$3:$K$2467,$S$76,0)</f>
        <v>1933.67</v>
      </c>
      <c r="D1380" s="5">
        <f t="shared" si="27"/>
        <v>1933.67</v>
      </c>
    </row>
    <row r="1381" spans="1:4">
      <c r="A1381" s="244">
        <v>6210</v>
      </c>
      <c r="B1381" s="5">
        <f>VLOOKUP(A1381,'witte tabbelen'!$A$3:$K$2467,$R$76,0)</f>
        <v>2273.75</v>
      </c>
      <c r="C1381" s="5">
        <f>VLOOKUP(A1381,'witte tabbelen'!$A$3:$K$2467,$S$76,0)</f>
        <v>1936.08</v>
      </c>
      <c r="D1381" s="5">
        <f t="shared" si="27"/>
        <v>1936.08</v>
      </c>
    </row>
    <row r="1382" spans="1:4">
      <c r="A1382" s="243">
        <v>6214.5</v>
      </c>
      <c r="B1382" s="5">
        <f>VLOOKUP(A1382,'witte tabbelen'!$A$3:$K$2467,$R$76,0)</f>
        <v>2275.42</v>
      </c>
      <c r="C1382" s="5">
        <f>VLOOKUP(A1382,'witte tabbelen'!$A$3:$K$2467,$S$76,0)</f>
        <v>1938.25</v>
      </c>
      <c r="D1382" s="5">
        <f t="shared" si="27"/>
        <v>1938.25</v>
      </c>
    </row>
    <row r="1383" spans="1:4">
      <c r="A1383" s="244">
        <v>6219</v>
      </c>
      <c r="B1383" s="5">
        <f>VLOOKUP(A1383,'witte tabbelen'!$A$3:$K$2467,$R$76,0)</f>
        <v>2277.08</v>
      </c>
      <c r="C1383" s="5">
        <f>VLOOKUP(A1383,'witte tabbelen'!$A$3:$K$2467,$S$76,0)</f>
        <v>1940.58</v>
      </c>
      <c r="D1383" s="5">
        <f t="shared" si="27"/>
        <v>1940.58</v>
      </c>
    </row>
    <row r="1384" spans="1:4">
      <c r="A1384" s="243">
        <v>6223.5</v>
      </c>
      <c r="B1384" s="5">
        <f>VLOOKUP(A1384,'witte tabbelen'!$A$3:$K$2467,$R$76,0)</f>
        <v>2278.83</v>
      </c>
      <c r="C1384" s="5">
        <f>VLOOKUP(A1384,'witte tabbelen'!$A$3:$K$2467,$S$76,0)</f>
        <v>1942.83</v>
      </c>
      <c r="D1384" s="5">
        <f t="shared" si="27"/>
        <v>1942.83</v>
      </c>
    </row>
    <row r="1385" spans="1:4">
      <c r="A1385" s="244">
        <v>6228</v>
      </c>
      <c r="B1385" s="5">
        <f>VLOOKUP(A1385,'witte tabbelen'!$A$3:$K$2467,$R$76,0)</f>
        <v>2280.5</v>
      </c>
      <c r="C1385" s="5">
        <f>VLOOKUP(A1385,'witte tabbelen'!$A$3:$K$2467,$S$76,0)</f>
        <v>1945.17</v>
      </c>
      <c r="D1385" s="5">
        <f t="shared" si="27"/>
        <v>1945.17</v>
      </c>
    </row>
    <row r="1386" spans="1:4">
      <c r="A1386" s="243">
        <v>6232.5</v>
      </c>
      <c r="B1386" s="5">
        <f>VLOOKUP(A1386,'witte tabbelen'!$A$3:$K$2467,$R$76,0)</f>
        <v>2282.17</v>
      </c>
      <c r="C1386" s="5">
        <f>VLOOKUP(A1386,'witte tabbelen'!$A$3:$K$2467,$S$76,0)</f>
        <v>1947.33</v>
      </c>
      <c r="D1386" s="5">
        <f t="shared" si="27"/>
        <v>1947.33</v>
      </c>
    </row>
    <row r="1387" spans="1:4">
      <c r="A1387" s="244">
        <v>6237</v>
      </c>
      <c r="B1387" s="5">
        <f>VLOOKUP(A1387,'witte tabbelen'!$A$3:$K$2467,$R$76,0)</f>
        <v>2283.83</v>
      </c>
      <c r="C1387" s="5">
        <f>VLOOKUP(A1387,'witte tabbelen'!$A$3:$K$2467,$S$76,0)</f>
        <v>1949.67</v>
      </c>
      <c r="D1387" s="5">
        <f t="shared" si="27"/>
        <v>1949.67</v>
      </c>
    </row>
    <row r="1388" spans="1:4">
      <c r="A1388" s="243">
        <v>6241.5</v>
      </c>
      <c r="B1388" s="5">
        <f>VLOOKUP(A1388,'witte tabbelen'!$A$3:$K$2467,$R$76,0)</f>
        <v>2285.58</v>
      </c>
      <c r="C1388" s="5">
        <f>VLOOKUP(A1388,'witte tabbelen'!$A$3:$K$2467,$S$76,0)</f>
        <v>1951.92</v>
      </c>
      <c r="D1388" s="5">
        <f t="shared" si="27"/>
        <v>1951.92</v>
      </c>
    </row>
    <row r="1389" spans="1:4">
      <c r="A1389" s="244">
        <v>6246</v>
      </c>
      <c r="B1389" s="5">
        <f>VLOOKUP(A1389,'witte tabbelen'!$A$3:$K$2467,$R$76,0)</f>
        <v>2287.25</v>
      </c>
      <c r="C1389" s="5">
        <f>VLOOKUP(A1389,'witte tabbelen'!$A$3:$K$2467,$S$76,0)</f>
        <v>1954.17</v>
      </c>
      <c r="D1389" s="5">
        <f t="shared" si="27"/>
        <v>1954.17</v>
      </c>
    </row>
    <row r="1390" spans="1:4">
      <c r="A1390" s="243">
        <v>6250.5</v>
      </c>
      <c r="B1390" s="5">
        <f>VLOOKUP(A1390,'witte tabbelen'!$A$3:$K$2467,$R$76,0)</f>
        <v>2288.92</v>
      </c>
      <c r="C1390" s="5">
        <f>VLOOKUP(A1390,'witte tabbelen'!$A$3:$K$2467,$S$76,0)</f>
        <v>1956.42</v>
      </c>
      <c r="D1390" s="5">
        <f t="shared" si="27"/>
        <v>1956.42</v>
      </c>
    </row>
    <row r="1391" spans="1:4">
      <c r="A1391" s="244">
        <v>6255</v>
      </c>
      <c r="B1391" s="5">
        <f>VLOOKUP(A1391,'witte tabbelen'!$A$3:$K$2467,$R$76,0)</f>
        <v>2290.67</v>
      </c>
      <c r="C1391" s="5">
        <f>VLOOKUP(A1391,'witte tabbelen'!$A$3:$K$2467,$S$76,0)</f>
        <v>1958.75</v>
      </c>
      <c r="D1391" s="5">
        <f t="shared" si="27"/>
        <v>1958.75</v>
      </c>
    </row>
    <row r="1392" spans="1:4">
      <c r="A1392" s="243">
        <v>6259.5</v>
      </c>
      <c r="B1392" s="5">
        <f>VLOOKUP(A1392,'witte tabbelen'!$A$3:$K$2467,$R$76,0)</f>
        <v>2292.33</v>
      </c>
      <c r="C1392" s="5">
        <f>VLOOKUP(A1392,'witte tabbelen'!$A$3:$K$2467,$S$76,0)</f>
        <v>1961</v>
      </c>
      <c r="D1392" s="5">
        <f t="shared" si="27"/>
        <v>1961</v>
      </c>
    </row>
    <row r="1393" spans="1:4">
      <c r="A1393" s="244">
        <v>6264</v>
      </c>
      <c r="B1393" s="5">
        <f>VLOOKUP(A1393,'witte tabbelen'!$A$3:$K$2467,$R$76,0)</f>
        <v>2294</v>
      </c>
      <c r="C1393" s="5">
        <f>VLOOKUP(A1393,'witte tabbelen'!$A$3:$K$2467,$S$76,0)</f>
        <v>1963.25</v>
      </c>
      <c r="D1393" s="5">
        <f t="shared" si="27"/>
        <v>1963.25</v>
      </c>
    </row>
    <row r="1394" spans="1:4">
      <c r="A1394" s="243">
        <v>6268.5</v>
      </c>
      <c r="B1394" s="5">
        <f>VLOOKUP(A1394,'witte tabbelen'!$A$3:$K$2467,$R$76,0)</f>
        <v>2295.67</v>
      </c>
      <c r="C1394" s="5">
        <f>VLOOKUP(A1394,'witte tabbelen'!$A$3:$K$2467,$S$76,0)</f>
        <v>1965.5</v>
      </c>
      <c r="D1394" s="5">
        <f t="shared" si="27"/>
        <v>1965.5</v>
      </c>
    </row>
    <row r="1395" spans="1:4">
      <c r="A1395" s="244">
        <v>6273</v>
      </c>
      <c r="B1395" s="5">
        <f>VLOOKUP(A1395,'witte tabbelen'!$A$3:$K$2467,$R$76,0)</f>
        <v>2297.42</v>
      </c>
      <c r="C1395" s="5">
        <f>VLOOKUP(A1395,'witte tabbelen'!$A$3:$K$2467,$S$76,0)</f>
        <v>1967.83</v>
      </c>
      <c r="D1395" s="5">
        <f t="shared" si="27"/>
        <v>1967.83</v>
      </c>
    </row>
    <row r="1396" spans="1:4">
      <c r="A1396" s="243">
        <v>6277.5</v>
      </c>
      <c r="B1396" s="5">
        <f>VLOOKUP(A1396,'witte tabbelen'!$A$3:$K$2467,$R$76,0)</f>
        <v>2299.08</v>
      </c>
      <c r="C1396" s="5">
        <f>VLOOKUP(A1396,'witte tabbelen'!$A$3:$K$2467,$S$76,0)</f>
        <v>1970.08</v>
      </c>
      <c r="D1396" s="5">
        <f t="shared" si="27"/>
        <v>1970.08</v>
      </c>
    </row>
    <row r="1397" spans="1:4">
      <c r="A1397" s="244">
        <v>6282</v>
      </c>
      <c r="B1397" s="5">
        <f>VLOOKUP(A1397,'witte tabbelen'!$A$3:$K$2467,$R$76,0)</f>
        <v>2300.75</v>
      </c>
      <c r="C1397" s="5">
        <f>VLOOKUP(A1397,'witte tabbelen'!$A$3:$K$2467,$S$76,0)</f>
        <v>1972.33</v>
      </c>
      <c r="D1397" s="5">
        <f t="shared" si="27"/>
        <v>1972.33</v>
      </c>
    </row>
    <row r="1398" spans="1:4">
      <c r="A1398" s="243">
        <v>6286.5</v>
      </c>
      <c r="B1398" s="5">
        <f>VLOOKUP(A1398,'witte tabbelen'!$A$3:$K$2467,$R$76,0)</f>
        <v>2302.5</v>
      </c>
      <c r="C1398" s="5">
        <f>VLOOKUP(A1398,'witte tabbelen'!$A$3:$K$2467,$S$76,0)</f>
        <v>1974.67</v>
      </c>
      <c r="D1398" s="5">
        <f t="shared" si="27"/>
        <v>1974.67</v>
      </c>
    </row>
    <row r="1399" spans="1:4">
      <c r="A1399" s="244">
        <v>6291</v>
      </c>
      <c r="B1399" s="5">
        <f>VLOOKUP(A1399,'witte tabbelen'!$A$3:$K$2467,$R$76,0)</f>
        <v>2304.17</v>
      </c>
      <c r="C1399" s="5">
        <f>VLOOKUP(A1399,'witte tabbelen'!$A$3:$K$2467,$S$76,0)</f>
        <v>1976.92</v>
      </c>
      <c r="D1399" s="5">
        <f t="shared" si="27"/>
        <v>1976.92</v>
      </c>
    </row>
    <row r="1400" spans="1:4">
      <c r="A1400" s="243">
        <v>6295.5</v>
      </c>
      <c r="B1400" s="5">
        <f>VLOOKUP(A1400,'witte tabbelen'!$A$3:$K$2467,$R$76,0)</f>
        <v>2305.83</v>
      </c>
      <c r="C1400" s="5">
        <f>VLOOKUP(A1400,'witte tabbelen'!$A$3:$K$2467,$S$76,0)</f>
        <v>1979.17</v>
      </c>
      <c r="D1400" s="5">
        <f t="shared" si="27"/>
        <v>1979.17</v>
      </c>
    </row>
    <row r="1401" spans="1:4">
      <c r="A1401" s="244">
        <v>6300</v>
      </c>
      <c r="B1401" s="5">
        <f>VLOOKUP(A1401,'witte tabbelen'!$A$3:$K$2467,$R$76,0)</f>
        <v>2307.5</v>
      </c>
      <c r="C1401" s="5">
        <f>VLOOKUP(A1401,'witte tabbelen'!$A$3:$K$2467,$S$76,0)</f>
        <v>1981.42</v>
      </c>
      <c r="D1401" s="5">
        <f t="shared" si="27"/>
        <v>1981.42</v>
      </c>
    </row>
    <row r="1402" spans="1:4">
      <c r="A1402" s="243">
        <v>6304.5</v>
      </c>
      <c r="B1402" s="5">
        <f>VLOOKUP(A1402,'witte tabbelen'!$A$3:$K$2467,$R$76,0)</f>
        <v>2309.25</v>
      </c>
      <c r="C1402" s="5">
        <f>VLOOKUP(A1402,'witte tabbelen'!$A$3:$K$2467,$S$76,0)</f>
        <v>1983.75</v>
      </c>
      <c r="D1402" s="5">
        <f t="shared" si="27"/>
        <v>1983.75</v>
      </c>
    </row>
    <row r="1403" spans="1:4">
      <c r="A1403" s="244">
        <v>6309</v>
      </c>
      <c r="B1403" s="5">
        <f>VLOOKUP(A1403,'witte tabbelen'!$A$3:$K$2467,$R$76,0)</f>
        <v>2310.92</v>
      </c>
      <c r="C1403" s="5">
        <f>VLOOKUP(A1403,'witte tabbelen'!$A$3:$K$2467,$S$76,0)</f>
        <v>1986</v>
      </c>
      <c r="D1403" s="5">
        <f t="shared" si="27"/>
        <v>1986</v>
      </c>
    </row>
    <row r="1404" spans="1:4">
      <c r="A1404" s="243">
        <v>6313.5</v>
      </c>
      <c r="B1404" s="5">
        <f>VLOOKUP(A1404,'witte tabbelen'!$A$3:$K$2467,$R$76,0)</f>
        <v>2312.58</v>
      </c>
      <c r="C1404" s="5">
        <f>VLOOKUP(A1404,'witte tabbelen'!$A$3:$K$2467,$S$76,0)</f>
        <v>1988.25</v>
      </c>
      <c r="D1404" s="5">
        <f t="shared" si="27"/>
        <v>1988.25</v>
      </c>
    </row>
    <row r="1405" spans="1:4">
      <c r="A1405" s="244">
        <v>6318</v>
      </c>
      <c r="B1405" s="5">
        <f>VLOOKUP(A1405,'witte tabbelen'!$A$3:$K$2467,$R$76,0)</f>
        <v>2314.33</v>
      </c>
      <c r="C1405" s="5">
        <f>VLOOKUP(A1405,'witte tabbelen'!$A$3:$K$2467,$S$76,0)</f>
        <v>1990.58</v>
      </c>
      <c r="D1405" s="5">
        <f t="shared" si="27"/>
        <v>1990.58</v>
      </c>
    </row>
    <row r="1406" spans="1:4">
      <c r="A1406" s="243">
        <v>6322.5</v>
      </c>
      <c r="B1406" s="5">
        <f>VLOOKUP(A1406,'witte tabbelen'!$A$3:$K$2467,$R$76,0)</f>
        <v>2316</v>
      </c>
      <c r="C1406" s="5">
        <f>VLOOKUP(A1406,'witte tabbelen'!$A$3:$K$2467,$S$76,0)</f>
        <v>1992.83</v>
      </c>
      <c r="D1406" s="5">
        <f t="shared" si="27"/>
        <v>1992.83</v>
      </c>
    </row>
    <row r="1407" spans="1:4">
      <c r="A1407" s="244">
        <v>6327</v>
      </c>
      <c r="B1407" s="5">
        <f>VLOOKUP(A1407,'witte tabbelen'!$A$3:$K$2467,$R$76,0)</f>
        <v>2317.67</v>
      </c>
      <c r="C1407" s="5">
        <f>VLOOKUP(A1407,'witte tabbelen'!$A$3:$K$2467,$S$76,0)</f>
        <v>1995.08</v>
      </c>
      <c r="D1407" s="5">
        <f t="shared" si="27"/>
        <v>1995.08</v>
      </c>
    </row>
    <row r="1408" spans="1:4">
      <c r="A1408" s="243">
        <v>6331.5</v>
      </c>
      <c r="B1408" s="5">
        <f>VLOOKUP(A1408,'witte tabbelen'!$A$3:$K$2467,$R$76,0)</f>
        <v>2319.33</v>
      </c>
      <c r="C1408" s="5">
        <f>VLOOKUP(A1408,'witte tabbelen'!$A$3:$K$2467,$S$76,0)</f>
        <v>1997.33</v>
      </c>
      <c r="D1408" s="5">
        <f t="shared" si="27"/>
        <v>1997.33</v>
      </c>
    </row>
    <row r="1409" spans="1:4">
      <c r="A1409" s="244">
        <v>6336</v>
      </c>
      <c r="B1409" s="5">
        <f>VLOOKUP(A1409,'witte tabbelen'!$A$3:$K$2467,$R$76,0)</f>
        <v>2321.08</v>
      </c>
      <c r="C1409" s="5">
        <f>VLOOKUP(A1409,'witte tabbelen'!$A$3:$K$2467,$S$76,0)</f>
        <v>1999.67</v>
      </c>
      <c r="D1409" s="5">
        <f t="shared" si="27"/>
        <v>1999.67</v>
      </c>
    </row>
    <row r="1410" spans="1:4">
      <c r="A1410" s="243">
        <v>6340.5</v>
      </c>
      <c r="B1410" s="5">
        <f>VLOOKUP(A1410,'witte tabbelen'!$A$3:$K$2467,$R$76,0)</f>
        <v>2322.75</v>
      </c>
      <c r="C1410" s="5">
        <f>VLOOKUP(A1410,'witte tabbelen'!$A$3:$K$2467,$S$76,0)</f>
        <v>2001.92</v>
      </c>
      <c r="D1410" s="5">
        <f t="shared" si="27"/>
        <v>2001.92</v>
      </c>
    </row>
    <row r="1411" spans="1:4">
      <c r="A1411" s="244">
        <v>6345</v>
      </c>
      <c r="B1411" s="5">
        <f>VLOOKUP(A1411,'witte tabbelen'!$A$3:$K$2467,$R$76,0)</f>
        <v>2324.42</v>
      </c>
      <c r="C1411" s="5">
        <f>VLOOKUP(A1411,'witte tabbelen'!$A$3:$K$2467,$S$76,0)</f>
        <v>2004.08</v>
      </c>
      <c r="D1411" s="5">
        <f t="shared" ref="D1411:D1474" si="28">C1411</f>
        <v>2004.08</v>
      </c>
    </row>
    <row r="1412" spans="1:4">
      <c r="A1412" s="243">
        <v>6349.5</v>
      </c>
      <c r="B1412" s="5">
        <f>VLOOKUP(A1412,'witte tabbelen'!$A$3:$K$2467,$R$76,0)</f>
        <v>2326.17</v>
      </c>
      <c r="C1412" s="5">
        <f>VLOOKUP(A1412,'witte tabbelen'!$A$3:$K$2467,$S$76,0)</f>
        <v>2006.5</v>
      </c>
      <c r="D1412" s="5">
        <f t="shared" si="28"/>
        <v>2006.5</v>
      </c>
    </row>
    <row r="1413" spans="1:4">
      <c r="A1413" s="244">
        <v>6354</v>
      </c>
      <c r="B1413" s="5">
        <f>VLOOKUP(A1413,'witte tabbelen'!$A$3:$K$2467,$R$76,0)</f>
        <v>2327.83</v>
      </c>
      <c r="C1413" s="5">
        <f>VLOOKUP(A1413,'witte tabbelen'!$A$3:$K$2467,$S$76,0)</f>
        <v>2008.67</v>
      </c>
      <c r="D1413" s="5">
        <f t="shared" si="28"/>
        <v>2008.67</v>
      </c>
    </row>
    <row r="1414" spans="1:4">
      <c r="A1414" s="243">
        <v>6358.5</v>
      </c>
      <c r="B1414" s="5">
        <f>VLOOKUP(A1414,'witte tabbelen'!$A$3:$K$2467,$R$76,0)</f>
        <v>2329.5</v>
      </c>
      <c r="C1414" s="5">
        <f>VLOOKUP(A1414,'witte tabbelen'!$A$3:$K$2467,$S$76,0)</f>
        <v>2011</v>
      </c>
      <c r="D1414" s="5">
        <f t="shared" si="28"/>
        <v>2011</v>
      </c>
    </row>
    <row r="1415" spans="1:4">
      <c r="A1415" s="244">
        <v>6363</v>
      </c>
      <c r="B1415" s="5">
        <f>VLOOKUP(A1415,'witte tabbelen'!$A$3:$K$2467,$R$76,0)</f>
        <v>2331.17</v>
      </c>
      <c r="C1415" s="5">
        <f>VLOOKUP(A1415,'witte tabbelen'!$A$3:$K$2467,$S$76,0)</f>
        <v>2013.17</v>
      </c>
      <c r="D1415" s="5">
        <f t="shared" si="28"/>
        <v>2013.17</v>
      </c>
    </row>
    <row r="1416" spans="1:4">
      <c r="A1416" s="243">
        <v>6367.5</v>
      </c>
      <c r="B1416" s="5">
        <f>VLOOKUP(A1416,'witte tabbelen'!$A$3:$K$2467,$R$76,0)</f>
        <v>2332.92</v>
      </c>
      <c r="C1416" s="5">
        <f>VLOOKUP(A1416,'witte tabbelen'!$A$3:$K$2467,$S$76,0)</f>
        <v>2015.58</v>
      </c>
      <c r="D1416" s="5">
        <f t="shared" si="28"/>
        <v>2015.58</v>
      </c>
    </row>
    <row r="1417" spans="1:4">
      <c r="A1417" s="244">
        <v>6372</v>
      </c>
      <c r="B1417" s="5">
        <f>VLOOKUP(A1417,'witte tabbelen'!$A$3:$K$2467,$R$76,0)</f>
        <v>2334.58</v>
      </c>
      <c r="C1417" s="5">
        <f>VLOOKUP(A1417,'witte tabbelen'!$A$3:$K$2467,$S$76,0)</f>
        <v>2017.75</v>
      </c>
      <c r="D1417" s="5">
        <f t="shared" si="28"/>
        <v>2017.75</v>
      </c>
    </row>
    <row r="1418" spans="1:4">
      <c r="A1418" s="243">
        <v>6376.5</v>
      </c>
      <c r="B1418" s="5">
        <f>VLOOKUP(A1418,'witte tabbelen'!$A$3:$K$2467,$R$76,0)</f>
        <v>2336.25</v>
      </c>
      <c r="C1418" s="5">
        <f>VLOOKUP(A1418,'witte tabbelen'!$A$3:$K$2467,$S$76,0)</f>
        <v>2020.08</v>
      </c>
      <c r="D1418" s="5">
        <f t="shared" si="28"/>
        <v>2020.08</v>
      </c>
    </row>
    <row r="1419" spans="1:4">
      <c r="A1419" s="244">
        <v>6381</v>
      </c>
      <c r="B1419" s="5">
        <f>VLOOKUP(A1419,'witte tabbelen'!$A$3:$K$2467,$R$76,0)</f>
        <v>2337.92</v>
      </c>
      <c r="C1419" s="5">
        <f>VLOOKUP(A1419,'witte tabbelen'!$A$3:$K$2467,$S$76,0)</f>
        <v>2022.25</v>
      </c>
      <c r="D1419" s="5">
        <f t="shared" si="28"/>
        <v>2022.25</v>
      </c>
    </row>
    <row r="1420" spans="1:4">
      <c r="A1420" s="243">
        <v>6385.5</v>
      </c>
      <c r="B1420" s="5">
        <f>VLOOKUP(A1420,'witte tabbelen'!$A$3:$K$2467,$R$76,0)</f>
        <v>2339.67</v>
      </c>
      <c r="C1420" s="5">
        <f>VLOOKUP(A1420,'witte tabbelen'!$A$3:$K$2467,$S$76,0)</f>
        <v>2024.67</v>
      </c>
      <c r="D1420" s="5">
        <f t="shared" si="28"/>
        <v>2024.67</v>
      </c>
    </row>
    <row r="1421" spans="1:4">
      <c r="A1421" s="244">
        <v>6390</v>
      </c>
      <c r="B1421" s="5">
        <f>VLOOKUP(A1421,'witte tabbelen'!$A$3:$K$2467,$R$76,0)</f>
        <v>2341.33</v>
      </c>
      <c r="C1421" s="5">
        <f>VLOOKUP(A1421,'witte tabbelen'!$A$3:$K$2467,$S$76,0)</f>
        <v>2026.83</v>
      </c>
      <c r="D1421" s="5">
        <f t="shared" si="28"/>
        <v>2026.83</v>
      </c>
    </row>
    <row r="1422" spans="1:4">
      <c r="A1422" s="243">
        <v>6394.5</v>
      </c>
      <c r="B1422" s="5">
        <f>VLOOKUP(A1422,'witte tabbelen'!$A$3:$K$2467,$R$76,0)</f>
        <v>2343</v>
      </c>
      <c r="C1422" s="5">
        <f>VLOOKUP(A1422,'witte tabbelen'!$A$3:$K$2467,$S$76,0)</f>
        <v>2029.08</v>
      </c>
      <c r="D1422" s="5">
        <f t="shared" si="28"/>
        <v>2029.08</v>
      </c>
    </row>
    <row r="1423" spans="1:4">
      <c r="A1423" s="244">
        <v>6399</v>
      </c>
      <c r="B1423" s="5">
        <f>VLOOKUP(A1423,'witte tabbelen'!$A$3:$K$2467,$R$76,0)</f>
        <v>2344.75</v>
      </c>
      <c r="C1423" s="5">
        <f>VLOOKUP(A1423,'witte tabbelen'!$A$3:$K$2467,$S$76,0)</f>
        <v>2031.42</v>
      </c>
      <c r="D1423" s="5">
        <f t="shared" si="28"/>
        <v>2031.42</v>
      </c>
    </row>
    <row r="1424" spans="1:4">
      <c r="A1424" s="243">
        <v>6403.5</v>
      </c>
      <c r="B1424" s="5">
        <f>VLOOKUP(A1424,'witte tabbelen'!$A$3:$K$2467,$R$76,0)</f>
        <v>2346.42</v>
      </c>
      <c r="C1424" s="5">
        <f>VLOOKUP(A1424,'witte tabbelen'!$A$3:$K$2467,$S$76,0)</f>
        <v>2033.67</v>
      </c>
      <c r="D1424" s="5">
        <f t="shared" si="28"/>
        <v>2033.67</v>
      </c>
    </row>
    <row r="1425" spans="1:4">
      <c r="A1425" s="244">
        <v>6408</v>
      </c>
      <c r="B1425" s="5">
        <f>VLOOKUP(A1425,'witte tabbelen'!$A$3:$K$2467,$R$76,0)</f>
        <v>2348.08</v>
      </c>
      <c r="C1425" s="5">
        <f>VLOOKUP(A1425,'witte tabbelen'!$A$3:$K$2467,$S$76,0)</f>
        <v>2035.92</v>
      </c>
      <c r="D1425" s="5">
        <f t="shared" si="28"/>
        <v>2035.92</v>
      </c>
    </row>
    <row r="1426" spans="1:4">
      <c r="A1426" s="243">
        <v>6412.5</v>
      </c>
      <c r="B1426" s="5">
        <f>VLOOKUP(A1426,'witte tabbelen'!$A$3:$K$2467,$R$76,0)</f>
        <v>2349.75</v>
      </c>
      <c r="C1426" s="5">
        <f>VLOOKUP(A1426,'witte tabbelen'!$A$3:$K$2467,$S$76,0)</f>
        <v>2038.17</v>
      </c>
      <c r="D1426" s="5">
        <f t="shared" si="28"/>
        <v>2038.17</v>
      </c>
    </row>
    <row r="1427" spans="1:4">
      <c r="A1427" s="244">
        <v>6417</v>
      </c>
      <c r="B1427" s="5">
        <f>VLOOKUP(A1427,'witte tabbelen'!$A$3:$K$2467,$R$76,0)</f>
        <v>2351.5</v>
      </c>
      <c r="C1427" s="5">
        <f>VLOOKUP(A1427,'witte tabbelen'!$A$3:$K$2467,$S$76,0)</f>
        <v>2040.5</v>
      </c>
      <c r="D1427" s="5">
        <f t="shared" si="28"/>
        <v>2040.5</v>
      </c>
    </row>
    <row r="1428" spans="1:4">
      <c r="A1428" s="243">
        <v>6421.5</v>
      </c>
      <c r="B1428" s="5">
        <f>VLOOKUP(A1428,'witte tabbelen'!$A$3:$K$2467,$R$76,0)</f>
        <v>2353.17</v>
      </c>
      <c r="C1428" s="5">
        <f>VLOOKUP(A1428,'witte tabbelen'!$A$3:$K$2467,$S$76,0)</f>
        <v>2042.75</v>
      </c>
      <c r="D1428" s="5">
        <f t="shared" si="28"/>
        <v>2042.75</v>
      </c>
    </row>
    <row r="1429" spans="1:4">
      <c r="A1429" s="244">
        <v>6426</v>
      </c>
      <c r="B1429" s="5">
        <f>VLOOKUP(A1429,'witte tabbelen'!$A$3:$K$2467,$R$76,0)</f>
        <v>2354.83</v>
      </c>
      <c r="C1429" s="5">
        <f>VLOOKUP(A1429,'witte tabbelen'!$A$3:$K$2467,$S$76,0)</f>
        <v>2045</v>
      </c>
      <c r="D1429" s="5">
        <f t="shared" si="28"/>
        <v>2045</v>
      </c>
    </row>
    <row r="1430" spans="1:4">
      <c r="A1430" s="243">
        <v>6430.5</v>
      </c>
      <c r="B1430" s="5">
        <f>VLOOKUP(A1430,'witte tabbelen'!$A$3:$K$2467,$R$76,0)</f>
        <v>2356.58</v>
      </c>
      <c r="C1430" s="5">
        <f>VLOOKUP(A1430,'witte tabbelen'!$A$3:$K$2467,$S$76,0)</f>
        <v>2047.33</v>
      </c>
      <c r="D1430" s="5">
        <f t="shared" si="28"/>
        <v>2047.33</v>
      </c>
    </row>
    <row r="1431" spans="1:4">
      <c r="A1431" s="244">
        <v>6435</v>
      </c>
      <c r="B1431" s="5">
        <f>VLOOKUP(A1431,'witte tabbelen'!$A$3:$K$2467,$R$76,0)</f>
        <v>2358.25</v>
      </c>
      <c r="C1431" s="5">
        <f>VLOOKUP(A1431,'witte tabbelen'!$A$3:$K$2467,$S$76,0)</f>
        <v>2049.58</v>
      </c>
      <c r="D1431" s="5">
        <f t="shared" si="28"/>
        <v>2049.58</v>
      </c>
    </row>
    <row r="1432" spans="1:4">
      <c r="A1432" s="243">
        <v>6439.5</v>
      </c>
      <c r="B1432" s="5">
        <f>VLOOKUP(A1432,'witte tabbelen'!$A$3:$K$2467,$R$76,0)</f>
        <v>2359.92</v>
      </c>
      <c r="C1432" s="5">
        <f>VLOOKUP(A1432,'witte tabbelen'!$A$3:$K$2467,$S$76,0)</f>
        <v>2051.83</v>
      </c>
      <c r="D1432" s="5">
        <f t="shared" si="28"/>
        <v>2051.83</v>
      </c>
    </row>
    <row r="1433" spans="1:4">
      <c r="A1433" s="244">
        <v>6444</v>
      </c>
      <c r="B1433" s="5">
        <f>VLOOKUP(A1433,'witte tabbelen'!$A$3:$K$2467,$R$76,0)</f>
        <v>2361.58</v>
      </c>
      <c r="C1433" s="5">
        <f>VLOOKUP(A1433,'witte tabbelen'!$A$3:$K$2467,$S$76,0)</f>
        <v>2054.08</v>
      </c>
      <c r="D1433" s="5">
        <f t="shared" si="28"/>
        <v>2054.08</v>
      </c>
    </row>
    <row r="1434" spans="1:4">
      <c r="A1434" s="243">
        <v>6448.5</v>
      </c>
      <c r="B1434" s="5">
        <f>VLOOKUP(A1434,'witte tabbelen'!$A$3:$K$2467,$R$76,0)</f>
        <v>2363.33</v>
      </c>
      <c r="C1434" s="5">
        <f>VLOOKUP(A1434,'witte tabbelen'!$A$3:$K$2467,$S$76,0)</f>
        <v>2056.42</v>
      </c>
      <c r="D1434" s="5">
        <f t="shared" si="28"/>
        <v>2056.42</v>
      </c>
    </row>
    <row r="1435" spans="1:4">
      <c r="A1435" s="244">
        <v>6453</v>
      </c>
      <c r="B1435" s="5">
        <f>VLOOKUP(A1435,'witte tabbelen'!$A$3:$K$2467,$R$76,0)</f>
        <v>2365</v>
      </c>
      <c r="C1435" s="5">
        <f>VLOOKUP(A1435,'witte tabbelen'!$A$3:$K$2467,$S$76,0)</f>
        <v>2058.67</v>
      </c>
      <c r="D1435" s="5">
        <f t="shared" si="28"/>
        <v>2058.67</v>
      </c>
    </row>
    <row r="1436" spans="1:4">
      <c r="A1436" s="243">
        <v>6457.5</v>
      </c>
      <c r="B1436" s="5">
        <f>VLOOKUP(A1436,'witte tabbelen'!$A$3:$K$2467,$R$76,0)</f>
        <v>2366.67</v>
      </c>
      <c r="C1436" s="5">
        <f>VLOOKUP(A1436,'witte tabbelen'!$A$3:$K$2467,$S$76,0)</f>
        <v>2060.92</v>
      </c>
      <c r="D1436" s="5">
        <f t="shared" si="28"/>
        <v>2060.92</v>
      </c>
    </row>
    <row r="1437" spans="1:4">
      <c r="A1437" s="244">
        <v>6462</v>
      </c>
      <c r="B1437" s="5">
        <f>VLOOKUP(A1437,'witte tabbelen'!$A$3:$K$2467,$R$76,0)</f>
        <v>2368.42</v>
      </c>
      <c r="C1437" s="5">
        <f>VLOOKUP(A1437,'witte tabbelen'!$A$3:$K$2467,$S$76,0)</f>
        <v>2063.25</v>
      </c>
      <c r="D1437" s="5">
        <f t="shared" si="28"/>
        <v>2063.25</v>
      </c>
    </row>
    <row r="1438" spans="1:4">
      <c r="A1438" s="243">
        <v>6466.5</v>
      </c>
      <c r="B1438" s="5">
        <f>VLOOKUP(A1438,'witte tabbelen'!$A$3:$K$2467,$R$76,0)</f>
        <v>2370.08</v>
      </c>
      <c r="C1438" s="5">
        <f>VLOOKUP(A1438,'witte tabbelen'!$A$3:$K$2467,$S$76,0)</f>
        <v>2065.5</v>
      </c>
      <c r="D1438" s="5">
        <f t="shared" si="28"/>
        <v>2065.5</v>
      </c>
    </row>
    <row r="1439" spans="1:4">
      <c r="A1439" s="244">
        <v>6471</v>
      </c>
      <c r="B1439" s="5">
        <f>VLOOKUP(A1439,'witte tabbelen'!$A$3:$K$2467,$R$76,0)</f>
        <v>2371.75</v>
      </c>
      <c r="C1439" s="5">
        <f>VLOOKUP(A1439,'witte tabbelen'!$A$3:$K$2467,$S$76,0)</f>
        <v>2067.75</v>
      </c>
      <c r="D1439" s="5">
        <f t="shared" si="28"/>
        <v>2067.75</v>
      </c>
    </row>
    <row r="1440" spans="1:4">
      <c r="A1440" s="243">
        <v>6475.5</v>
      </c>
      <c r="B1440" s="5">
        <f>VLOOKUP(A1440,'witte tabbelen'!$A$3:$K$2467,$R$76,0)</f>
        <v>2373.42</v>
      </c>
      <c r="C1440" s="5">
        <f>VLOOKUP(A1440,'witte tabbelen'!$A$3:$K$2467,$S$76,0)</f>
        <v>2070</v>
      </c>
      <c r="D1440" s="5">
        <f t="shared" si="28"/>
        <v>2070</v>
      </c>
    </row>
    <row r="1441" spans="1:5">
      <c r="A1441" s="244">
        <v>6480</v>
      </c>
      <c r="B1441" s="5">
        <f>VLOOKUP(A1441,'witte tabbelen'!$A$3:$K$2467,$R$76,0)</f>
        <v>2375.17</v>
      </c>
      <c r="C1441" s="5">
        <f>VLOOKUP(A1441,'witte tabbelen'!$A$3:$K$2467,$S$76,0)</f>
        <v>2072.33</v>
      </c>
      <c r="D1441" s="5">
        <f t="shared" si="28"/>
        <v>2072.33</v>
      </c>
      <c r="E1441" s="112"/>
    </row>
    <row r="1442" spans="1:5">
      <c r="A1442" s="243">
        <v>6484.5</v>
      </c>
      <c r="B1442" s="5">
        <f>VLOOKUP(A1442,'witte tabbelen'!$A$3:$K$2467,$R$76,0)</f>
        <v>2376.83</v>
      </c>
      <c r="C1442" s="5">
        <f>VLOOKUP(A1442,'witte tabbelen'!$A$3:$K$2467,$S$76,0)</f>
        <v>2074.58</v>
      </c>
      <c r="D1442" s="5">
        <f t="shared" si="28"/>
        <v>2074.58</v>
      </c>
    </row>
    <row r="1443" spans="1:5">
      <c r="A1443" s="244">
        <v>6489</v>
      </c>
      <c r="B1443" s="5">
        <f>VLOOKUP(A1443,'witte tabbelen'!$A$3:$K$2467,$R$76,0)</f>
        <v>2378.5</v>
      </c>
      <c r="C1443" s="5">
        <f>VLOOKUP(A1443,'witte tabbelen'!$A$3:$K$2467,$S$76,0)</f>
        <v>2076.83</v>
      </c>
      <c r="D1443" s="5">
        <f t="shared" si="28"/>
        <v>2076.83</v>
      </c>
      <c r="E1443" s="112"/>
    </row>
    <row r="1444" spans="1:5">
      <c r="A1444" s="243">
        <v>6493.5</v>
      </c>
      <c r="B1444" s="5">
        <f>VLOOKUP(A1444,'witte tabbelen'!$A$3:$K$2467,$R$76,0)</f>
        <v>2380.25</v>
      </c>
      <c r="C1444" s="5">
        <f>VLOOKUP(A1444,'witte tabbelen'!$A$3:$K$2467,$S$76,0)</f>
        <v>2079.08</v>
      </c>
      <c r="D1444" s="5">
        <f t="shared" si="28"/>
        <v>2079.08</v>
      </c>
    </row>
    <row r="1445" spans="1:5">
      <c r="A1445" s="244">
        <v>6498</v>
      </c>
      <c r="B1445" s="5">
        <f>VLOOKUP(A1445,'witte tabbelen'!$A$3:$K$2467,$R$76,0)</f>
        <v>2381.92</v>
      </c>
      <c r="C1445" s="5">
        <f>VLOOKUP(A1445,'witte tabbelen'!$A$3:$K$2467,$S$76,0)</f>
        <v>2081.42</v>
      </c>
      <c r="D1445" s="5">
        <f t="shared" si="28"/>
        <v>2081.42</v>
      </c>
    </row>
    <row r="1446" spans="1:5">
      <c r="A1446" s="243">
        <v>6502.5</v>
      </c>
      <c r="B1446" s="5">
        <f>VLOOKUP(A1446,'witte tabbelen'!$A$3:$K$2467,$R$76,0)</f>
        <v>2383.58</v>
      </c>
      <c r="C1446" s="5">
        <f>VLOOKUP(A1446,'witte tabbelen'!$A$3:$K$2467,$S$76,0)</f>
        <v>2083.58</v>
      </c>
      <c r="D1446" s="5">
        <f t="shared" si="28"/>
        <v>2083.58</v>
      </c>
    </row>
    <row r="1447" spans="1:5">
      <c r="A1447" s="244">
        <v>6507</v>
      </c>
      <c r="B1447" s="5">
        <f>VLOOKUP(A1447,'witte tabbelen'!$A$3:$K$2467,$R$76,0)</f>
        <v>2385.25</v>
      </c>
      <c r="C1447" s="5">
        <f>VLOOKUP(A1447,'witte tabbelen'!$A$3:$K$2467,$S$76,0)</f>
        <v>2085.92</v>
      </c>
      <c r="D1447" s="5">
        <f t="shared" si="28"/>
        <v>2085.92</v>
      </c>
    </row>
    <row r="1448" spans="1:5">
      <c r="A1448" s="243">
        <v>6511.5</v>
      </c>
      <c r="B1448" s="5">
        <f>VLOOKUP(A1448,'witte tabbelen'!$A$3:$K$2467,$R$76,0)</f>
        <v>2387</v>
      </c>
      <c r="C1448" s="5">
        <f>VLOOKUP(A1448,'witte tabbelen'!$A$3:$K$2467,$S$76,0)</f>
        <v>2088.17</v>
      </c>
      <c r="D1448" s="5">
        <f t="shared" si="28"/>
        <v>2088.17</v>
      </c>
    </row>
    <row r="1449" spans="1:5">
      <c r="A1449" s="244">
        <v>6516</v>
      </c>
      <c r="B1449" s="5">
        <f>VLOOKUP(A1449,'witte tabbelen'!$A$3:$K$2467,$R$76,0)</f>
        <v>2388.67</v>
      </c>
      <c r="C1449" s="5">
        <f>VLOOKUP(A1449,'witte tabbelen'!$A$3:$K$2467,$S$76,0)</f>
        <v>2090.5</v>
      </c>
      <c r="D1449" s="5">
        <f t="shared" si="28"/>
        <v>2090.5</v>
      </c>
    </row>
    <row r="1450" spans="1:5">
      <c r="A1450" s="243">
        <v>6520.5</v>
      </c>
      <c r="B1450" s="5">
        <f>VLOOKUP(A1450,'witte tabbelen'!$A$3:$K$2467,$R$76,0)</f>
        <v>2390.33</v>
      </c>
      <c r="C1450" s="5">
        <f>VLOOKUP(A1450,'witte tabbelen'!$A$3:$K$2467,$S$76,0)</f>
        <v>2092.67</v>
      </c>
      <c r="D1450" s="5">
        <f t="shared" si="28"/>
        <v>2092.67</v>
      </c>
    </row>
    <row r="1451" spans="1:5">
      <c r="A1451" s="244">
        <v>6525</v>
      </c>
      <c r="B1451" s="5">
        <f>VLOOKUP(A1451,'witte tabbelen'!$A$3:$K$2467,$R$76,0)</f>
        <v>2392.08</v>
      </c>
      <c r="C1451" s="5">
        <f>VLOOKUP(A1451,'witte tabbelen'!$A$3:$K$2467,$S$76,0)</f>
        <v>2095.08</v>
      </c>
      <c r="D1451" s="5">
        <f t="shared" si="28"/>
        <v>2095.08</v>
      </c>
    </row>
    <row r="1452" spans="1:5">
      <c r="A1452" s="243">
        <v>6529.5</v>
      </c>
      <c r="B1452" s="5">
        <f>VLOOKUP(A1452,'witte tabbelen'!$A$3:$K$2467,$R$76,0)</f>
        <v>2393.75</v>
      </c>
      <c r="C1452" s="5">
        <f>VLOOKUP(A1452,'witte tabbelen'!$A$3:$K$2467,$S$76,0)</f>
        <v>2097.25</v>
      </c>
      <c r="D1452" s="5">
        <f t="shared" si="28"/>
        <v>2097.25</v>
      </c>
    </row>
    <row r="1453" spans="1:5">
      <c r="A1453" s="244">
        <v>6534</v>
      </c>
      <c r="B1453" s="5">
        <f>VLOOKUP(A1453,'witte tabbelen'!$A$3:$K$2467,$R$76,0)</f>
        <v>2395.42</v>
      </c>
      <c r="C1453" s="5">
        <f>VLOOKUP(A1453,'witte tabbelen'!$A$3:$K$2467,$S$76,0)</f>
        <v>2099.58</v>
      </c>
      <c r="D1453" s="5">
        <f t="shared" si="28"/>
        <v>2099.58</v>
      </c>
    </row>
    <row r="1454" spans="1:5">
      <c r="A1454" s="243">
        <v>6538.5</v>
      </c>
      <c r="B1454" s="5">
        <f>VLOOKUP(A1454,'witte tabbelen'!$A$3:$K$2467,$R$76,0)</f>
        <v>2397.42</v>
      </c>
      <c r="C1454" s="5">
        <f>VLOOKUP(A1454,'witte tabbelen'!$A$3:$K$2467,$S$76,0)</f>
        <v>2101.92</v>
      </c>
      <c r="D1454" s="5">
        <f t="shared" si="28"/>
        <v>2101.92</v>
      </c>
    </row>
    <row r="1455" spans="1:5">
      <c r="A1455" s="244">
        <v>6543</v>
      </c>
      <c r="B1455" s="5">
        <f>VLOOKUP(A1455,'witte tabbelen'!$A$3:$K$2467,$R$76,0)</f>
        <v>2399.67</v>
      </c>
      <c r="C1455" s="5">
        <f>VLOOKUP(A1455,'witte tabbelen'!$A$3:$K$2467,$S$76,0)</f>
        <v>2104.5</v>
      </c>
      <c r="D1455" s="5">
        <f t="shared" si="28"/>
        <v>2104.5</v>
      </c>
    </row>
    <row r="1456" spans="1:5">
      <c r="A1456" s="243">
        <v>6547.5</v>
      </c>
      <c r="B1456" s="5">
        <f>VLOOKUP(A1456,'witte tabbelen'!$A$3:$K$2467,$R$76,0)</f>
        <v>2401.92</v>
      </c>
      <c r="C1456" s="5">
        <f>VLOOKUP(A1456,'witte tabbelen'!$A$3:$K$2467,$S$76,0)</f>
        <v>2107</v>
      </c>
      <c r="D1456" s="5">
        <f t="shared" si="28"/>
        <v>2107</v>
      </c>
    </row>
    <row r="1457" spans="1:4">
      <c r="A1457" s="244">
        <v>6552</v>
      </c>
      <c r="B1457" s="5">
        <f>VLOOKUP(A1457,'witte tabbelen'!$A$3:$K$2467,$R$76,0)</f>
        <v>2404.17</v>
      </c>
      <c r="C1457" s="5">
        <f>VLOOKUP(A1457,'witte tabbelen'!$A$3:$K$2467,$S$76,0)</f>
        <v>2109.58</v>
      </c>
      <c r="D1457" s="5">
        <f t="shared" si="28"/>
        <v>2109.58</v>
      </c>
    </row>
    <row r="1458" spans="1:4">
      <c r="A1458" s="243">
        <v>6556.5</v>
      </c>
      <c r="B1458" s="5">
        <f>VLOOKUP(A1458,'witte tabbelen'!$A$3:$K$2467,$R$76,0)</f>
        <v>2406.33</v>
      </c>
      <c r="C1458" s="5">
        <f>VLOOKUP(A1458,'witte tabbelen'!$A$3:$K$2467,$S$76,0)</f>
        <v>2112</v>
      </c>
      <c r="D1458" s="5">
        <f t="shared" si="28"/>
        <v>2112</v>
      </c>
    </row>
    <row r="1459" spans="1:4">
      <c r="A1459" s="244">
        <v>6561</v>
      </c>
      <c r="B1459" s="5">
        <f>VLOOKUP(A1459,'witte tabbelen'!$A$3:$K$2467,$R$76,0)</f>
        <v>2408.58</v>
      </c>
      <c r="C1459" s="5">
        <f>VLOOKUP(A1459,'witte tabbelen'!$A$3:$K$2467,$S$76,0)</f>
        <v>2114.58</v>
      </c>
      <c r="D1459" s="5">
        <f t="shared" si="28"/>
        <v>2114.58</v>
      </c>
    </row>
    <row r="1460" spans="1:4">
      <c r="A1460" s="243">
        <v>6565.5</v>
      </c>
      <c r="B1460" s="5">
        <f>VLOOKUP(A1460,'witte tabbelen'!$A$3:$K$2467,$R$76,0)</f>
        <v>2410.83</v>
      </c>
      <c r="C1460" s="5">
        <f>VLOOKUP(A1460,'witte tabbelen'!$A$3:$K$2467,$S$76,0)</f>
        <v>2117.08</v>
      </c>
      <c r="D1460" s="5">
        <f t="shared" si="28"/>
        <v>2117.08</v>
      </c>
    </row>
    <row r="1461" spans="1:4">
      <c r="A1461" s="244">
        <v>6570</v>
      </c>
      <c r="B1461" s="5">
        <f>VLOOKUP(A1461,'witte tabbelen'!$A$3:$K$2467,$R$76,0)</f>
        <v>2413</v>
      </c>
      <c r="C1461" s="5">
        <f>VLOOKUP(A1461,'witte tabbelen'!$A$3:$K$2467,$S$76,0)</f>
        <v>2119.58</v>
      </c>
      <c r="D1461" s="5">
        <f t="shared" si="28"/>
        <v>2119.58</v>
      </c>
    </row>
    <row r="1462" spans="1:4">
      <c r="A1462" s="243">
        <v>6574.5</v>
      </c>
      <c r="B1462" s="5">
        <f>VLOOKUP(A1462,'witte tabbelen'!$A$3:$K$2467,$R$76,0)</f>
        <v>2415.25</v>
      </c>
      <c r="C1462" s="5">
        <f>VLOOKUP(A1462,'witte tabbelen'!$A$3:$K$2467,$S$76,0)</f>
        <v>2122.08</v>
      </c>
      <c r="D1462" s="5">
        <f t="shared" si="28"/>
        <v>2122.08</v>
      </c>
    </row>
    <row r="1463" spans="1:4">
      <c r="A1463" s="244">
        <v>6579</v>
      </c>
      <c r="B1463" s="5">
        <f>VLOOKUP(A1463,'witte tabbelen'!$A$3:$K$2467,$R$76,0)</f>
        <v>2417.5</v>
      </c>
      <c r="C1463" s="5">
        <f>VLOOKUP(A1463,'witte tabbelen'!$A$3:$K$2467,$S$76,0)</f>
        <v>2124.67</v>
      </c>
      <c r="D1463" s="5">
        <f t="shared" si="28"/>
        <v>2124.67</v>
      </c>
    </row>
    <row r="1464" spans="1:4">
      <c r="A1464" s="243">
        <v>6583.5</v>
      </c>
      <c r="B1464" s="5">
        <f>VLOOKUP(A1464,'witte tabbelen'!$A$3:$K$2467,$R$76,0)</f>
        <v>2419.75</v>
      </c>
      <c r="C1464" s="5">
        <f>VLOOKUP(A1464,'witte tabbelen'!$A$3:$K$2467,$S$76,0)</f>
        <v>2127.17</v>
      </c>
      <c r="D1464" s="5">
        <f t="shared" si="28"/>
        <v>2127.17</v>
      </c>
    </row>
    <row r="1465" spans="1:4">
      <c r="A1465" s="244">
        <v>6588</v>
      </c>
      <c r="B1465" s="5">
        <f>VLOOKUP(A1465,'witte tabbelen'!$A$3:$K$2467,$R$76,0)</f>
        <v>2421.92</v>
      </c>
      <c r="C1465" s="5">
        <f>VLOOKUP(A1465,'witte tabbelen'!$A$3:$K$2467,$S$76,0)</f>
        <v>2129.67</v>
      </c>
      <c r="D1465" s="5">
        <f t="shared" si="28"/>
        <v>2129.67</v>
      </c>
    </row>
    <row r="1466" spans="1:4">
      <c r="A1466" s="243">
        <v>6592.5</v>
      </c>
      <c r="B1466" s="5">
        <f>VLOOKUP(A1466,'witte tabbelen'!$A$3:$K$2467,$R$76,0)</f>
        <v>2424.17</v>
      </c>
      <c r="C1466" s="5">
        <f>VLOOKUP(A1466,'witte tabbelen'!$A$3:$K$2467,$S$76,0)</f>
        <v>2132.25</v>
      </c>
      <c r="D1466" s="5">
        <f t="shared" si="28"/>
        <v>2132.25</v>
      </c>
    </row>
    <row r="1467" spans="1:4">
      <c r="A1467" s="244">
        <v>6597</v>
      </c>
      <c r="B1467" s="5">
        <f>VLOOKUP(A1467,'witte tabbelen'!$A$3:$K$2467,$R$76,0)</f>
        <v>2426.42</v>
      </c>
      <c r="C1467" s="5">
        <f>VLOOKUP(A1467,'witte tabbelen'!$A$3:$K$2467,$S$76,0)</f>
        <v>2134.75</v>
      </c>
      <c r="D1467" s="5">
        <f t="shared" si="28"/>
        <v>2134.75</v>
      </c>
    </row>
    <row r="1468" spans="1:4">
      <c r="A1468" s="243">
        <v>6601.5</v>
      </c>
      <c r="B1468" s="5">
        <f>VLOOKUP(A1468,'witte tabbelen'!$A$3:$K$2467,$R$76,0)</f>
        <v>2428.67</v>
      </c>
      <c r="C1468" s="5">
        <f>VLOOKUP(A1468,'witte tabbelen'!$A$3:$K$2467,$S$76,0)</f>
        <v>2137.33</v>
      </c>
      <c r="D1468" s="5">
        <f t="shared" si="28"/>
        <v>2137.33</v>
      </c>
    </row>
    <row r="1469" spans="1:4">
      <c r="A1469" s="244">
        <v>6606</v>
      </c>
      <c r="B1469" s="5">
        <f>VLOOKUP(A1469,'witte tabbelen'!$A$3:$K$2467,$R$76,0)</f>
        <v>2430.83</v>
      </c>
      <c r="C1469" s="5">
        <f>VLOOKUP(A1469,'witte tabbelen'!$A$3:$K$2467,$S$76,0)</f>
        <v>2139.75</v>
      </c>
      <c r="D1469" s="5">
        <f t="shared" si="28"/>
        <v>2139.75</v>
      </c>
    </row>
    <row r="1470" spans="1:4">
      <c r="A1470" s="243">
        <v>6610.5</v>
      </c>
      <c r="B1470" s="5">
        <f>VLOOKUP(A1470,'witte tabbelen'!$A$3:$K$2467,$R$76,0)</f>
        <v>2433.08</v>
      </c>
      <c r="C1470" s="5">
        <f>VLOOKUP(A1470,'witte tabbelen'!$A$3:$K$2467,$S$76,0)</f>
        <v>2142.33</v>
      </c>
      <c r="D1470" s="5">
        <f t="shared" si="28"/>
        <v>2142.33</v>
      </c>
    </row>
    <row r="1471" spans="1:4">
      <c r="A1471" s="244">
        <v>6615</v>
      </c>
      <c r="B1471" s="5">
        <f>VLOOKUP(A1471,'witte tabbelen'!$A$3:$K$2467,$R$76,0)</f>
        <v>2435.33</v>
      </c>
      <c r="C1471" s="5">
        <f>VLOOKUP(A1471,'witte tabbelen'!$A$3:$K$2467,$S$76,0)</f>
        <v>2144.83</v>
      </c>
      <c r="D1471" s="5">
        <f t="shared" si="28"/>
        <v>2144.83</v>
      </c>
    </row>
    <row r="1472" spans="1:4">
      <c r="A1472" s="243">
        <v>6619.5</v>
      </c>
      <c r="B1472" s="5">
        <f>VLOOKUP(A1472,'witte tabbelen'!$A$3:$K$2467,$R$76,0)</f>
        <v>2437.5</v>
      </c>
      <c r="C1472" s="5">
        <f>VLOOKUP(A1472,'witte tabbelen'!$A$3:$K$2467,$S$76,0)</f>
        <v>2147.33</v>
      </c>
      <c r="D1472" s="5">
        <f t="shared" si="28"/>
        <v>2147.33</v>
      </c>
    </row>
    <row r="1473" spans="1:4">
      <c r="A1473" s="244">
        <v>6624</v>
      </c>
      <c r="B1473" s="5">
        <f>VLOOKUP(A1473,'witte tabbelen'!$A$3:$K$2467,$R$76,0)</f>
        <v>2439.75</v>
      </c>
      <c r="C1473" s="5">
        <f>VLOOKUP(A1473,'witte tabbelen'!$A$3:$K$2467,$S$76,0)</f>
        <v>2149.83</v>
      </c>
      <c r="D1473" s="5">
        <f t="shared" si="28"/>
        <v>2149.83</v>
      </c>
    </row>
    <row r="1474" spans="1:4">
      <c r="A1474" s="243">
        <v>6628.5</v>
      </c>
      <c r="B1474" s="5">
        <f>VLOOKUP(A1474,'witte tabbelen'!$A$3:$K$2467,$R$76,0)</f>
        <v>2442</v>
      </c>
      <c r="C1474" s="5">
        <f>VLOOKUP(A1474,'witte tabbelen'!$A$3:$K$2467,$S$76,0)</f>
        <v>2152.42</v>
      </c>
      <c r="D1474" s="5">
        <f t="shared" si="28"/>
        <v>2152.42</v>
      </c>
    </row>
    <row r="1475" spans="1:4">
      <c r="A1475" s="244">
        <v>6633</v>
      </c>
      <c r="B1475" s="5">
        <f>VLOOKUP(A1475,'witte tabbelen'!$A$3:$K$2467,$R$76,0)</f>
        <v>2444.25</v>
      </c>
      <c r="C1475" s="5">
        <f>VLOOKUP(A1475,'witte tabbelen'!$A$3:$K$2467,$S$76,0)</f>
        <v>2154.92</v>
      </c>
      <c r="D1475" s="5">
        <f t="shared" ref="D1475:D1538" si="29">C1475</f>
        <v>2154.92</v>
      </c>
    </row>
    <row r="1476" spans="1:4">
      <c r="A1476" s="243">
        <v>6637.5</v>
      </c>
      <c r="B1476" s="5">
        <f>VLOOKUP(A1476,'witte tabbelen'!$A$3:$K$2467,$R$76,0)</f>
        <v>2446.42</v>
      </c>
      <c r="C1476" s="5">
        <f>VLOOKUP(A1476,'witte tabbelen'!$A$3:$K$2467,$S$76,0)</f>
        <v>2157.42</v>
      </c>
      <c r="D1476" s="5">
        <f t="shared" si="29"/>
        <v>2157.42</v>
      </c>
    </row>
    <row r="1477" spans="1:4">
      <c r="A1477" s="244">
        <v>6642</v>
      </c>
      <c r="B1477" s="5">
        <f>VLOOKUP(A1477,'witte tabbelen'!$A$3:$K$2467,$R$76,0)</f>
        <v>2448.67</v>
      </c>
      <c r="C1477" s="5">
        <f>VLOOKUP(A1477,'witte tabbelen'!$A$3:$K$2467,$S$76,0)</f>
        <v>2159.92</v>
      </c>
      <c r="D1477" s="5">
        <f t="shared" si="29"/>
        <v>2159.92</v>
      </c>
    </row>
    <row r="1478" spans="1:4">
      <c r="A1478" s="243">
        <v>6646.5</v>
      </c>
      <c r="B1478" s="5">
        <f>VLOOKUP(A1478,'witte tabbelen'!$A$3:$K$2467,$R$76,0)</f>
        <v>2450.92</v>
      </c>
      <c r="C1478" s="5">
        <f>VLOOKUP(A1478,'witte tabbelen'!$A$3:$K$2467,$S$76,0)</f>
        <v>2162.5</v>
      </c>
      <c r="D1478" s="5">
        <f t="shared" si="29"/>
        <v>2162.5</v>
      </c>
    </row>
    <row r="1479" spans="1:4">
      <c r="A1479" s="244">
        <v>6651</v>
      </c>
      <c r="B1479" s="5">
        <f>VLOOKUP(A1479,'witte tabbelen'!$A$3:$K$2467,$R$76,0)</f>
        <v>2453.17</v>
      </c>
      <c r="C1479" s="5">
        <f>VLOOKUP(A1479,'witte tabbelen'!$A$3:$K$2467,$S$76,0)</f>
        <v>2165</v>
      </c>
      <c r="D1479" s="5">
        <f t="shared" si="29"/>
        <v>2165</v>
      </c>
    </row>
    <row r="1480" spans="1:4">
      <c r="A1480" s="243">
        <v>6655.5</v>
      </c>
      <c r="B1480" s="5">
        <f>VLOOKUP(A1480,'witte tabbelen'!$A$3:$K$2467,$R$76,0)</f>
        <v>2455.33</v>
      </c>
      <c r="C1480" s="5">
        <f>VLOOKUP(A1480,'witte tabbelen'!$A$3:$K$2467,$S$76,0)</f>
        <v>2167.5</v>
      </c>
      <c r="D1480" s="5">
        <f t="shared" si="29"/>
        <v>2167.5</v>
      </c>
    </row>
    <row r="1481" spans="1:4">
      <c r="A1481" s="244">
        <v>6660</v>
      </c>
      <c r="B1481" s="5">
        <f>VLOOKUP(A1481,'witte tabbelen'!$A$3:$K$2467,$R$76,0)</f>
        <v>2457.58</v>
      </c>
      <c r="C1481" s="5">
        <f>VLOOKUP(A1481,'witte tabbelen'!$A$3:$K$2467,$S$76,0)</f>
        <v>2170</v>
      </c>
      <c r="D1481" s="5">
        <f t="shared" si="29"/>
        <v>2170</v>
      </c>
    </row>
    <row r="1482" spans="1:4">
      <c r="A1482" s="243">
        <v>6664.5</v>
      </c>
      <c r="B1482" s="5">
        <f>VLOOKUP(A1482,'witte tabbelen'!$A$3:$K$2467,$R$76,0)</f>
        <v>2459.83</v>
      </c>
      <c r="C1482" s="5">
        <f>VLOOKUP(A1482,'witte tabbelen'!$A$3:$K$2467,$S$76,0)</f>
        <v>2172.58</v>
      </c>
      <c r="D1482" s="5">
        <f t="shared" si="29"/>
        <v>2172.58</v>
      </c>
    </row>
    <row r="1483" spans="1:4">
      <c r="A1483" s="244">
        <v>6669</v>
      </c>
      <c r="B1483" s="5">
        <f>VLOOKUP(A1483,'witte tabbelen'!$A$3:$K$2467,$R$76,0)</f>
        <v>2462</v>
      </c>
      <c r="C1483" s="5">
        <f>VLOOKUP(A1483,'witte tabbelen'!$A$3:$K$2467,$S$76,0)</f>
        <v>2175</v>
      </c>
      <c r="D1483" s="5">
        <f t="shared" si="29"/>
        <v>2175</v>
      </c>
    </row>
    <row r="1484" spans="1:4">
      <c r="A1484" s="243">
        <v>6673.5</v>
      </c>
      <c r="B1484" s="5">
        <f>VLOOKUP(A1484,'witte tabbelen'!$A$3:$K$2467,$R$76,0)</f>
        <v>2464.25</v>
      </c>
      <c r="C1484" s="5">
        <f>VLOOKUP(A1484,'witte tabbelen'!$A$3:$K$2467,$S$76,0)</f>
        <v>2177.58</v>
      </c>
      <c r="D1484" s="5">
        <f t="shared" si="29"/>
        <v>2177.58</v>
      </c>
    </row>
    <row r="1485" spans="1:4">
      <c r="A1485" s="244">
        <v>6678</v>
      </c>
      <c r="B1485" s="5">
        <f>VLOOKUP(A1485,'witte tabbelen'!$A$3:$K$2467,$R$76,0)</f>
        <v>2466.5</v>
      </c>
      <c r="C1485" s="5">
        <f>VLOOKUP(A1485,'witte tabbelen'!$A$3:$K$2467,$S$76,0)</f>
        <v>2180.08</v>
      </c>
      <c r="D1485" s="5">
        <f t="shared" si="29"/>
        <v>2180.08</v>
      </c>
    </row>
    <row r="1486" spans="1:4">
      <c r="A1486" s="243">
        <v>6682.5</v>
      </c>
      <c r="B1486" s="5">
        <f>VLOOKUP(A1486,'witte tabbelen'!$A$3:$K$2467,$R$76,0)</f>
        <v>2468.75</v>
      </c>
      <c r="C1486" s="5">
        <f>VLOOKUP(A1486,'witte tabbelen'!$A$3:$K$2467,$S$76,0)</f>
        <v>2182.67</v>
      </c>
      <c r="D1486" s="5">
        <f t="shared" si="29"/>
        <v>2182.67</v>
      </c>
    </row>
    <row r="1487" spans="1:4">
      <c r="A1487" s="244">
        <v>6687</v>
      </c>
      <c r="B1487" s="5">
        <f>VLOOKUP(A1487,'witte tabbelen'!$A$3:$K$2467,$R$76,0)</f>
        <v>2470.92</v>
      </c>
      <c r="C1487" s="5">
        <f>VLOOKUP(A1487,'witte tabbelen'!$A$3:$K$2467,$S$76,0)</f>
        <v>2185.08</v>
      </c>
      <c r="D1487" s="5">
        <f t="shared" si="29"/>
        <v>2185.08</v>
      </c>
    </row>
    <row r="1488" spans="1:4">
      <c r="A1488" s="243">
        <v>6691.5</v>
      </c>
      <c r="B1488" s="5">
        <f>VLOOKUP(A1488,'witte tabbelen'!$A$3:$K$2467,$R$76,0)</f>
        <v>2473.17</v>
      </c>
      <c r="C1488" s="5">
        <f>VLOOKUP(A1488,'witte tabbelen'!$A$3:$K$2467,$S$76,0)</f>
        <v>2187.67</v>
      </c>
      <c r="D1488" s="5">
        <f t="shared" si="29"/>
        <v>2187.67</v>
      </c>
    </row>
    <row r="1489" spans="1:4">
      <c r="A1489" s="244">
        <v>6696</v>
      </c>
      <c r="B1489" s="5">
        <f>VLOOKUP(A1489,'witte tabbelen'!$A$3:$K$2467,$R$76,0)</f>
        <v>2475.42</v>
      </c>
      <c r="C1489" s="5">
        <f>VLOOKUP(A1489,'witte tabbelen'!$A$3:$K$2467,$S$76,0)</f>
        <v>2190.17</v>
      </c>
      <c r="D1489" s="5">
        <f t="shared" si="29"/>
        <v>2190.17</v>
      </c>
    </row>
    <row r="1490" spans="1:4">
      <c r="A1490" s="243">
        <v>6700.5</v>
      </c>
      <c r="B1490" s="5">
        <f>VLOOKUP(A1490,'witte tabbelen'!$A$3:$K$2467,$R$76,0)</f>
        <v>2477.67</v>
      </c>
      <c r="C1490" s="5">
        <f>VLOOKUP(A1490,'witte tabbelen'!$A$3:$K$2467,$S$76,0)</f>
        <v>2192.75</v>
      </c>
      <c r="D1490" s="5">
        <f t="shared" si="29"/>
        <v>2192.75</v>
      </c>
    </row>
    <row r="1491" spans="1:4">
      <c r="A1491" s="244">
        <v>6705</v>
      </c>
      <c r="B1491" s="5">
        <f>VLOOKUP(A1491,'witte tabbelen'!$A$3:$K$2467,$R$76,0)</f>
        <v>2479.83</v>
      </c>
      <c r="C1491" s="5">
        <f>VLOOKUP(A1491,'witte tabbelen'!$A$3:$K$2467,$S$76,0)</f>
        <v>2195.17</v>
      </c>
      <c r="D1491" s="5">
        <f t="shared" si="29"/>
        <v>2195.17</v>
      </c>
    </row>
    <row r="1492" spans="1:4">
      <c r="A1492" s="243">
        <v>6709.5</v>
      </c>
      <c r="B1492" s="5">
        <f>VLOOKUP(A1492,'witte tabbelen'!$A$3:$K$2467,$R$76,0)</f>
        <v>2482.08</v>
      </c>
      <c r="C1492" s="5">
        <f>VLOOKUP(A1492,'witte tabbelen'!$A$3:$K$2467,$S$76,0)</f>
        <v>2197.75</v>
      </c>
      <c r="D1492" s="5">
        <f t="shared" si="29"/>
        <v>2197.75</v>
      </c>
    </row>
    <row r="1493" spans="1:4">
      <c r="A1493" s="244">
        <v>6714</v>
      </c>
      <c r="B1493" s="5">
        <f>VLOOKUP(A1493,'witte tabbelen'!$A$3:$K$2467,$R$76,0)</f>
        <v>2484.33</v>
      </c>
      <c r="C1493" s="5">
        <f>VLOOKUP(A1493,'witte tabbelen'!$A$3:$K$2467,$S$76,0)</f>
        <v>2200.25</v>
      </c>
      <c r="D1493" s="5">
        <f t="shared" si="29"/>
        <v>2200.25</v>
      </c>
    </row>
    <row r="1494" spans="1:4">
      <c r="A1494" s="243">
        <v>6718.5</v>
      </c>
      <c r="B1494" s="5">
        <f>VLOOKUP(A1494,'witte tabbelen'!$A$3:$K$2467,$R$76,0)</f>
        <v>2486.58</v>
      </c>
      <c r="C1494" s="5">
        <f>VLOOKUP(A1494,'witte tabbelen'!$A$3:$K$2467,$S$76,0)</f>
        <v>2202.83</v>
      </c>
      <c r="D1494" s="5">
        <f t="shared" si="29"/>
        <v>2202.83</v>
      </c>
    </row>
    <row r="1495" spans="1:4">
      <c r="A1495" s="244">
        <v>6723</v>
      </c>
      <c r="B1495" s="5">
        <f>VLOOKUP(A1495,'witte tabbelen'!$A$3:$K$2467,$R$76,0)</f>
        <v>2488.75</v>
      </c>
      <c r="C1495" s="5">
        <f>VLOOKUP(A1495,'witte tabbelen'!$A$3:$K$2467,$S$76,0)</f>
        <v>2205.25</v>
      </c>
      <c r="D1495" s="5">
        <f t="shared" si="29"/>
        <v>2205.25</v>
      </c>
    </row>
    <row r="1496" spans="1:4">
      <c r="A1496" s="243">
        <v>6727.5</v>
      </c>
      <c r="B1496" s="5">
        <f>VLOOKUP(A1496,'witte tabbelen'!$A$3:$K$2467,$R$76,0)</f>
        <v>2491</v>
      </c>
      <c r="C1496" s="5">
        <f>VLOOKUP(A1496,'witte tabbelen'!$A$3:$K$2467,$S$76,0)</f>
        <v>2207.83</v>
      </c>
      <c r="D1496" s="5">
        <f t="shared" si="29"/>
        <v>2207.83</v>
      </c>
    </row>
    <row r="1497" spans="1:4">
      <c r="A1497" s="244">
        <v>6732</v>
      </c>
      <c r="B1497" s="5">
        <f>VLOOKUP(A1497,'witte tabbelen'!$A$3:$K$2467,$R$76,0)</f>
        <v>2493.25</v>
      </c>
      <c r="C1497" s="5">
        <f>VLOOKUP(A1497,'witte tabbelen'!$A$3:$K$2467,$S$76,0)</f>
        <v>2210.33</v>
      </c>
      <c r="D1497" s="5">
        <f t="shared" si="29"/>
        <v>2210.33</v>
      </c>
    </row>
    <row r="1498" spans="1:4">
      <c r="A1498" s="243">
        <v>6736.5</v>
      </c>
      <c r="B1498" s="5">
        <f>VLOOKUP(A1498,'witte tabbelen'!$A$3:$K$2467,$R$76,0)</f>
        <v>2495.42</v>
      </c>
      <c r="C1498" s="5">
        <f>VLOOKUP(A1498,'witte tabbelen'!$A$3:$K$2467,$S$76,0)</f>
        <v>2212.83</v>
      </c>
      <c r="D1498" s="5">
        <f t="shared" si="29"/>
        <v>2212.83</v>
      </c>
    </row>
    <row r="1499" spans="1:4">
      <c r="A1499" s="244">
        <v>6741</v>
      </c>
      <c r="B1499" s="5">
        <f>VLOOKUP(A1499,'witte tabbelen'!$A$3:$K$2467,$R$76,0)</f>
        <v>2497.67</v>
      </c>
      <c r="C1499" s="5">
        <f>VLOOKUP(A1499,'witte tabbelen'!$A$3:$K$2467,$S$76,0)</f>
        <v>2215.42</v>
      </c>
      <c r="D1499" s="5">
        <f t="shared" si="29"/>
        <v>2215.42</v>
      </c>
    </row>
    <row r="1500" spans="1:4">
      <c r="A1500" s="243">
        <v>6745.5</v>
      </c>
      <c r="B1500" s="5">
        <f>VLOOKUP(A1500,'witte tabbelen'!$A$3:$K$2467,$R$76,0)</f>
        <v>2499.92</v>
      </c>
      <c r="C1500" s="5">
        <f>VLOOKUP(A1500,'witte tabbelen'!$A$3:$K$2467,$S$76,0)</f>
        <v>2217.92</v>
      </c>
      <c r="D1500" s="5">
        <f t="shared" si="29"/>
        <v>2217.92</v>
      </c>
    </row>
    <row r="1501" spans="1:4">
      <c r="A1501" s="244">
        <v>6750</v>
      </c>
      <c r="B1501" s="5">
        <f>VLOOKUP(A1501,'witte tabbelen'!$A$3:$K$2467,$R$76,0)</f>
        <v>2502.17</v>
      </c>
      <c r="C1501" s="5">
        <f>VLOOKUP(A1501,'witte tabbelen'!$A$3:$K$2467,$S$76,0)</f>
        <v>2220.5</v>
      </c>
      <c r="D1501" s="5">
        <f t="shared" si="29"/>
        <v>2220.5</v>
      </c>
    </row>
    <row r="1502" spans="1:4">
      <c r="A1502" s="243">
        <v>6754.5</v>
      </c>
      <c r="B1502" s="5">
        <f>VLOOKUP(A1502,'witte tabbelen'!$A$3:$K$2467,$R$76,0)</f>
        <v>2504.33</v>
      </c>
      <c r="C1502" s="5">
        <f>VLOOKUP(A1502,'witte tabbelen'!$A$3:$K$2467,$S$76,0)</f>
        <v>2222.92</v>
      </c>
      <c r="D1502" s="5">
        <f t="shared" si="29"/>
        <v>2222.92</v>
      </c>
    </row>
    <row r="1503" spans="1:4">
      <c r="A1503" s="244">
        <v>6759</v>
      </c>
      <c r="B1503" s="5">
        <f>VLOOKUP(A1503,'witte tabbelen'!$A$3:$K$2467,$R$76,0)</f>
        <v>2506.58</v>
      </c>
      <c r="C1503" s="5">
        <f>VLOOKUP(A1503,'witte tabbelen'!$A$3:$K$2467,$S$76,0)</f>
        <v>2225.5</v>
      </c>
      <c r="D1503" s="5">
        <f t="shared" si="29"/>
        <v>2225.5</v>
      </c>
    </row>
    <row r="1504" spans="1:4">
      <c r="A1504" s="243">
        <v>6763.5</v>
      </c>
      <c r="B1504" s="5">
        <f>VLOOKUP(A1504,'witte tabbelen'!$A$3:$K$2467,$R$76,0)</f>
        <v>2508.83</v>
      </c>
      <c r="C1504" s="5">
        <f>VLOOKUP(A1504,'witte tabbelen'!$A$3:$K$2467,$S$76,0)</f>
        <v>2228</v>
      </c>
      <c r="D1504" s="5">
        <f t="shared" si="29"/>
        <v>2228</v>
      </c>
    </row>
    <row r="1505" spans="1:4">
      <c r="A1505" s="244">
        <v>6768</v>
      </c>
      <c r="B1505" s="5">
        <f>VLOOKUP(A1505,'witte tabbelen'!$A$3:$K$2467,$R$76,0)</f>
        <v>2511.08</v>
      </c>
      <c r="C1505" s="5">
        <f>VLOOKUP(A1505,'witte tabbelen'!$A$3:$K$2467,$S$76,0)</f>
        <v>2230.58</v>
      </c>
      <c r="D1505" s="5">
        <f t="shared" si="29"/>
        <v>2230.58</v>
      </c>
    </row>
    <row r="1506" spans="1:4">
      <c r="A1506" s="243">
        <v>6772.5</v>
      </c>
      <c r="B1506" s="5">
        <f>VLOOKUP(A1506,'witte tabbelen'!$A$3:$K$2467,$R$76,0)</f>
        <v>2513.25</v>
      </c>
      <c r="C1506" s="5">
        <f>VLOOKUP(A1506,'witte tabbelen'!$A$3:$K$2467,$S$76,0)</f>
        <v>2233</v>
      </c>
      <c r="D1506" s="5">
        <f t="shared" si="29"/>
        <v>2233</v>
      </c>
    </row>
    <row r="1507" spans="1:4">
      <c r="A1507" s="244">
        <v>6777</v>
      </c>
      <c r="B1507" s="5">
        <f>VLOOKUP(A1507,'witte tabbelen'!$A$3:$K$2467,$R$76,0)</f>
        <v>2515.5</v>
      </c>
      <c r="C1507" s="5">
        <f>VLOOKUP(A1507,'witte tabbelen'!$A$3:$K$2467,$S$76,0)</f>
        <v>2235.58</v>
      </c>
      <c r="D1507" s="5">
        <f t="shared" si="29"/>
        <v>2235.58</v>
      </c>
    </row>
    <row r="1508" spans="1:4">
      <c r="A1508" s="243">
        <v>6781.5</v>
      </c>
      <c r="B1508" s="5">
        <f>VLOOKUP(A1508,'witte tabbelen'!$A$3:$K$2467,$R$76,0)</f>
        <v>2517.75</v>
      </c>
      <c r="C1508" s="5">
        <f>VLOOKUP(A1508,'witte tabbelen'!$A$3:$K$2467,$S$76,0)</f>
        <v>2238.08</v>
      </c>
      <c r="D1508" s="5">
        <f t="shared" si="29"/>
        <v>2238.08</v>
      </c>
    </row>
    <row r="1509" spans="1:4">
      <c r="A1509" s="244">
        <v>6786</v>
      </c>
      <c r="B1509" s="5">
        <f>VLOOKUP(A1509,'witte tabbelen'!$A$3:$K$2467,$R$76,0)</f>
        <v>2519.92</v>
      </c>
      <c r="C1509" s="5">
        <f>VLOOKUP(A1509,'witte tabbelen'!$A$3:$K$2467,$S$76,0)</f>
        <v>2240.58</v>
      </c>
      <c r="D1509" s="5">
        <f t="shared" si="29"/>
        <v>2240.58</v>
      </c>
    </row>
    <row r="1510" spans="1:4">
      <c r="A1510" s="243">
        <v>6790.5</v>
      </c>
      <c r="B1510" s="5">
        <f>VLOOKUP(A1510,'witte tabbelen'!$A$3:$K$2467,$R$76,0)</f>
        <v>2522.17</v>
      </c>
      <c r="C1510" s="5">
        <f>VLOOKUP(A1510,'witte tabbelen'!$A$3:$K$2467,$S$76,0)</f>
        <v>2243.08</v>
      </c>
      <c r="D1510" s="5">
        <f t="shared" si="29"/>
        <v>2243.08</v>
      </c>
    </row>
    <row r="1511" spans="1:4">
      <c r="A1511" s="244">
        <v>6795</v>
      </c>
      <c r="B1511" s="5">
        <f>VLOOKUP(A1511,'witte tabbelen'!$A$3:$K$2467,$R$76,0)</f>
        <v>2524.42</v>
      </c>
      <c r="C1511" s="5">
        <f>VLOOKUP(A1511,'witte tabbelen'!$A$3:$K$2467,$S$76,0)</f>
        <v>2245.67</v>
      </c>
      <c r="D1511" s="5">
        <f t="shared" si="29"/>
        <v>2245.67</v>
      </c>
    </row>
    <row r="1512" spans="1:4">
      <c r="A1512" s="243">
        <v>6799.5</v>
      </c>
      <c r="B1512" s="5">
        <f>VLOOKUP(A1512,'witte tabbelen'!$A$3:$K$2467,$R$76,0)</f>
        <v>2526.67</v>
      </c>
      <c r="C1512" s="5">
        <f>VLOOKUP(A1512,'witte tabbelen'!$A$3:$K$2467,$S$76,0)</f>
        <v>2248.17</v>
      </c>
      <c r="D1512" s="5">
        <f t="shared" si="29"/>
        <v>2248.17</v>
      </c>
    </row>
    <row r="1513" spans="1:4">
      <c r="A1513" s="244">
        <v>6804</v>
      </c>
      <c r="B1513" s="5">
        <f>VLOOKUP(A1513,'witte tabbelen'!$A$3:$K$2467,$R$76,0)</f>
        <v>2528.83</v>
      </c>
      <c r="C1513" s="5">
        <f>VLOOKUP(A1513,'witte tabbelen'!$A$3:$K$2467,$S$76,0)</f>
        <v>2250.67</v>
      </c>
      <c r="D1513" s="5">
        <f t="shared" si="29"/>
        <v>2250.67</v>
      </c>
    </row>
    <row r="1514" spans="1:4">
      <c r="A1514" s="243">
        <v>6808.5</v>
      </c>
      <c r="B1514" s="5">
        <f>VLOOKUP(A1514,'witte tabbelen'!$A$3:$K$2467,$R$76,0)</f>
        <v>2531.08</v>
      </c>
      <c r="C1514" s="5">
        <f>VLOOKUP(A1514,'witte tabbelen'!$A$3:$K$2467,$S$76,0)</f>
        <v>2253.17</v>
      </c>
      <c r="D1514" s="5">
        <f t="shared" si="29"/>
        <v>2253.17</v>
      </c>
    </row>
    <row r="1515" spans="1:4">
      <c r="A1515" s="244">
        <v>6813</v>
      </c>
      <c r="B1515" s="5">
        <f>VLOOKUP(A1515,'witte tabbelen'!$A$3:$K$2467,$R$76,0)</f>
        <v>2533.33</v>
      </c>
      <c r="C1515" s="5">
        <f>VLOOKUP(A1515,'witte tabbelen'!$A$3:$K$2467,$S$76,0)</f>
        <v>2255.75</v>
      </c>
      <c r="D1515" s="5">
        <f t="shared" si="29"/>
        <v>2255.75</v>
      </c>
    </row>
    <row r="1516" spans="1:4">
      <c r="A1516" s="243">
        <v>6817.5</v>
      </c>
      <c r="B1516" s="5">
        <f>VLOOKUP(A1516,'witte tabbelen'!$A$3:$K$2467,$R$76,0)</f>
        <v>2535.58</v>
      </c>
      <c r="C1516" s="5">
        <f>VLOOKUP(A1516,'witte tabbelen'!$A$3:$K$2467,$S$76,0)</f>
        <v>2258.25</v>
      </c>
      <c r="D1516" s="5">
        <f t="shared" si="29"/>
        <v>2258.25</v>
      </c>
    </row>
    <row r="1517" spans="1:4">
      <c r="A1517" s="244">
        <v>6822</v>
      </c>
      <c r="B1517" s="5">
        <f>VLOOKUP(A1517,'witte tabbelen'!$A$3:$K$2467,$R$76,0)</f>
        <v>2537.75</v>
      </c>
      <c r="C1517" s="5">
        <f>VLOOKUP(A1517,'witte tabbelen'!$A$3:$K$2467,$S$76,0)</f>
        <v>2260.75</v>
      </c>
      <c r="D1517" s="5">
        <f t="shared" si="29"/>
        <v>2260.75</v>
      </c>
    </row>
    <row r="1518" spans="1:4">
      <c r="A1518" s="243">
        <v>6826.5</v>
      </c>
      <c r="B1518" s="5">
        <f>VLOOKUP(A1518,'witte tabbelen'!$A$3:$K$2467,$R$76,0)</f>
        <v>2540</v>
      </c>
      <c r="C1518" s="5">
        <f>VLOOKUP(A1518,'witte tabbelen'!$A$3:$K$2467,$S$76,0)</f>
        <v>2263.25</v>
      </c>
      <c r="D1518" s="5">
        <f t="shared" si="29"/>
        <v>2263.25</v>
      </c>
    </row>
    <row r="1519" spans="1:4">
      <c r="A1519" s="244">
        <v>6831</v>
      </c>
      <c r="B1519" s="5">
        <f>VLOOKUP(A1519,'witte tabbelen'!$A$3:$K$2467,$R$76,0)</f>
        <v>2542.25</v>
      </c>
      <c r="C1519" s="5">
        <f>VLOOKUP(A1519,'witte tabbelen'!$A$3:$K$2467,$S$76,0)</f>
        <v>2265.83</v>
      </c>
      <c r="D1519" s="5">
        <f t="shared" si="29"/>
        <v>2265.83</v>
      </c>
    </row>
    <row r="1520" spans="1:4">
      <c r="A1520" s="243">
        <v>6835.5</v>
      </c>
      <c r="B1520" s="5">
        <f>VLOOKUP(A1520,'witte tabbelen'!$A$3:$K$2467,$R$76,0)</f>
        <v>2544.5</v>
      </c>
      <c r="C1520" s="5">
        <f>VLOOKUP(A1520,'witte tabbelen'!$A$3:$K$2467,$S$76,0)</f>
        <v>2268.33</v>
      </c>
      <c r="D1520" s="5">
        <f t="shared" si="29"/>
        <v>2268.33</v>
      </c>
    </row>
    <row r="1521" spans="1:4">
      <c r="A1521" s="244">
        <v>6840</v>
      </c>
      <c r="B1521" s="5">
        <f>VLOOKUP(A1521,'witte tabbelen'!$A$3:$K$2467,$R$76,0)</f>
        <v>2546.67</v>
      </c>
      <c r="C1521" s="5">
        <f>VLOOKUP(A1521,'witte tabbelen'!$A$3:$K$2467,$S$76,0)</f>
        <v>2270.83</v>
      </c>
      <c r="D1521" s="5">
        <f t="shared" si="29"/>
        <v>2270.83</v>
      </c>
    </row>
    <row r="1522" spans="1:4">
      <c r="A1522" s="243">
        <v>6844.5</v>
      </c>
      <c r="B1522" s="5">
        <f>VLOOKUP(A1522,'witte tabbelen'!$A$3:$K$2467,$R$76,0)</f>
        <v>2548.92</v>
      </c>
      <c r="C1522" s="5">
        <f>VLOOKUP(A1522,'witte tabbelen'!$A$3:$K$2467,$S$76,0)</f>
        <v>2273.33</v>
      </c>
      <c r="D1522" s="5">
        <f t="shared" si="29"/>
        <v>2273.33</v>
      </c>
    </row>
    <row r="1523" spans="1:4">
      <c r="A1523" s="244">
        <v>6849</v>
      </c>
      <c r="B1523" s="5">
        <f>VLOOKUP(A1523,'witte tabbelen'!$A$3:$K$2467,$R$76,0)</f>
        <v>2551.17</v>
      </c>
      <c r="C1523" s="5">
        <f>VLOOKUP(A1523,'witte tabbelen'!$A$3:$K$2467,$S$76,0)</f>
        <v>2275.92</v>
      </c>
      <c r="D1523" s="5">
        <f t="shared" si="29"/>
        <v>2275.92</v>
      </c>
    </row>
    <row r="1524" spans="1:4">
      <c r="A1524" s="243">
        <v>6853.5</v>
      </c>
      <c r="B1524" s="5">
        <f>VLOOKUP(A1524,'witte tabbelen'!$A$3:$K$2467,$R$76,0)</f>
        <v>2553.33</v>
      </c>
      <c r="C1524" s="5">
        <f>VLOOKUP(A1524,'witte tabbelen'!$A$3:$K$2467,$S$76,0)</f>
        <v>2278.33</v>
      </c>
      <c r="D1524" s="5">
        <f t="shared" si="29"/>
        <v>2278.33</v>
      </c>
    </row>
    <row r="1525" spans="1:4">
      <c r="A1525" s="244">
        <v>6858</v>
      </c>
      <c r="B1525" s="5">
        <f>VLOOKUP(A1525,'witte tabbelen'!$A$3:$K$2467,$R$76,0)</f>
        <v>2555.58</v>
      </c>
      <c r="C1525" s="5">
        <f>VLOOKUP(A1525,'witte tabbelen'!$A$3:$K$2467,$S$76,0)</f>
        <v>2280.92</v>
      </c>
      <c r="D1525" s="5">
        <f t="shared" si="29"/>
        <v>2280.92</v>
      </c>
    </row>
    <row r="1526" spans="1:4">
      <c r="A1526" s="243">
        <v>6862.5</v>
      </c>
      <c r="B1526" s="5">
        <f>VLOOKUP(A1526,'witte tabbelen'!$A$3:$K$2467,$R$76,0)</f>
        <v>2557.83</v>
      </c>
      <c r="C1526" s="5">
        <f>VLOOKUP(A1526,'witte tabbelen'!$A$3:$K$2467,$S$76,0)</f>
        <v>2283.42</v>
      </c>
      <c r="D1526" s="5">
        <f t="shared" si="29"/>
        <v>2283.42</v>
      </c>
    </row>
    <row r="1527" spans="1:4">
      <c r="A1527" s="244">
        <v>6867</v>
      </c>
      <c r="B1527" s="5">
        <f>VLOOKUP(A1527,'witte tabbelen'!$A$3:$K$2467,$R$76,0)</f>
        <v>2560.08</v>
      </c>
      <c r="C1527" s="5">
        <f>VLOOKUP(A1527,'witte tabbelen'!$A$3:$K$2467,$S$76,0)</f>
        <v>2286</v>
      </c>
      <c r="D1527" s="5">
        <f t="shared" si="29"/>
        <v>2286</v>
      </c>
    </row>
    <row r="1528" spans="1:4">
      <c r="A1528" s="243">
        <v>6871.5</v>
      </c>
      <c r="B1528" s="5">
        <f>VLOOKUP(A1528,'witte tabbelen'!$A$3:$K$2467,$R$76,0)</f>
        <v>2562.25</v>
      </c>
      <c r="C1528" s="5">
        <f>VLOOKUP(A1528,'witte tabbelen'!$A$3:$K$2467,$S$76,0)</f>
        <v>2288.42</v>
      </c>
      <c r="D1528" s="5">
        <f t="shared" si="29"/>
        <v>2288.42</v>
      </c>
    </row>
    <row r="1529" spans="1:4">
      <c r="A1529" s="244">
        <v>6876</v>
      </c>
      <c r="B1529" s="5">
        <f>VLOOKUP(A1529,'witte tabbelen'!$A$3:$K$2467,$R$76,0)</f>
        <v>2564.5</v>
      </c>
      <c r="C1529" s="5">
        <f>VLOOKUP(A1529,'witte tabbelen'!$A$3:$K$2467,$S$76,0)</f>
        <v>2291</v>
      </c>
      <c r="D1529" s="5">
        <f t="shared" si="29"/>
        <v>2291</v>
      </c>
    </row>
    <row r="1530" spans="1:4">
      <c r="A1530" s="243">
        <v>6880.5</v>
      </c>
      <c r="B1530" s="5">
        <f>VLOOKUP(A1530,'witte tabbelen'!$A$3:$K$2467,$R$76,0)</f>
        <v>2566.75</v>
      </c>
      <c r="C1530" s="5">
        <f>VLOOKUP(A1530,'witte tabbelen'!$A$3:$K$2467,$S$76,0)</f>
        <v>2293.58</v>
      </c>
      <c r="D1530" s="5">
        <f t="shared" si="29"/>
        <v>2293.58</v>
      </c>
    </row>
    <row r="1531" spans="1:4">
      <c r="A1531" s="244">
        <v>6885</v>
      </c>
      <c r="B1531" s="5">
        <f>VLOOKUP(A1531,'witte tabbelen'!$A$3:$K$2467,$R$76,0)</f>
        <v>2569</v>
      </c>
      <c r="C1531" s="5">
        <f>VLOOKUP(A1531,'witte tabbelen'!$A$3:$K$2467,$S$76,0)</f>
        <v>2296.08</v>
      </c>
      <c r="D1531" s="5">
        <f t="shared" si="29"/>
        <v>2296.08</v>
      </c>
    </row>
    <row r="1532" spans="1:4">
      <c r="A1532" s="243">
        <v>6889.5</v>
      </c>
      <c r="B1532" s="5">
        <f>VLOOKUP(A1532,'witte tabbelen'!$A$3:$K$2467,$R$76,0)</f>
        <v>2571.17</v>
      </c>
      <c r="C1532" s="5">
        <f>VLOOKUP(A1532,'witte tabbelen'!$A$3:$K$2467,$S$76,0)</f>
        <v>2298.58</v>
      </c>
      <c r="D1532" s="5">
        <f t="shared" si="29"/>
        <v>2298.58</v>
      </c>
    </row>
    <row r="1533" spans="1:4">
      <c r="A1533" s="244">
        <v>6894</v>
      </c>
      <c r="B1533" s="5">
        <f>VLOOKUP(A1533,'witte tabbelen'!$A$3:$K$2467,$R$76,0)</f>
        <v>2573.42</v>
      </c>
      <c r="C1533" s="5">
        <f>VLOOKUP(A1533,'witte tabbelen'!$A$3:$K$2467,$S$76,0)</f>
        <v>2301.08</v>
      </c>
      <c r="D1533" s="5">
        <f t="shared" si="29"/>
        <v>2301.08</v>
      </c>
    </row>
    <row r="1534" spans="1:4">
      <c r="A1534" s="243">
        <v>6898.5</v>
      </c>
      <c r="B1534" s="5">
        <f>VLOOKUP(A1534,'witte tabbelen'!$A$3:$K$2467,$R$76,0)</f>
        <v>2575.67</v>
      </c>
      <c r="C1534" s="5">
        <f>VLOOKUP(A1534,'witte tabbelen'!$A$3:$K$2467,$S$76,0)</f>
        <v>2303.67</v>
      </c>
      <c r="D1534" s="5">
        <f t="shared" si="29"/>
        <v>2303.67</v>
      </c>
    </row>
    <row r="1535" spans="1:4">
      <c r="A1535" s="244">
        <v>6903</v>
      </c>
      <c r="B1535" s="5">
        <f>VLOOKUP(A1535,'witte tabbelen'!$A$3:$K$2467,$R$76,0)</f>
        <v>2577.83</v>
      </c>
      <c r="C1535" s="5">
        <f>VLOOKUP(A1535,'witte tabbelen'!$A$3:$K$2467,$S$76,0)</f>
        <v>2306.08</v>
      </c>
      <c r="D1535" s="5">
        <f t="shared" si="29"/>
        <v>2306.08</v>
      </c>
    </row>
    <row r="1536" spans="1:4">
      <c r="A1536" s="243">
        <v>6907.5</v>
      </c>
      <c r="B1536" s="5">
        <f>VLOOKUP(A1536,'witte tabbelen'!$A$3:$K$2467,$R$76,0)</f>
        <v>2580.08</v>
      </c>
      <c r="C1536" s="5">
        <f>VLOOKUP(A1536,'witte tabbelen'!$A$3:$K$2467,$S$76,0)</f>
        <v>2308.67</v>
      </c>
      <c r="D1536" s="5">
        <f t="shared" si="29"/>
        <v>2308.67</v>
      </c>
    </row>
    <row r="1537" spans="1:4">
      <c r="A1537" s="244">
        <v>6912</v>
      </c>
      <c r="B1537" s="5">
        <f>VLOOKUP(A1537,'witte tabbelen'!$A$3:$K$2467,$R$76,0)</f>
        <v>2582.33</v>
      </c>
      <c r="C1537" s="5">
        <f>VLOOKUP(A1537,'witte tabbelen'!$A$3:$K$2467,$S$76,0)</f>
        <v>2311.17</v>
      </c>
      <c r="D1537" s="5">
        <f t="shared" si="29"/>
        <v>2311.17</v>
      </c>
    </row>
    <row r="1538" spans="1:4">
      <c r="A1538" s="243">
        <v>6916.5</v>
      </c>
      <c r="B1538" s="5">
        <f>VLOOKUP(A1538,'witte tabbelen'!$A$3:$K$2467,$R$76,0)</f>
        <v>2584.58</v>
      </c>
      <c r="C1538" s="5">
        <f>VLOOKUP(A1538,'witte tabbelen'!$A$3:$K$2467,$S$76,0)</f>
        <v>2313.75</v>
      </c>
      <c r="D1538" s="5">
        <f t="shared" si="29"/>
        <v>2313.75</v>
      </c>
    </row>
    <row r="1539" spans="1:4">
      <c r="A1539" s="244">
        <v>6921</v>
      </c>
      <c r="B1539" s="5">
        <f>VLOOKUP(A1539,'witte tabbelen'!$A$3:$K$2467,$R$76,0)</f>
        <v>2586.75</v>
      </c>
      <c r="C1539" s="5">
        <f>VLOOKUP(A1539,'witte tabbelen'!$A$3:$K$2467,$S$76,0)</f>
        <v>2316.17</v>
      </c>
      <c r="D1539" s="5">
        <f t="shared" ref="D1539:D1602" si="30">C1539</f>
        <v>2316.17</v>
      </c>
    </row>
    <row r="1540" spans="1:4">
      <c r="A1540" s="243">
        <v>6925.5</v>
      </c>
      <c r="B1540" s="5">
        <f>VLOOKUP(A1540,'witte tabbelen'!$A$3:$K$2467,$R$76,0)</f>
        <v>2589</v>
      </c>
      <c r="C1540" s="5">
        <f>VLOOKUP(A1540,'witte tabbelen'!$A$3:$K$2467,$S$76,0)</f>
        <v>2318.75</v>
      </c>
      <c r="D1540" s="5">
        <f t="shared" si="30"/>
        <v>2318.75</v>
      </c>
    </row>
    <row r="1541" spans="1:4">
      <c r="A1541" s="244">
        <v>6930</v>
      </c>
      <c r="B1541" s="5">
        <f>VLOOKUP(A1541,'witte tabbelen'!$A$3:$K$2467,$R$76,0)</f>
        <v>2591.25</v>
      </c>
      <c r="C1541" s="5">
        <f>VLOOKUP(A1541,'witte tabbelen'!$A$3:$K$2467,$S$76,0)</f>
        <v>2321.25</v>
      </c>
      <c r="D1541" s="5">
        <f t="shared" si="30"/>
        <v>2321.25</v>
      </c>
    </row>
    <row r="1542" spans="1:4">
      <c r="A1542" s="243">
        <v>6934.5</v>
      </c>
      <c r="B1542" s="5">
        <f>VLOOKUP(A1542,'witte tabbelen'!$A$3:$K$2467,$R$76,0)</f>
        <v>2593.5</v>
      </c>
      <c r="C1542" s="5">
        <f>VLOOKUP(A1542,'witte tabbelen'!$A$3:$K$2467,$S$76,0)</f>
        <v>2323.83</v>
      </c>
      <c r="D1542" s="5">
        <f t="shared" si="30"/>
        <v>2323.83</v>
      </c>
    </row>
    <row r="1543" spans="1:4">
      <c r="A1543" s="244">
        <v>6939</v>
      </c>
      <c r="B1543" s="5">
        <f>VLOOKUP(A1543,'witte tabbelen'!$A$3:$K$2467,$R$76,0)</f>
        <v>2595.67</v>
      </c>
      <c r="C1543" s="5">
        <f>VLOOKUP(A1543,'witte tabbelen'!$A$3:$K$2467,$S$76,0)</f>
        <v>2326.25</v>
      </c>
      <c r="D1543" s="5">
        <f t="shared" si="30"/>
        <v>2326.25</v>
      </c>
    </row>
    <row r="1544" spans="1:4">
      <c r="A1544" s="243">
        <v>6943.5</v>
      </c>
      <c r="B1544" s="5">
        <f>VLOOKUP(A1544,'witte tabbelen'!$A$3:$K$2467,$R$76,0)</f>
        <v>2597.92</v>
      </c>
      <c r="C1544" s="5">
        <f>VLOOKUP(A1544,'witte tabbelen'!$A$3:$K$2467,$S$76,0)</f>
        <v>2328.83</v>
      </c>
      <c r="D1544" s="5">
        <f t="shared" si="30"/>
        <v>2328.83</v>
      </c>
    </row>
    <row r="1545" spans="1:4">
      <c r="A1545" s="244">
        <v>6948</v>
      </c>
      <c r="B1545" s="5">
        <f>VLOOKUP(A1545,'witte tabbelen'!$A$3:$K$2467,$R$76,0)</f>
        <v>2600.17</v>
      </c>
      <c r="C1545" s="5">
        <f>VLOOKUP(A1545,'witte tabbelen'!$A$3:$K$2467,$S$76,0)</f>
        <v>2331.33</v>
      </c>
      <c r="D1545" s="5">
        <f t="shared" si="30"/>
        <v>2331.33</v>
      </c>
    </row>
    <row r="1546" spans="1:4">
      <c r="A1546" s="243">
        <v>6952.5</v>
      </c>
      <c r="B1546" s="5">
        <f>VLOOKUP(A1546,'witte tabbelen'!$A$3:$K$2467,$R$76,0)</f>
        <v>2602.33</v>
      </c>
      <c r="C1546" s="5">
        <f>VLOOKUP(A1546,'witte tabbelen'!$A$3:$K$2467,$S$76,0)</f>
        <v>2333.83</v>
      </c>
      <c r="D1546" s="5">
        <f t="shared" si="30"/>
        <v>2333.83</v>
      </c>
    </row>
    <row r="1547" spans="1:4">
      <c r="A1547" s="244">
        <v>6957</v>
      </c>
      <c r="B1547" s="5">
        <f>VLOOKUP(A1547,'witte tabbelen'!$A$3:$K$2467,$R$76,0)</f>
        <v>2604.58</v>
      </c>
      <c r="C1547" s="5">
        <f>VLOOKUP(A1547,'witte tabbelen'!$A$3:$K$2467,$S$76,0)</f>
        <v>2336.33</v>
      </c>
      <c r="D1547" s="5">
        <f t="shared" si="30"/>
        <v>2336.33</v>
      </c>
    </row>
    <row r="1548" spans="1:4">
      <c r="A1548" s="243">
        <v>6961.5</v>
      </c>
      <c r="B1548" s="5">
        <f>VLOOKUP(A1548,'witte tabbelen'!$A$3:$K$2467,$R$76,0)</f>
        <v>2606.83</v>
      </c>
      <c r="C1548" s="5">
        <f>VLOOKUP(A1548,'witte tabbelen'!$A$3:$K$2467,$S$76,0)</f>
        <v>2338.92</v>
      </c>
      <c r="D1548" s="5">
        <f t="shared" si="30"/>
        <v>2338.92</v>
      </c>
    </row>
    <row r="1549" spans="1:4">
      <c r="A1549" s="244">
        <v>6966</v>
      </c>
      <c r="B1549" s="5">
        <f>VLOOKUP(A1549,'witte tabbelen'!$A$3:$K$2467,$R$76,0)</f>
        <v>2609.08</v>
      </c>
      <c r="C1549" s="5">
        <f>VLOOKUP(A1549,'witte tabbelen'!$A$3:$K$2467,$S$76,0)</f>
        <v>2341.42</v>
      </c>
      <c r="D1549" s="5">
        <f t="shared" si="30"/>
        <v>2341.42</v>
      </c>
    </row>
    <row r="1550" spans="1:4">
      <c r="A1550" s="243">
        <v>6970.5</v>
      </c>
      <c r="B1550" s="5">
        <f>VLOOKUP(A1550,'witte tabbelen'!$A$3:$K$2467,$R$76,0)</f>
        <v>2611.25</v>
      </c>
      <c r="C1550" s="5">
        <f>VLOOKUP(A1550,'witte tabbelen'!$A$3:$K$2467,$S$76,0)</f>
        <v>2343.92</v>
      </c>
      <c r="D1550" s="5">
        <f t="shared" si="30"/>
        <v>2343.92</v>
      </c>
    </row>
    <row r="1551" spans="1:4">
      <c r="A1551" s="244">
        <v>6975</v>
      </c>
      <c r="B1551" s="5">
        <f>VLOOKUP(A1551,'witte tabbelen'!$A$3:$K$2467,$R$76,0)</f>
        <v>2613.5</v>
      </c>
      <c r="C1551" s="5">
        <f>VLOOKUP(A1551,'witte tabbelen'!$A$3:$K$2467,$S$76,0)</f>
        <v>2346.42</v>
      </c>
      <c r="D1551" s="5">
        <f t="shared" si="30"/>
        <v>2346.42</v>
      </c>
    </row>
    <row r="1552" spans="1:4">
      <c r="A1552" s="243">
        <v>6979.5</v>
      </c>
      <c r="B1552" s="5">
        <f>VLOOKUP(A1552,'witte tabbelen'!$A$3:$K$2467,$R$76,0)</f>
        <v>2615.75</v>
      </c>
      <c r="C1552" s="5">
        <f>VLOOKUP(A1552,'witte tabbelen'!$A$3:$K$2467,$S$76,0)</f>
        <v>2349</v>
      </c>
      <c r="D1552" s="5">
        <f t="shared" si="30"/>
        <v>2349</v>
      </c>
    </row>
    <row r="1553" spans="1:4">
      <c r="A1553" s="244">
        <v>6984</v>
      </c>
      <c r="B1553" s="5">
        <f>VLOOKUP(A1553,'witte tabbelen'!$A$3:$K$2467,$R$76,0)</f>
        <v>2618</v>
      </c>
      <c r="C1553" s="5">
        <f>VLOOKUP(A1553,'witte tabbelen'!$A$3:$K$2467,$S$76,0)</f>
        <v>2351.5</v>
      </c>
      <c r="D1553" s="5">
        <f t="shared" si="30"/>
        <v>2351.5</v>
      </c>
    </row>
    <row r="1554" spans="1:4">
      <c r="A1554" s="243">
        <v>6988.5</v>
      </c>
      <c r="B1554" s="5">
        <f>VLOOKUP(A1554,'witte tabbelen'!$A$3:$K$2467,$R$76,0)</f>
        <v>2620.17</v>
      </c>
      <c r="C1554" s="5">
        <f>VLOOKUP(A1554,'witte tabbelen'!$A$3:$K$2467,$S$76,0)</f>
        <v>2354</v>
      </c>
      <c r="D1554" s="5">
        <f t="shared" si="30"/>
        <v>2354</v>
      </c>
    </row>
    <row r="1555" spans="1:4">
      <c r="A1555" s="244">
        <v>6993</v>
      </c>
      <c r="B1555" s="5">
        <f>VLOOKUP(A1555,'witte tabbelen'!$A$3:$K$2467,$R$76,0)</f>
        <v>2622.42</v>
      </c>
      <c r="C1555" s="5">
        <f>VLOOKUP(A1555,'witte tabbelen'!$A$3:$K$2467,$S$76,0)</f>
        <v>2356.5</v>
      </c>
      <c r="D1555" s="5">
        <f t="shared" si="30"/>
        <v>2356.5</v>
      </c>
    </row>
    <row r="1556" spans="1:4">
      <c r="A1556" s="243">
        <v>6997.5</v>
      </c>
      <c r="B1556" s="5">
        <f>VLOOKUP(A1556,'witte tabbelen'!$A$3:$K$2467,$R$76,0)</f>
        <v>2624.67</v>
      </c>
      <c r="C1556" s="5">
        <f>VLOOKUP(A1556,'witte tabbelen'!$A$3:$K$2467,$S$76,0)</f>
        <v>2359.08</v>
      </c>
      <c r="D1556" s="5">
        <f t="shared" si="30"/>
        <v>2359.08</v>
      </c>
    </row>
    <row r="1557" spans="1:4">
      <c r="A1557" s="244">
        <v>7002</v>
      </c>
      <c r="B1557" s="5">
        <f>VLOOKUP(A1557,'witte tabbelen'!$A$3:$K$2467,$R$76,0)</f>
        <v>2626.92</v>
      </c>
      <c r="C1557" s="5">
        <f>VLOOKUP(A1557,'witte tabbelen'!$A$3:$K$2467,$S$76,0)</f>
        <v>2361.58</v>
      </c>
      <c r="D1557" s="5">
        <f t="shared" si="30"/>
        <v>2361.58</v>
      </c>
    </row>
    <row r="1558" spans="1:4">
      <c r="A1558" s="243">
        <v>7006.5</v>
      </c>
      <c r="B1558" s="5">
        <f>VLOOKUP(A1558,'witte tabbelen'!$A$3:$K$2467,$R$76,0)</f>
        <v>2629.08</v>
      </c>
      <c r="C1558" s="5">
        <f>VLOOKUP(A1558,'witte tabbelen'!$A$3:$K$2467,$S$76,0)</f>
        <v>2364.08</v>
      </c>
      <c r="D1558" s="5">
        <f t="shared" si="30"/>
        <v>2364.08</v>
      </c>
    </row>
    <row r="1559" spans="1:4">
      <c r="A1559" s="244">
        <v>7011</v>
      </c>
      <c r="B1559" s="5">
        <f>VLOOKUP(A1559,'witte tabbelen'!$A$3:$K$2467,$R$76,0)</f>
        <v>2631.33</v>
      </c>
      <c r="C1559" s="5">
        <f>VLOOKUP(A1559,'witte tabbelen'!$A$3:$K$2467,$S$76,0)</f>
        <v>2366.58</v>
      </c>
      <c r="D1559" s="5">
        <f t="shared" si="30"/>
        <v>2366.58</v>
      </c>
    </row>
    <row r="1560" spans="1:4">
      <c r="A1560" s="243">
        <v>7015.5</v>
      </c>
      <c r="B1560" s="5">
        <f>VLOOKUP(A1560,'witte tabbelen'!$A$3:$K$2467,$R$76,0)</f>
        <v>2633.58</v>
      </c>
      <c r="C1560" s="5">
        <f>VLOOKUP(A1560,'witte tabbelen'!$A$3:$K$2467,$S$76,0)</f>
        <v>2369.17</v>
      </c>
      <c r="D1560" s="5">
        <f t="shared" si="30"/>
        <v>2369.17</v>
      </c>
    </row>
    <row r="1561" spans="1:4">
      <c r="A1561" s="244">
        <v>7020</v>
      </c>
      <c r="B1561" s="5">
        <f>VLOOKUP(A1561,'witte tabbelen'!$A$3:$K$2467,$R$76,0)</f>
        <v>2635.75</v>
      </c>
      <c r="C1561" s="5">
        <f>VLOOKUP(A1561,'witte tabbelen'!$A$3:$K$2467,$S$76,0)</f>
        <v>2371.58</v>
      </c>
      <c r="D1561" s="5">
        <f t="shared" si="30"/>
        <v>2371.58</v>
      </c>
    </row>
    <row r="1562" spans="1:4">
      <c r="A1562" s="243">
        <v>7024.5</v>
      </c>
      <c r="B1562" s="5">
        <f>VLOOKUP(A1562,'witte tabbelen'!$A$3:$K$2467,$R$76,0)</f>
        <v>2638</v>
      </c>
      <c r="C1562" s="5">
        <f>VLOOKUP(A1562,'witte tabbelen'!$A$3:$K$2467,$S$76,0)</f>
        <v>2374.17</v>
      </c>
      <c r="D1562" s="5">
        <f t="shared" si="30"/>
        <v>2374.17</v>
      </c>
    </row>
    <row r="1563" spans="1:4">
      <c r="A1563" s="244">
        <v>7029</v>
      </c>
      <c r="B1563" s="5">
        <f>VLOOKUP(A1563,'witte tabbelen'!$A$3:$K$2467,$R$76,0)</f>
        <v>2640.25</v>
      </c>
      <c r="C1563" s="5">
        <f>VLOOKUP(A1563,'witte tabbelen'!$A$3:$K$2467,$S$76,0)</f>
        <v>2376.75</v>
      </c>
      <c r="D1563" s="5">
        <f t="shared" si="30"/>
        <v>2376.75</v>
      </c>
    </row>
    <row r="1564" spans="1:4">
      <c r="A1564" s="243">
        <v>7033.5</v>
      </c>
      <c r="B1564" s="5">
        <f>VLOOKUP(A1564,'witte tabbelen'!$A$3:$K$2467,$R$76,0)</f>
        <v>2642.5</v>
      </c>
      <c r="C1564" s="5">
        <f>VLOOKUP(A1564,'witte tabbelen'!$A$3:$K$2467,$S$76,0)</f>
        <v>2379.25</v>
      </c>
      <c r="D1564" s="5">
        <f t="shared" si="30"/>
        <v>2379.25</v>
      </c>
    </row>
    <row r="1565" spans="1:4">
      <c r="A1565" s="244">
        <v>7038</v>
      </c>
      <c r="B1565" s="5">
        <f>VLOOKUP(A1565,'witte tabbelen'!$A$3:$K$2467,$R$76,0)</f>
        <v>2644.67</v>
      </c>
      <c r="C1565" s="5">
        <f>VLOOKUP(A1565,'witte tabbelen'!$A$3:$K$2467,$S$76,0)</f>
        <v>2381.75</v>
      </c>
      <c r="D1565" s="5">
        <f t="shared" si="30"/>
        <v>2381.75</v>
      </c>
    </row>
    <row r="1566" spans="1:4">
      <c r="A1566" s="243">
        <v>7042.5</v>
      </c>
      <c r="B1566" s="5">
        <f>VLOOKUP(A1566,'witte tabbelen'!$A$3:$K$2467,$R$76,0)</f>
        <v>2646.92</v>
      </c>
      <c r="C1566" s="5">
        <f>VLOOKUP(A1566,'witte tabbelen'!$A$3:$K$2467,$S$76,0)</f>
        <v>2384.25</v>
      </c>
      <c r="D1566" s="5">
        <f t="shared" si="30"/>
        <v>2384.25</v>
      </c>
    </row>
    <row r="1567" spans="1:4">
      <c r="A1567" s="244">
        <v>7047</v>
      </c>
      <c r="B1567" s="5">
        <f>VLOOKUP(A1567,'witte tabbelen'!$A$3:$K$2467,$R$76,0)</f>
        <v>2649.17</v>
      </c>
      <c r="C1567" s="5">
        <f>VLOOKUP(A1567,'witte tabbelen'!$A$3:$K$2467,$S$76,0)</f>
        <v>2386.83</v>
      </c>
      <c r="D1567" s="5">
        <f t="shared" si="30"/>
        <v>2386.83</v>
      </c>
    </row>
    <row r="1568" spans="1:4">
      <c r="A1568" s="243">
        <v>7051.5</v>
      </c>
      <c r="B1568" s="5">
        <f>VLOOKUP(A1568,'witte tabbelen'!$A$3:$K$2467,$R$76,0)</f>
        <v>2651.42</v>
      </c>
      <c r="C1568" s="5">
        <f>VLOOKUP(A1568,'witte tabbelen'!$A$3:$K$2467,$S$76,0)</f>
        <v>2389.33</v>
      </c>
      <c r="D1568" s="5">
        <f t="shared" si="30"/>
        <v>2389.33</v>
      </c>
    </row>
    <row r="1569" spans="1:4">
      <c r="A1569" s="244">
        <v>7056</v>
      </c>
      <c r="B1569" s="5">
        <f>VLOOKUP(A1569,'witte tabbelen'!$A$3:$K$2467,$R$76,0)</f>
        <v>2653.58</v>
      </c>
      <c r="C1569" s="5">
        <f>VLOOKUP(A1569,'witte tabbelen'!$A$3:$K$2467,$S$76,0)</f>
        <v>2391.83</v>
      </c>
      <c r="D1569" s="5">
        <f t="shared" si="30"/>
        <v>2391.83</v>
      </c>
    </row>
    <row r="1570" spans="1:4">
      <c r="A1570" s="243">
        <v>7060.5</v>
      </c>
      <c r="B1570" s="5">
        <f>VLOOKUP(A1570,'witte tabbelen'!$A$3:$K$2467,$R$76,0)</f>
        <v>2655.83</v>
      </c>
      <c r="C1570" s="5">
        <f>VLOOKUP(A1570,'witte tabbelen'!$A$3:$K$2467,$S$76,0)</f>
        <v>2394.33</v>
      </c>
      <c r="D1570" s="5">
        <f t="shared" si="30"/>
        <v>2394.33</v>
      </c>
    </row>
    <row r="1571" spans="1:4">
      <c r="A1571" s="244">
        <v>7065</v>
      </c>
      <c r="B1571" s="5">
        <f>VLOOKUP(A1571,'witte tabbelen'!$A$3:$K$2467,$R$76,0)</f>
        <v>2658.08</v>
      </c>
      <c r="C1571" s="5">
        <f>VLOOKUP(A1571,'witte tabbelen'!$A$3:$K$2467,$S$76,0)</f>
        <v>2396.92</v>
      </c>
      <c r="D1571" s="5">
        <f t="shared" si="30"/>
        <v>2396.92</v>
      </c>
    </row>
    <row r="1572" spans="1:4">
      <c r="A1572" s="243">
        <v>7069.5</v>
      </c>
      <c r="B1572" s="5">
        <f>VLOOKUP(A1572,'witte tabbelen'!$A$3:$K$2467,$R$76,0)</f>
        <v>2660.25</v>
      </c>
      <c r="C1572" s="5">
        <f>VLOOKUP(A1572,'witte tabbelen'!$A$3:$K$2467,$S$76,0)</f>
        <v>2399.33</v>
      </c>
      <c r="D1572" s="5">
        <f t="shared" si="30"/>
        <v>2399.33</v>
      </c>
    </row>
    <row r="1573" spans="1:4">
      <c r="A1573" s="244">
        <v>7074</v>
      </c>
      <c r="B1573" s="5">
        <f>VLOOKUP(A1573,'witte tabbelen'!$A$3:$K$2467,$R$76,0)</f>
        <v>2662.5</v>
      </c>
      <c r="C1573" s="5">
        <f>VLOOKUP(A1573,'witte tabbelen'!$A$3:$K$2467,$S$76,0)</f>
        <v>2401.92</v>
      </c>
      <c r="D1573" s="5">
        <f t="shared" si="30"/>
        <v>2401.92</v>
      </c>
    </row>
    <row r="1574" spans="1:4">
      <c r="A1574" s="243">
        <v>7078.5</v>
      </c>
      <c r="B1574" s="5">
        <f>VLOOKUP(A1574,'witte tabbelen'!$A$3:$K$2467,$R$76,0)</f>
        <v>2664.75</v>
      </c>
      <c r="C1574" s="5">
        <f>VLOOKUP(A1574,'witte tabbelen'!$A$3:$K$2467,$S$76,0)</f>
        <v>2404.42</v>
      </c>
      <c r="D1574" s="5">
        <f t="shared" si="30"/>
        <v>2404.42</v>
      </c>
    </row>
    <row r="1575" spans="1:4">
      <c r="A1575" s="244">
        <v>7083</v>
      </c>
      <c r="B1575" s="5">
        <f>VLOOKUP(A1575,'witte tabbelen'!$A$3:$K$2467,$R$76,0)</f>
        <v>2667</v>
      </c>
      <c r="C1575" s="5">
        <f>VLOOKUP(A1575,'witte tabbelen'!$A$3:$K$2467,$S$76,0)</f>
        <v>2407</v>
      </c>
      <c r="D1575" s="5">
        <f t="shared" si="30"/>
        <v>2407</v>
      </c>
    </row>
    <row r="1576" spans="1:4">
      <c r="A1576" s="243">
        <v>7087.5</v>
      </c>
      <c r="B1576" s="5">
        <f>VLOOKUP(A1576,'witte tabbelen'!$A$3:$K$2467,$R$76,0)</f>
        <v>2669.17</v>
      </c>
      <c r="C1576" s="5">
        <f>VLOOKUP(A1576,'witte tabbelen'!$A$3:$K$2467,$S$76,0)</f>
        <v>2409.42</v>
      </c>
      <c r="D1576" s="5">
        <f t="shared" si="30"/>
        <v>2409.42</v>
      </c>
    </row>
    <row r="1577" spans="1:4">
      <c r="A1577" s="244">
        <v>7092</v>
      </c>
      <c r="B1577" s="5">
        <f>VLOOKUP(A1577,'witte tabbelen'!$A$3:$K$2467,$R$76,0)</f>
        <v>2671.42</v>
      </c>
      <c r="C1577" s="5">
        <f>VLOOKUP(A1577,'witte tabbelen'!$A$3:$K$2467,$S$76,0)</f>
        <v>2412</v>
      </c>
      <c r="D1577" s="5">
        <f t="shared" si="30"/>
        <v>2412</v>
      </c>
    </row>
    <row r="1578" spans="1:4">
      <c r="A1578" s="243">
        <v>7096.5</v>
      </c>
      <c r="B1578" s="5">
        <f>VLOOKUP(A1578,'witte tabbelen'!$A$3:$K$2467,$R$76,0)</f>
        <v>2673.67</v>
      </c>
      <c r="C1578" s="5">
        <f>VLOOKUP(A1578,'witte tabbelen'!$A$3:$K$2467,$S$76,0)</f>
        <v>2414.5</v>
      </c>
      <c r="D1578" s="5">
        <f t="shared" si="30"/>
        <v>2414.5</v>
      </c>
    </row>
    <row r="1579" spans="1:4">
      <c r="A1579" s="244">
        <v>7101</v>
      </c>
      <c r="B1579" s="5">
        <f>VLOOKUP(A1579,'witte tabbelen'!$A$3:$K$2467,$R$76,0)</f>
        <v>2675.92</v>
      </c>
      <c r="C1579" s="5">
        <f>VLOOKUP(A1579,'witte tabbelen'!$A$3:$K$2467,$S$76,0)</f>
        <v>2417.08</v>
      </c>
      <c r="D1579" s="5">
        <f t="shared" si="30"/>
        <v>2417.08</v>
      </c>
    </row>
    <row r="1580" spans="1:4">
      <c r="A1580" s="243">
        <v>7105.5</v>
      </c>
      <c r="B1580" s="5">
        <f>VLOOKUP(A1580,'witte tabbelen'!$A$3:$K$2467,$R$76,0)</f>
        <v>2678.08</v>
      </c>
      <c r="C1580" s="5">
        <f>VLOOKUP(A1580,'witte tabbelen'!$A$3:$K$2467,$S$76,0)</f>
        <v>2419.5</v>
      </c>
      <c r="D1580" s="5">
        <f t="shared" si="30"/>
        <v>2419.5</v>
      </c>
    </row>
    <row r="1581" spans="1:4">
      <c r="A1581" s="244">
        <v>7110</v>
      </c>
      <c r="B1581" s="5">
        <f>VLOOKUP(A1581,'witte tabbelen'!$A$3:$K$2467,$R$76,0)</f>
        <v>2680.33</v>
      </c>
      <c r="C1581" s="5">
        <f>VLOOKUP(A1581,'witte tabbelen'!$A$3:$K$2467,$S$76,0)</f>
        <v>2422.08</v>
      </c>
      <c r="D1581" s="5">
        <f t="shared" si="30"/>
        <v>2422.08</v>
      </c>
    </row>
    <row r="1582" spans="1:4">
      <c r="A1582" s="243">
        <v>7114.5</v>
      </c>
      <c r="B1582" s="5">
        <f>VLOOKUP(A1582,'witte tabbelen'!$A$3:$K$2467,$R$76,0)</f>
        <v>2682.58</v>
      </c>
      <c r="C1582" s="5">
        <f>VLOOKUP(A1582,'witte tabbelen'!$A$3:$K$2467,$S$76,0)</f>
        <v>2424.58</v>
      </c>
      <c r="D1582" s="5">
        <f t="shared" si="30"/>
        <v>2424.58</v>
      </c>
    </row>
    <row r="1583" spans="1:4">
      <c r="A1583" s="244">
        <v>7119</v>
      </c>
      <c r="B1583" s="5">
        <f>VLOOKUP(A1583,'witte tabbelen'!$A$3:$K$2467,$R$76,0)</f>
        <v>2684.75</v>
      </c>
      <c r="C1583" s="5">
        <f>VLOOKUP(A1583,'witte tabbelen'!$A$3:$K$2467,$S$76,0)</f>
        <v>2427.08</v>
      </c>
      <c r="D1583" s="5">
        <f t="shared" si="30"/>
        <v>2427.08</v>
      </c>
    </row>
    <row r="1584" spans="1:4">
      <c r="A1584" s="243">
        <v>7123.5</v>
      </c>
      <c r="B1584" s="5">
        <f>VLOOKUP(A1584,'witte tabbelen'!$A$3:$K$2467,$R$76,0)</f>
        <v>2687</v>
      </c>
      <c r="C1584" s="5">
        <f>VLOOKUP(A1584,'witte tabbelen'!$A$3:$K$2467,$S$76,0)</f>
        <v>2429.58</v>
      </c>
      <c r="D1584" s="5">
        <f t="shared" si="30"/>
        <v>2429.58</v>
      </c>
    </row>
    <row r="1585" spans="1:4">
      <c r="A1585" s="244">
        <v>7128</v>
      </c>
      <c r="B1585" s="5">
        <f>VLOOKUP(A1585,'witte tabbelen'!$A$3:$K$2467,$R$76,0)</f>
        <v>2689.25</v>
      </c>
      <c r="C1585" s="5">
        <f>VLOOKUP(A1585,'witte tabbelen'!$A$3:$K$2467,$S$76,0)</f>
        <v>2432.17</v>
      </c>
      <c r="D1585" s="5">
        <f t="shared" si="30"/>
        <v>2432.17</v>
      </c>
    </row>
    <row r="1586" spans="1:4">
      <c r="A1586" s="243">
        <v>7132.5</v>
      </c>
      <c r="B1586" s="5">
        <f>VLOOKUP(A1586,'witte tabbelen'!$A$3:$K$2467,$R$76,0)</f>
        <v>2691.5</v>
      </c>
      <c r="C1586" s="5">
        <f>VLOOKUP(A1586,'witte tabbelen'!$A$3:$K$2467,$S$76,0)</f>
        <v>2434.67</v>
      </c>
      <c r="D1586" s="5">
        <f t="shared" si="30"/>
        <v>2434.67</v>
      </c>
    </row>
    <row r="1587" spans="1:4">
      <c r="A1587" s="244">
        <v>7137</v>
      </c>
      <c r="B1587" s="5">
        <f>VLOOKUP(A1587,'witte tabbelen'!$A$3:$K$2467,$R$76,0)</f>
        <v>2693.67</v>
      </c>
      <c r="C1587" s="5">
        <f>VLOOKUP(A1587,'witte tabbelen'!$A$3:$K$2467,$S$76,0)</f>
        <v>2437.17</v>
      </c>
      <c r="D1587" s="5">
        <f t="shared" si="30"/>
        <v>2437.17</v>
      </c>
    </row>
    <row r="1588" spans="1:4">
      <c r="A1588" s="243">
        <v>7141.5</v>
      </c>
      <c r="B1588" s="5">
        <f>VLOOKUP(A1588,'witte tabbelen'!$A$3:$K$2467,$R$76,0)</f>
        <v>2695.92</v>
      </c>
      <c r="C1588" s="5">
        <f>VLOOKUP(A1588,'witte tabbelen'!$A$3:$K$2467,$S$76,0)</f>
        <v>2439.67</v>
      </c>
      <c r="D1588" s="5">
        <f t="shared" si="30"/>
        <v>2439.67</v>
      </c>
    </row>
    <row r="1589" spans="1:4">
      <c r="A1589" s="244">
        <v>7146</v>
      </c>
      <c r="B1589" s="5">
        <f>VLOOKUP(A1589,'witte tabbelen'!$A$3:$K$2467,$R$76,0)</f>
        <v>2698.17</v>
      </c>
      <c r="C1589" s="5">
        <f>VLOOKUP(A1589,'witte tabbelen'!$A$3:$K$2467,$S$76,0)</f>
        <v>2442.25</v>
      </c>
      <c r="D1589" s="5">
        <f t="shared" si="30"/>
        <v>2442.25</v>
      </c>
    </row>
    <row r="1590" spans="1:4">
      <c r="A1590" s="243">
        <v>7150.5</v>
      </c>
      <c r="B1590" s="5">
        <f>VLOOKUP(A1590,'witte tabbelen'!$A$3:$K$2467,$R$76,0)</f>
        <v>2700.42</v>
      </c>
      <c r="C1590" s="5">
        <f>VLOOKUP(A1590,'witte tabbelen'!$A$3:$K$2467,$S$76,0)</f>
        <v>2444.75</v>
      </c>
      <c r="D1590" s="5">
        <f t="shared" si="30"/>
        <v>2444.75</v>
      </c>
    </row>
    <row r="1591" spans="1:4">
      <c r="A1591" s="244">
        <v>7155</v>
      </c>
      <c r="B1591" s="5">
        <f>VLOOKUP(A1591,'witte tabbelen'!$A$3:$K$2467,$R$76,0)</f>
        <v>2702.58</v>
      </c>
      <c r="C1591" s="5">
        <f>VLOOKUP(A1591,'witte tabbelen'!$A$3:$K$2467,$S$76,0)</f>
        <v>2447.25</v>
      </c>
      <c r="D1591" s="5">
        <f t="shared" si="30"/>
        <v>2447.25</v>
      </c>
    </row>
    <row r="1592" spans="1:4">
      <c r="A1592" s="243">
        <v>7159.5</v>
      </c>
      <c r="B1592" s="5">
        <f>VLOOKUP(A1592,'witte tabbelen'!$A$3:$K$2467,$R$76,0)</f>
        <v>2704.83</v>
      </c>
      <c r="C1592" s="5">
        <f>VLOOKUP(A1592,'witte tabbelen'!$A$3:$K$2467,$S$76,0)</f>
        <v>2449.75</v>
      </c>
      <c r="D1592" s="5">
        <f t="shared" si="30"/>
        <v>2449.75</v>
      </c>
    </row>
    <row r="1593" spans="1:4">
      <c r="A1593" s="244">
        <v>7164</v>
      </c>
      <c r="B1593" s="5">
        <f>VLOOKUP(A1593,'witte tabbelen'!$A$3:$K$2467,$R$76,0)</f>
        <v>2707.08</v>
      </c>
      <c r="C1593" s="5">
        <f>VLOOKUP(A1593,'witte tabbelen'!$A$3:$K$2467,$S$76,0)</f>
        <v>2452.33</v>
      </c>
      <c r="D1593" s="5">
        <f t="shared" si="30"/>
        <v>2452.33</v>
      </c>
    </row>
    <row r="1594" spans="1:4">
      <c r="A1594" s="243">
        <v>7168.5</v>
      </c>
      <c r="B1594" s="5">
        <f>VLOOKUP(A1594,'witte tabbelen'!$A$3:$K$2467,$R$76,0)</f>
        <v>2709.33</v>
      </c>
      <c r="C1594" s="5">
        <f>VLOOKUP(A1594,'witte tabbelen'!$A$3:$K$2467,$S$76,0)</f>
        <v>2454.83</v>
      </c>
      <c r="D1594" s="5">
        <f t="shared" si="30"/>
        <v>2454.83</v>
      </c>
    </row>
    <row r="1595" spans="1:4">
      <c r="A1595" s="244">
        <v>7173</v>
      </c>
      <c r="B1595" s="5">
        <f>VLOOKUP(A1595,'witte tabbelen'!$A$3:$K$2467,$R$76,0)</f>
        <v>2711.5</v>
      </c>
      <c r="C1595" s="5">
        <f>VLOOKUP(A1595,'witte tabbelen'!$A$3:$K$2467,$S$76,0)</f>
        <v>2457.33</v>
      </c>
      <c r="D1595" s="5">
        <f t="shared" si="30"/>
        <v>2457.33</v>
      </c>
    </row>
    <row r="1596" spans="1:4">
      <c r="A1596" s="243">
        <v>7177.5</v>
      </c>
      <c r="B1596" s="5">
        <f>VLOOKUP(A1596,'witte tabbelen'!$A$3:$K$2467,$R$76,0)</f>
        <v>2713.75</v>
      </c>
      <c r="C1596" s="5">
        <f>VLOOKUP(A1596,'witte tabbelen'!$A$3:$K$2467,$S$76,0)</f>
        <v>2459.92</v>
      </c>
      <c r="D1596" s="5">
        <f t="shared" si="30"/>
        <v>2459.92</v>
      </c>
    </row>
    <row r="1597" spans="1:4">
      <c r="A1597" s="244">
        <v>7182</v>
      </c>
      <c r="B1597" s="5">
        <f>VLOOKUP(A1597,'witte tabbelen'!$A$3:$K$2467,$R$76,0)</f>
        <v>2716</v>
      </c>
      <c r="C1597" s="5">
        <f>VLOOKUP(A1597,'witte tabbelen'!$A$3:$K$2467,$S$76,0)</f>
        <v>2462.42</v>
      </c>
      <c r="D1597" s="5">
        <f t="shared" si="30"/>
        <v>2462.42</v>
      </c>
    </row>
    <row r="1598" spans="1:4">
      <c r="A1598" s="243">
        <v>7186.5</v>
      </c>
      <c r="B1598" s="5">
        <f>VLOOKUP(A1598,'witte tabbelen'!$A$3:$K$2467,$R$76,0)</f>
        <v>2718.17</v>
      </c>
      <c r="C1598" s="5">
        <f>VLOOKUP(A1598,'witte tabbelen'!$A$3:$K$2467,$S$76,0)</f>
        <v>2464.92</v>
      </c>
      <c r="D1598" s="5">
        <f t="shared" si="30"/>
        <v>2464.92</v>
      </c>
    </row>
    <row r="1599" spans="1:4">
      <c r="A1599" s="244">
        <v>7191</v>
      </c>
      <c r="B1599" s="5">
        <f>VLOOKUP(A1599,'witte tabbelen'!$A$3:$K$2467,$R$76,0)</f>
        <v>2720.42</v>
      </c>
      <c r="C1599" s="5">
        <f>VLOOKUP(A1599,'witte tabbelen'!$A$3:$K$2467,$S$76,0)</f>
        <v>2467.42</v>
      </c>
      <c r="D1599" s="5">
        <f t="shared" si="30"/>
        <v>2467.42</v>
      </c>
    </row>
    <row r="1600" spans="1:4">
      <c r="A1600" s="243">
        <v>7195.5</v>
      </c>
      <c r="B1600" s="5">
        <f>VLOOKUP(A1600,'witte tabbelen'!$A$3:$K$2467,$R$76,0)</f>
        <v>2722.67</v>
      </c>
      <c r="C1600" s="5">
        <f>VLOOKUP(A1600,'witte tabbelen'!$A$3:$K$2467,$S$76,0)</f>
        <v>2470</v>
      </c>
      <c r="D1600" s="5">
        <f t="shared" si="30"/>
        <v>2470</v>
      </c>
    </row>
    <row r="1601" spans="1:4">
      <c r="A1601" s="244">
        <v>7200</v>
      </c>
      <c r="B1601" s="5">
        <f>VLOOKUP(A1601,'witte tabbelen'!$A$3:$K$2467,$R$76,0)</f>
        <v>2724.92</v>
      </c>
      <c r="C1601" s="5">
        <f>VLOOKUP(A1601,'witte tabbelen'!$A$3:$K$2467,$S$76,0)</f>
        <v>2472.5</v>
      </c>
      <c r="D1601" s="5">
        <f t="shared" si="30"/>
        <v>2472.5</v>
      </c>
    </row>
    <row r="1602" spans="1:4">
      <c r="A1602" s="243">
        <v>7204.5</v>
      </c>
      <c r="B1602" s="5">
        <f>VLOOKUP(A1602,'witte tabbelen'!$A$3:$K$2467,$R$76,0)</f>
        <v>2727.08</v>
      </c>
      <c r="C1602" s="5">
        <f>VLOOKUP(A1602,'witte tabbelen'!$A$3:$K$2467,$S$76,0)</f>
        <v>2475</v>
      </c>
      <c r="D1602" s="5">
        <f t="shared" si="30"/>
        <v>2475</v>
      </c>
    </row>
    <row r="1603" spans="1:4">
      <c r="A1603" s="244">
        <v>7209</v>
      </c>
      <c r="B1603" s="5">
        <f>VLOOKUP(A1603,'witte tabbelen'!$A$3:$K$2467,$R$76,0)</f>
        <v>2729.33</v>
      </c>
      <c r="C1603" s="5">
        <f>VLOOKUP(A1603,'witte tabbelen'!$A$3:$K$2467,$S$76,0)</f>
        <v>2477.5</v>
      </c>
      <c r="D1603" s="5">
        <f t="shared" ref="D1603:D1666" si="31">C1603</f>
        <v>2477.5</v>
      </c>
    </row>
    <row r="1604" spans="1:4">
      <c r="A1604" s="243">
        <v>7213.5</v>
      </c>
      <c r="B1604" s="5">
        <f>VLOOKUP(A1604,'witte tabbelen'!$A$3:$K$2467,$R$76,0)</f>
        <v>2731.58</v>
      </c>
      <c r="C1604" s="5">
        <f>VLOOKUP(A1604,'witte tabbelen'!$A$3:$K$2467,$S$76,0)</f>
        <v>2480.08</v>
      </c>
      <c r="D1604" s="5">
        <f t="shared" si="31"/>
        <v>2480.08</v>
      </c>
    </row>
    <row r="1605" spans="1:4">
      <c r="A1605" s="244">
        <v>7218</v>
      </c>
      <c r="B1605" s="5">
        <f>VLOOKUP(A1605,'witte tabbelen'!$A$3:$K$2467,$R$76,0)</f>
        <v>2733.83</v>
      </c>
      <c r="C1605" s="5">
        <f>VLOOKUP(A1605,'witte tabbelen'!$A$3:$K$2467,$S$76,0)</f>
        <v>2482.58</v>
      </c>
      <c r="D1605" s="5">
        <f t="shared" si="31"/>
        <v>2482.58</v>
      </c>
    </row>
    <row r="1606" spans="1:4">
      <c r="A1606" s="243">
        <v>7222.5</v>
      </c>
      <c r="B1606" s="5">
        <f>VLOOKUP(A1606,'witte tabbelen'!$A$3:$K$2467,$R$76,0)</f>
        <v>2736</v>
      </c>
      <c r="C1606" s="5">
        <f>VLOOKUP(A1606,'witte tabbelen'!$A$3:$K$2467,$S$76,0)</f>
        <v>2485.08</v>
      </c>
      <c r="D1606" s="5">
        <f t="shared" si="31"/>
        <v>2485.08</v>
      </c>
    </row>
    <row r="1607" spans="1:4">
      <c r="A1607" s="244">
        <v>7227</v>
      </c>
      <c r="B1607" s="5">
        <f>VLOOKUP(A1607,'witte tabbelen'!$A$3:$K$2467,$R$76,0)</f>
        <v>2738.25</v>
      </c>
      <c r="C1607" s="5">
        <f>VLOOKUP(A1607,'witte tabbelen'!$A$3:$K$2467,$S$76,0)</f>
        <v>2487.58</v>
      </c>
      <c r="D1607" s="5">
        <f t="shared" si="31"/>
        <v>2487.58</v>
      </c>
    </row>
    <row r="1608" spans="1:4">
      <c r="A1608" s="243">
        <v>7231.5</v>
      </c>
      <c r="B1608" s="5">
        <f>VLOOKUP(A1608,'witte tabbelen'!$A$3:$K$2467,$R$76,0)</f>
        <v>2740.5</v>
      </c>
      <c r="C1608" s="5">
        <f>VLOOKUP(A1608,'witte tabbelen'!$A$3:$K$2467,$S$76,0)</f>
        <v>2490.17</v>
      </c>
      <c r="D1608" s="5">
        <f t="shared" si="31"/>
        <v>2490.17</v>
      </c>
    </row>
    <row r="1609" spans="1:4">
      <c r="A1609" s="244">
        <v>7236</v>
      </c>
      <c r="B1609" s="5">
        <f>VLOOKUP(A1609,'witte tabbelen'!$A$3:$K$2467,$R$76,0)</f>
        <v>2742.67</v>
      </c>
      <c r="C1609" s="5">
        <f>VLOOKUP(A1609,'witte tabbelen'!$A$3:$K$2467,$S$76,0)</f>
        <v>2492.58</v>
      </c>
      <c r="D1609" s="5">
        <f t="shared" si="31"/>
        <v>2492.58</v>
      </c>
    </row>
    <row r="1610" spans="1:4">
      <c r="A1610" s="243">
        <v>7240.5</v>
      </c>
      <c r="B1610" s="5">
        <f>VLOOKUP(A1610,'witte tabbelen'!$A$3:$K$2467,$R$76,0)</f>
        <v>2744.92</v>
      </c>
      <c r="C1610" s="5">
        <f>VLOOKUP(A1610,'witte tabbelen'!$A$3:$K$2467,$S$76,0)</f>
        <v>2495.17</v>
      </c>
      <c r="D1610" s="5">
        <f t="shared" si="31"/>
        <v>2495.17</v>
      </c>
    </row>
    <row r="1611" spans="1:4">
      <c r="A1611" s="244">
        <v>7245</v>
      </c>
      <c r="B1611" s="5">
        <f>VLOOKUP(A1611,'witte tabbelen'!$A$3:$K$2467,$R$76,0)</f>
        <v>2747.17</v>
      </c>
      <c r="C1611" s="5">
        <f>VLOOKUP(A1611,'witte tabbelen'!$A$3:$K$2467,$S$76,0)</f>
        <v>2497.67</v>
      </c>
      <c r="D1611" s="5">
        <f t="shared" si="31"/>
        <v>2497.67</v>
      </c>
    </row>
    <row r="1612" spans="1:4">
      <c r="A1612" s="243">
        <v>7249.5</v>
      </c>
      <c r="B1612" s="5">
        <f>VLOOKUP(A1612,'witte tabbelen'!$A$3:$K$2467,$R$76,0)</f>
        <v>2749.42</v>
      </c>
      <c r="C1612" s="5">
        <f>VLOOKUP(A1612,'witte tabbelen'!$A$3:$K$2467,$S$76,0)</f>
        <v>2500.25</v>
      </c>
      <c r="D1612" s="5">
        <f t="shared" si="31"/>
        <v>2500.25</v>
      </c>
    </row>
    <row r="1613" spans="1:4">
      <c r="A1613" s="244">
        <v>7254</v>
      </c>
      <c r="B1613" s="5">
        <f>VLOOKUP(A1613,'witte tabbelen'!$A$3:$K$2467,$R$76,0)</f>
        <v>2751.58</v>
      </c>
      <c r="C1613" s="5">
        <f>VLOOKUP(A1613,'witte tabbelen'!$A$3:$K$2467,$S$76,0)</f>
        <v>2502.67</v>
      </c>
      <c r="D1613" s="5">
        <f t="shared" si="31"/>
        <v>2502.67</v>
      </c>
    </row>
    <row r="1614" spans="1:4">
      <c r="A1614" s="243">
        <v>7258.5</v>
      </c>
      <c r="B1614" s="5">
        <f>VLOOKUP(A1614,'witte tabbelen'!$A$3:$K$2467,$R$76,0)</f>
        <v>2753.83</v>
      </c>
      <c r="C1614" s="5">
        <f>VLOOKUP(A1614,'witte tabbelen'!$A$3:$K$2467,$S$76,0)</f>
        <v>2505.25</v>
      </c>
      <c r="D1614" s="5">
        <f t="shared" si="31"/>
        <v>2505.25</v>
      </c>
    </row>
    <row r="1615" spans="1:4">
      <c r="A1615" s="244">
        <v>7263</v>
      </c>
      <c r="B1615" s="5">
        <f>VLOOKUP(A1615,'witte tabbelen'!$A$3:$K$2467,$R$76,0)</f>
        <v>2756.08</v>
      </c>
      <c r="C1615" s="5">
        <f>VLOOKUP(A1615,'witte tabbelen'!$A$3:$K$2467,$S$76,0)</f>
        <v>2507.75</v>
      </c>
      <c r="D1615" s="5">
        <f t="shared" si="31"/>
        <v>2507.75</v>
      </c>
    </row>
    <row r="1616" spans="1:4">
      <c r="A1616" s="243">
        <v>7267.5</v>
      </c>
      <c r="B1616" s="5">
        <f>VLOOKUP(A1616,'witte tabbelen'!$A$3:$K$2467,$R$76,0)</f>
        <v>2758.33</v>
      </c>
      <c r="C1616" s="5">
        <f>VLOOKUP(A1616,'witte tabbelen'!$A$3:$K$2467,$S$76,0)</f>
        <v>2510.33</v>
      </c>
      <c r="D1616" s="5">
        <f t="shared" si="31"/>
        <v>2510.33</v>
      </c>
    </row>
    <row r="1617" spans="1:4">
      <c r="A1617" s="244">
        <v>7272</v>
      </c>
      <c r="B1617" s="5">
        <f>VLOOKUP(A1617,'witte tabbelen'!$A$3:$K$2467,$R$76,0)</f>
        <v>2760.5</v>
      </c>
      <c r="C1617" s="5">
        <f>VLOOKUP(A1617,'witte tabbelen'!$A$3:$K$2467,$S$76,0)</f>
        <v>2512.75</v>
      </c>
      <c r="D1617" s="5">
        <f t="shared" si="31"/>
        <v>2512.75</v>
      </c>
    </row>
    <row r="1618" spans="1:4">
      <c r="A1618" s="243">
        <v>7276.5</v>
      </c>
      <c r="B1618" s="5">
        <f>VLOOKUP(A1618,'witte tabbelen'!$A$3:$K$2467,$R$76,0)</f>
        <v>2762.75</v>
      </c>
      <c r="C1618" s="5">
        <f>VLOOKUP(A1618,'witte tabbelen'!$A$3:$K$2467,$S$76,0)</f>
        <v>2515.33</v>
      </c>
      <c r="D1618" s="5">
        <f t="shared" si="31"/>
        <v>2515.33</v>
      </c>
    </row>
    <row r="1619" spans="1:4">
      <c r="A1619" s="244">
        <v>7281</v>
      </c>
      <c r="B1619" s="5">
        <f>VLOOKUP(A1619,'witte tabbelen'!$A$3:$K$2467,$R$76,0)</f>
        <v>2765</v>
      </c>
      <c r="C1619" s="5">
        <f>VLOOKUP(A1619,'witte tabbelen'!$A$3:$K$2467,$S$76,0)</f>
        <v>2517.83</v>
      </c>
      <c r="D1619" s="5">
        <f t="shared" si="31"/>
        <v>2517.83</v>
      </c>
    </row>
    <row r="1620" spans="1:4">
      <c r="A1620" s="243">
        <v>7285.5</v>
      </c>
      <c r="B1620" s="5">
        <f>VLOOKUP(A1620,'witte tabbelen'!$A$3:$K$2467,$R$76,0)</f>
        <v>2767.25</v>
      </c>
      <c r="C1620" s="5">
        <f>VLOOKUP(A1620,'witte tabbelen'!$A$3:$K$2467,$S$76,0)</f>
        <v>2520.42</v>
      </c>
      <c r="D1620" s="5">
        <f t="shared" si="31"/>
        <v>2520.42</v>
      </c>
    </row>
    <row r="1621" spans="1:4">
      <c r="A1621" s="244">
        <v>7290</v>
      </c>
      <c r="B1621" s="5">
        <f>VLOOKUP(A1621,'witte tabbelen'!$A$3:$K$2467,$R$76,0)</f>
        <v>2769.42</v>
      </c>
      <c r="C1621" s="5">
        <f>VLOOKUP(A1621,'witte tabbelen'!$A$3:$K$2467,$S$76,0)</f>
        <v>2522.83</v>
      </c>
      <c r="D1621" s="5">
        <f t="shared" si="31"/>
        <v>2522.83</v>
      </c>
    </row>
    <row r="1622" spans="1:4">
      <c r="A1622" s="243">
        <v>7294.5</v>
      </c>
      <c r="B1622" s="5">
        <f>VLOOKUP(A1622,'witte tabbelen'!$A$3:$K$2467,$R$76,0)</f>
        <v>2771.67</v>
      </c>
      <c r="C1622" s="5">
        <f>VLOOKUP(A1622,'witte tabbelen'!$A$3:$K$2467,$S$76,0)</f>
        <v>2525.42</v>
      </c>
      <c r="D1622" s="5">
        <f t="shared" si="31"/>
        <v>2525.42</v>
      </c>
    </row>
    <row r="1623" spans="1:4">
      <c r="A1623" s="244">
        <v>7299</v>
      </c>
      <c r="B1623" s="5">
        <f>VLOOKUP(A1623,'witte tabbelen'!$A$3:$K$2467,$R$76,0)</f>
        <v>2773.92</v>
      </c>
      <c r="C1623" s="5">
        <f>VLOOKUP(A1623,'witte tabbelen'!$A$3:$K$2467,$S$76,0)</f>
        <v>2527.92</v>
      </c>
      <c r="D1623" s="5">
        <f t="shared" si="31"/>
        <v>2527.92</v>
      </c>
    </row>
    <row r="1624" spans="1:4">
      <c r="A1624" s="243">
        <v>7303.5</v>
      </c>
      <c r="B1624" s="5">
        <f>VLOOKUP(A1624,'witte tabbelen'!$A$3:$K$2467,$R$76,0)</f>
        <v>2776.08</v>
      </c>
      <c r="C1624" s="5">
        <f>VLOOKUP(A1624,'witte tabbelen'!$A$3:$K$2467,$S$76,0)</f>
        <v>2530.42</v>
      </c>
      <c r="D1624" s="5">
        <f t="shared" si="31"/>
        <v>2530.42</v>
      </c>
    </row>
    <row r="1625" spans="1:4">
      <c r="A1625" s="244">
        <v>7308</v>
      </c>
      <c r="B1625" s="5">
        <f>VLOOKUP(A1625,'witte tabbelen'!$A$3:$K$2467,$R$76,0)</f>
        <v>2778.33</v>
      </c>
      <c r="C1625" s="5">
        <f>VLOOKUP(A1625,'witte tabbelen'!$A$3:$K$2467,$S$76,0)</f>
        <v>2532.92</v>
      </c>
      <c r="D1625" s="5">
        <f t="shared" si="31"/>
        <v>2532.92</v>
      </c>
    </row>
    <row r="1626" spans="1:4">
      <c r="A1626" s="243">
        <v>7312.5</v>
      </c>
      <c r="B1626" s="5">
        <f>VLOOKUP(A1626,'witte tabbelen'!$A$3:$K$2467,$R$76,0)</f>
        <v>2780.58</v>
      </c>
      <c r="C1626" s="5">
        <f>VLOOKUP(A1626,'witte tabbelen'!$A$3:$K$2467,$S$76,0)</f>
        <v>2535.5</v>
      </c>
      <c r="D1626" s="5">
        <f t="shared" si="31"/>
        <v>2535.5</v>
      </c>
    </row>
    <row r="1627" spans="1:4">
      <c r="A1627" s="244">
        <v>7317</v>
      </c>
      <c r="B1627" s="5">
        <f>VLOOKUP(A1627,'witte tabbelen'!$A$3:$K$2467,$R$76,0)</f>
        <v>2782.83</v>
      </c>
      <c r="C1627" s="5">
        <f>VLOOKUP(A1627,'witte tabbelen'!$A$3:$K$2467,$S$76,0)</f>
        <v>2538.08</v>
      </c>
      <c r="D1627" s="5">
        <f t="shared" si="31"/>
        <v>2538.08</v>
      </c>
    </row>
    <row r="1628" spans="1:4">
      <c r="A1628" s="243">
        <v>7321.5</v>
      </c>
      <c r="B1628" s="5">
        <f>VLOOKUP(A1628,'witte tabbelen'!$A$3:$K$2467,$R$76,0)</f>
        <v>2785</v>
      </c>
      <c r="C1628" s="5">
        <f>VLOOKUP(A1628,'witte tabbelen'!$A$3:$K$2467,$S$76,0)</f>
        <v>2540.5</v>
      </c>
      <c r="D1628" s="5">
        <f t="shared" si="31"/>
        <v>2540.5</v>
      </c>
    </row>
    <row r="1629" spans="1:4">
      <c r="A1629" s="244">
        <v>7326</v>
      </c>
      <c r="B1629" s="5">
        <f>VLOOKUP(A1629,'witte tabbelen'!$A$3:$K$2467,$R$76,0)</f>
        <v>2787.25</v>
      </c>
      <c r="C1629" s="5">
        <f>VLOOKUP(A1629,'witte tabbelen'!$A$3:$K$2467,$S$76,0)</f>
        <v>2543.08</v>
      </c>
      <c r="D1629" s="5">
        <f t="shared" si="31"/>
        <v>2543.08</v>
      </c>
    </row>
    <row r="1630" spans="1:4">
      <c r="A1630" s="243">
        <v>7330.5</v>
      </c>
      <c r="B1630" s="5">
        <f>VLOOKUP(A1630,'witte tabbelen'!$A$3:$K$2467,$R$76,0)</f>
        <v>2789.5</v>
      </c>
      <c r="C1630" s="5">
        <f>VLOOKUP(A1630,'witte tabbelen'!$A$3:$K$2467,$S$76,0)</f>
        <v>2545.58</v>
      </c>
      <c r="D1630" s="5">
        <f t="shared" si="31"/>
        <v>2545.58</v>
      </c>
    </row>
    <row r="1631" spans="1:4">
      <c r="A1631" s="244">
        <v>7335</v>
      </c>
      <c r="B1631" s="5">
        <f>VLOOKUP(A1631,'witte tabbelen'!$A$3:$K$2467,$R$76,0)</f>
        <v>2791.75</v>
      </c>
      <c r="C1631" s="5">
        <f>VLOOKUP(A1631,'witte tabbelen'!$A$3:$K$2467,$S$76,0)</f>
        <v>2548.17</v>
      </c>
      <c r="D1631" s="5">
        <f t="shared" si="31"/>
        <v>2548.17</v>
      </c>
    </row>
    <row r="1632" spans="1:4">
      <c r="A1632" s="243">
        <v>7339.5</v>
      </c>
      <c r="B1632" s="5">
        <f>VLOOKUP(A1632,'witte tabbelen'!$A$3:$K$2467,$R$76,0)</f>
        <v>2793.92</v>
      </c>
      <c r="C1632" s="5">
        <f>VLOOKUP(A1632,'witte tabbelen'!$A$3:$K$2467,$S$76,0)</f>
        <v>2550.58</v>
      </c>
      <c r="D1632" s="5">
        <f t="shared" si="31"/>
        <v>2550.58</v>
      </c>
    </row>
    <row r="1633" spans="1:4">
      <c r="A1633" s="244">
        <v>7344</v>
      </c>
      <c r="B1633" s="5">
        <f>VLOOKUP(A1633,'witte tabbelen'!$A$3:$K$2467,$R$76,0)</f>
        <v>2796.17</v>
      </c>
      <c r="C1633" s="5">
        <f>VLOOKUP(A1633,'witte tabbelen'!$A$3:$K$2467,$S$76,0)</f>
        <v>2553.17</v>
      </c>
      <c r="D1633" s="5">
        <f t="shared" si="31"/>
        <v>2553.17</v>
      </c>
    </row>
    <row r="1634" spans="1:4">
      <c r="A1634" s="243">
        <v>7348.5</v>
      </c>
      <c r="B1634" s="5">
        <f>VLOOKUP(A1634,'witte tabbelen'!$A$3:$K$2467,$R$76,0)</f>
        <v>2798.42</v>
      </c>
      <c r="C1634" s="5">
        <f>VLOOKUP(A1634,'witte tabbelen'!$A$3:$K$2467,$S$76,0)</f>
        <v>2555.67</v>
      </c>
      <c r="D1634" s="5">
        <f t="shared" si="31"/>
        <v>2555.67</v>
      </c>
    </row>
    <row r="1635" spans="1:4">
      <c r="A1635" s="244">
        <v>7353</v>
      </c>
      <c r="B1635" s="5">
        <f>VLOOKUP(A1635,'witte tabbelen'!$A$3:$K$2467,$R$76,0)</f>
        <v>2800.58</v>
      </c>
      <c r="C1635" s="5">
        <f>VLOOKUP(A1635,'witte tabbelen'!$A$3:$K$2467,$S$76,0)</f>
        <v>2558.17</v>
      </c>
      <c r="D1635" s="5">
        <f t="shared" si="31"/>
        <v>2558.17</v>
      </c>
    </row>
    <row r="1636" spans="1:4">
      <c r="A1636" s="243">
        <v>7357.5</v>
      </c>
      <c r="B1636" s="5">
        <f>VLOOKUP(A1636,'witte tabbelen'!$A$3:$K$2467,$R$76,0)</f>
        <v>2802.83</v>
      </c>
      <c r="C1636" s="5">
        <f>VLOOKUP(A1636,'witte tabbelen'!$A$3:$K$2467,$S$76,0)</f>
        <v>2560.67</v>
      </c>
      <c r="D1636" s="5">
        <f t="shared" si="31"/>
        <v>2560.67</v>
      </c>
    </row>
    <row r="1637" spans="1:4">
      <c r="A1637" s="244">
        <v>7362</v>
      </c>
      <c r="B1637" s="5">
        <f>VLOOKUP(A1637,'witte tabbelen'!$A$3:$K$2467,$R$76,0)</f>
        <v>2805.08</v>
      </c>
      <c r="C1637" s="5">
        <f>VLOOKUP(A1637,'witte tabbelen'!$A$3:$K$2467,$S$76,0)</f>
        <v>2563.25</v>
      </c>
      <c r="D1637" s="5">
        <f t="shared" si="31"/>
        <v>2563.25</v>
      </c>
    </row>
    <row r="1638" spans="1:4">
      <c r="A1638" s="243">
        <v>7366.5</v>
      </c>
      <c r="B1638" s="5">
        <f>VLOOKUP(A1638,'witte tabbelen'!$A$3:$K$2467,$R$76,0)</f>
        <v>2807.33</v>
      </c>
      <c r="C1638" s="5">
        <f>VLOOKUP(A1638,'witte tabbelen'!$A$3:$K$2467,$S$76,0)</f>
        <v>2565.75</v>
      </c>
      <c r="D1638" s="5">
        <f t="shared" si="31"/>
        <v>2565.75</v>
      </c>
    </row>
    <row r="1639" spans="1:4">
      <c r="A1639" s="244">
        <v>7371</v>
      </c>
      <c r="B1639" s="5">
        <f>VLOOKUP(A1639,'witte tabbelen'!$A$3:$K$2467,$R$76,0)</f>
        <v>2809.5</v>
      </c>
      <c r="C1639" s="5">
        <f>VLOOKUP(A1639,'witte tabbelen'!$A$3:$K$2467,$S$76,0)</f>
        <v>2568.25</v>
      </c>
      <c r="D1639" s="5">
        <f t="shared" si="31"/>
        <v>2568.25</v>
      </c>
    </row>
    <row r="1640" spans="1:4">
      <c r="A1640" s="243">
        <v>7375.5</v>
      </c>
      <c r="B1640" s="5">
        <f>VLOOKUP(A1640,'witte tabbelen'!$A$3:$K$2467,$R$76,0)</f>
        <v>2811.75</v>
      </c>
      <c r="C1640" s="5">
        <f>VLOOKUP(A1640,'witte tabbelen'!$A$3:$K$2467,$S$76,0)</f>
        <v>2570.75</v>
      </c>
      <c r="D1640" s="5">
        <f t="shared" si="31"/>
        <v>2570.75</v>
      </c>
    </row>
    <row r="1641" spans="1:4">
      <c r="A1641" s="244">
        <v>7380</v>
      </c>
      <c r="B1641" s="5">
        <f>VLOOKUP(A1641,'witte tabbelen'!$A$3:$K$2467,$R$76,0)</f>
        <v>2814</v>
      </c>
      <c r="C1641" s="5">
        <f>VLOOKUP(A1641,'witte tabbelen'!$A$3:$K$2467,$S$76,0)</f>
        <v>2573.33</v>
      </c>
      <c r="D1641" s="5">
        <f t="shared" si="31"/>
        <v>2573.33</v>
      </c>
    </row>
    <row r="1642" spans="1:4">
      <c r="A1642" s="243">
        <v>7384.5</v>
      </c>
      <c r="B1642" s="5">
        <f>VLOOKUP(A1642,'witte tabbelen'!$A$3:$K$2467,$R$76,0)</f>
        <v>2816.25</v>
      </c>
      <c r="C1642" s="5">
        <f>VLOOKUP(A1642,'witte tabbelen'!$A$3:$K$2467,$S$76,0)</f>
        <v>2575.83</v>
      </c>
      <c r="D1642" s="5">
        <f t="shared" si="31"/>
        <v>2575.83</v>
      </c>
    </row>
    <row r="1643" spans="1:4">
      <c r="A1643" s="244">
        <v>7389</v>
      </c>
      <c r="B1643" s="5">
        <f>VLOOKUP(A1643,'witte tabbelen'!$A$3:$K$2467,$R$76,0)</f>
        <v>2818.42</v>
      </c>
      <c r="C1643" s="5">
        <f>VLOOKUP(A1643,'witte tabbelen'!$A$3:$K$2467,$S$76,0)</f>
        <v>2578.33</v>
      </c>
      <c r="D1643" s="5">
        <f t="shared" si="31"/>
        <v>2578.33</v>
      </c>
    </row>
    <row r="1644" spans="1:4">
      <c r="A1644" s="243">
        <v>7393.5</v>
      </c>
      <c r="B1644" s="5">
        <f>VLOOKUP(A1644,'witte tabbelen'!$A$3:$K$2467,$R$76,0)</f>
        <v>2820.67</v>
      </c>
      <c r="C1644" s="5">
        <f>VLOOKUP(A1644,'witte tabbelen'!$A$3:$K$2467,$S$76,0)</f>
        <v>2580.83</v>
      </c>
      <c r="D1644" s="5">
        <f t="shared" si="31"/>
        <v>2580.83</v>
      </c>
    </row>
    <row r="1645" spans="1:4">
      <c r="A1645" s="244">
        <v>7398</v>
      </c>
      <c r="B1645" s="5">
        <f>VLOOKUP(A1645,'witte tabbelen'!$A$3:$K$2467,$R$76,0)</f>
        <v>2822.92</v>
      </c>
      <c r="C1645" s="5">
        <f>VLOOKUP(A1645,'witte tabbelen'!$A$3:$K$2467,$S$76,0)</f>
        <v>2583.42</v>
      </c>
      <c r="D1645" s="5">
        <f t="shared" si="31"/>
        <v>2583.42</v>
      </c>
    </row>
    <row r="1646" spans="1:4">
      <c r="A1646" s="243">
        <v>7402.5</v>
      </c>
      <c r="B1646" s="5">
        <f>VLOOKUP(A1646,'witte tabbelen'!$A$3:$K$2467,$R$76,0)</f>
        <v>2825.08</v>
      </c>
      <c r="C1646" s="5">
        <f>VLOOKUP(A1646,'witte tabbelen'!$A$3:$K$2467,$S$76,0)</f>
        <v>2585.83</v>
      </c>
      <c r="D1646" s="5">
        <f t="shared" si="31"/>
        <v>2585.83</v>
      </c>
    </row>
    <row r="1647" spans="1:4">
      <c r="A1647" s="244">
        <v>7407</v>
      </c>
      <c r="B1647" s="5">
        <f>VLOOKUP(A1647,'witte tabbelen'!$A$3:$K$2467,$R$76,0)</f>
        <v>2827.33</v>
      </c>
      <c r="C1647" s="5">
        <f>VLOOKUP(A1647,'witte tabbelen'!$A$3:$K$2467,$S$76,0)</f>
        <v>2588.42</v>
      </c>
      <c r="D1647" s="5">
        <f t="shared" si="31"/>
        <v>2588.42</v>
      </c>
    </row>
    <row r="1648" spans="1:4">
      <c r="A1648" s="243">
        <v>7411.5</v>
      </c>
      <c r="B1648" s="5">
        <f>VLOOKUP(A1648,'witte tabbelen'!$A$3:$K$2467,$R$76,0)</f>
        <v>2829.58</v>
      </c>
      <c r="C1648" s="5">
        <f>VLOOKUP(A1648,'witte tabbelen'!$A$3:$K$2467,$S$76,0)</f>
        <v>2590.92</v>
      </c>
      <c r="D1648" s="5">
        <f t="shared" si="31"/>
        <v>2590.92</v>
      </c>
    </row>
    <row r="1649" spans="1:4">
      <c r="A1649" s="244">
        <v>7416</v>
      </c>
      <c r="B1649" s="5">
        <f>VLOOKUP(A1649,'witte tabbelen'!$A$3:$K$2467,$R$76,0)</f>
        <v>2831.83</v>
      </c>
      <c r="C1649" s="5">
        <f>VLOOKUP(A1649,'witte tabbelen'!$A$3:$K$2467,$S$76,0)</f>
        <v>2593.5</v>
      </c>
      <c r="D1649" s="5">
        <f t="shared" si="31"/>
        <v>2593.5</v>
      </c>
    </row>
    <row r="1650" spans="1:4">
      <c r="A1650" s="243">
        <v>7420.5</v>
      </c>
      <c r="B1650" s="5">
        <f>VLOOKUP(A1650,'witte tabbelen'!$A$3:$K$2467,$R$76,0)</f>
        <v>2834</v>
      </c>
      <c r="C1650" s="5">
        <f>VLOOKUP(A1650,'witte tabbelen'!$A$3:$K$2467,$S$76,0)</f>
        <v>2595.92</v>
      </c>
      <c r="D1650" s="5">
        <f t="shared" si="31"/>
        <v>2595.92</v>
      </c>
    </row>
    <row r="1651" spans="1:4">
      <c r="A1651" s="244">
        <v>7425</v>
      </c>
      <c r="B1651" s="5">
        <f>VLOOKUP(A1651,'witte tabbelen'!$A$3:$K$2467,$R$76,0)</f>
        <v>2836.25</v>
      </c>
      <c r="C1651" s="5">
        <f>VLOOKUP(A1651,'witte tabbelen'!$A$3:$K$2467,$S$76,0)</f>
        <v>2598.5</v>
      </c>
      <c r="D1651" s="5">
        <f t="shared" si="31"/>
        <v>2598.5</v>
      </c>
    </row>
    <row r="1652" spans="1:4">
      <c r="A1652" s="243">
        <v>7429.5</v>
      </c>
      <c r="B1652" s="5">
        <f>VLOOKUP(A1652,'witte tabbelen'!$A$3:$K$2467,$R$76,0)</f>
        <v>2838.5</v>
      </c>
      <c r="C1652" s="5">
        <f>VLOOKUP(A1652,'witte tabbelen'!$A$3:$K$2467,$S$76,0)</f>
        <v>2601</v>
      </c>
      <c r="D1652" s="5">
        <f t="shared" si="31"/>
        <v>2601</v>
      </c>
    </row>
    <row r="1653" spans="1:4">
      <c r="A1653" s="244">
        <v>7434</v>
      </c>
      <c r="B1653" s="5">
        <f>VLOOKUP(A1653,'witte tabbelen'!$A$3:$K$2467,$R$76,0)</f>
        <v>2840.75</v>
      </c>
      <c r="C1653" s="5">
        <f>VLOOKUP(A1653,'witte tabbelen'!$A$3:$K$2467,$S$76,0)</f>
        <v>2603.58</v>
      </c>
      <c r="D1653" s="5">
        <f t="shared" si="31"/>
        <v>2603.58</v>
      </c>
    </row>
    <row r="1654" spans="1:4">
      <c r="A1654" s="243">
        <v>7438.5</v>
      </c>
      <c r="B1654" s="5">
        <f>VLOOKUP(A1654,'witte tabbelen'!$A$3:$K$2467,$R$76,0)</f>
        <v>2842.92</v>
      </c>
      <c r="C1654" s="5">
        <f>VLOOKUP(A1654,'witte tabbelen'!$A$3:$K$2467,$S$76,0)</f>
        <v>2606</v>
      </c>
      <c r="D1654" s="5">
        <f t="shared" si="31"/>
        <v>2606</v>
      </c>
    </row>
    <row r="1655" spans="1:4">
      <c r="A1655" s="244">
        <v>7443</v>
      </c>
      <c r="B1655" s="5">
        <f>VLOOKUP(A1655,'witte tabbelen'!$A$3:$K$2467,$R$76,0)</f>
        <v>2845.17</v>
      </c>
      <c r="C1655" s="5">
        <f>VLOOKUP(A1655,'witte tabbelen'!$A$3:$K$2467,$S$76,0)</f>
        <v>2608.58</v>
      </c>
      <c r="D1655" s="5">
        <f t="shared" si="31"/>
        <v>2608.58</v>
      </c>
    </row>
    <row r="1656" spans="1:4">
      <c r="A1656" s="243">
        <v>7447.5</v>
      </c>
      <c r="B1656" s="5">
        <f>VLOOKUP(A1656,'witte tabbelen'!$A$3:$K$2467,$R$76,0)</f>
        <v>2847.42</v>
      </c>
      <c r="C1656" s="5">
        <f>VLOOKUP(A1656,'witte tabbelen'!$A$3:$K$2467,$S$76,0)</f>
        <v>2611.08</v>
      </c>
      <c r="D1656" s="5">
        <f t="shared" si="31"/>
        <v>2611.08</v>
      </c>
    </row>
    <row r="1657" spans="1:4">
      <c r="A1657" s="244">
        <v>7452</v>
      </c>
      <c r="B1657" s="5">
        <f>VLOOKUP(A1657,'witte tabbelen'!$A$3:$K$2467,$R$76,0)</f>
        <v>2849.67</v>
      </c>
      <c r="C1657" s="5">
        <f>VLOOKUP(A1657,'witte tabbelen'!$A$3:$K$2467,$S$76,0)</f>
        <v>2613.67</v>
      </c>
      <c r="D1657" s="5">
        <f t="shared" si="31"/>
        <v>2613.67</v>
      </c>
    </row>
    <row r="1658" spans="1:4">
      <c r="A1658" s="243">
        <v>7456.5</v>
      </c>
      <c r="B1658" s="5">
        <f>VLOOKUP(A1658,'witte tabbelen'!$A$3:$K$2467,$R$76,0)</f>
        <v>2851.83</v>
      </c>
      <c r="C1658" s="5">
        <f>VLOOKUP(A1658,'witte tabbelen'!$A$3:$K$2467,$S$76,0)</f>
        <v>2616.08</v>
      </c>
      <c r="D1658" s="5">
        <f t="shared" si="31"/>
        <v>2616.08</v>
      </c>
    </row>
    <row r="1659" spans="1:4">
      <c r="A1659" s="244">
        <v>7461</v>
      </c>
      <c r="B1659" s="5">
        <f>VLOOKUP(A1659,'witte tabbelen'!$A$3:$K$2467,$R$76,0)</f>
        <v>2854.08</v>
      </c>
      <c r="C1659" s="5">
        <f>VLOOKUP(A1659,'witte tabbelen'!$A$3:$K$2467,$S$76,0)</f>
        <v>2618.67</v>
      </c>
      <c r="D1659" s="5">
        <f t="shared" si="31"/>
        <v>2618.67</v>
      </c>
    </row>
    <row r="1660" spans="1:4">
      <c r="A1660" s="243">
        <v>7465.5</v>
      </c>
      <c r="B1660" s="5">
        <f>VLOOKUP(A1660,'witte tabbelen'!$A$3:$K$2467,$R$76,0)</f>
        <v>2856.33</v>
      </c>
      <c r="C1660" s="5">
        <f>VLOOKUP(A1660,'witte tabbelen'!$A$3:$K$2467,$S$76,0)</f>
        <v>2621.25</v>
      </c>
      <c r="D1660" s="5">
        <f t="shared" si="31"/>
        <v>2621.25</v>
      </c>
    </row>
    <row r="1661" spans="1:4">
      <c r="A1661" s="244">
        <v>7470</v>
      </c>
      <c r="B1661" s="5">
        <f>VLOOKUP(A1661,'witte tabbelen'!$A$3:$K$2467,$R$76,0)</f>
        <v>2858.5</v>
      </c>
      <c r="C1661" s="5">
        <f>VLOOKUP(A1661,'witte tabbelen'!$A$3:$K$2467,$S$76,0)</f>
        <v>2623.67</v>
      </c>
      <c r="D1661" s="5">
        <f t="shared" si="31"/>
        <v>2623.67</v>
      </c>
    </row>
    <row r="1662" spans="1:4">
      <c r="A1662" s="243">
        <v>7474.5</v>
      </c>
      <c r="B1662" s="5">
        <f>VLOOKUP(A1662,'witte tabbelen'!$A$3:$K$2467,$R$76,0)</f>
        <v>2860.75</v>
      </c>
      <c r="C1662" s="5">
        <f>VLOOKUP(A1662,'witte tabbelen'!$A$3:$K$2467,$S$76,0)</f>
        <v>2626.25</v>
      </c>
      <c r="D1662" s="5">
        <f t="shared" si="31"/>
        <v>2626.25</v>
      </c>
    </row>
    <row r="1663" spans="1:4">
      <c r="A1663" s="244">
        <v>7479</v>
      </c>
      <c r="B1663" s="5">
        <f>VLOOKUP(A1663,'witte tabbelen'!$A$3:$K$2467,$R$76,0)</f>
        <v>2863</v>
      </c>
      <c r="C1663" s="5">
        <f>VLOOKUP(A1663,'witte tabbelen'!$A$3:$K$2467,$S$76,0)</f>
        <v>2628.75</v>
      </c>
      <c r="D1663" s="5">
        <f t="shared" si="31"/>
        <v>2628.75</v>
      </c>
    </row>
    <row r="1664" spans="1:4">
      <c r="A1664" s="243">
        <v>7483.5</v>
      </c>
      <c r="B1664" s="5">
        <f>VLOOKUP(A1664,'witte tabbelen'!$A$3:$K$2467,$R$76,0)</f>
        <v>2865.25</v>
      </c>
      <c r="C1664" s="5">
        <f>VLOOKUP(A1664,'witte tabbelen'!$A$3:$K$2467,$S$76,0)</f>
        <v>2631.33</v>
      </c>
      <c r="D1664" s="5">
        <f t="shared" si="31"/>
        <v>2631.33</v>
      </c>
    </row>
    <row r="1665" spans="1:4">
      <c r="A1665" s="244">
        <v>7488</v>
      </c>
      <c r="B1665" s="5">
        <f>VLOOKUP(A1665,'witte tabbelen'!$A$3:$K$2467,$R$76,0)</f>
        <v>2867.42</v>
      </c>
      <c r="C1665" s="5">
        <f>VLOOKUP(A1665,'witte tabbelen'!$A$3:$K$2467,$S$76,0)</f>
        <v>2633.75</v>
      </c>
      <c r="D1665" s="5">
        <f t="shared" si="31"/>
        <v>2633.75</v>
      </c>
    </row>
    <row r="1666" spans="1:4">
      <c r="A1666" s="243">
        <v>7492.5</v>
      </c>
      <c r="B1666" s="5">
        <f>VLOOKUP(A1666,'witte tabbelen'!$A$3:$K$2467,$R$76,0)</f>
        <v>2869.67</v>
      </c>
      <c r="C1666" s="5">
        <f>VLOOKUP(A1666,'witte tabbelen'!$A$3:$K$2467,$S$76,0)</f>
        <v>2636.33</v>
      </c>
      <c r="D1666" s="5">
        <f t="shared" si="31"/>
        <v>2636.33</v>
      </c>
    </row>
    <row r="1667" spans="1:4">
      <c r="A1667" s="244">
        <v>7497</v>
      </c>
      <c r="B1667" s="5">
        <f>VLOOKUP(A1667,'witte tabbelen'!$A$3:$K$2467,$R$76,0)</f>
        <v>2871.92</v>
      </c>
      <c r="C1667" s="5">
        <f>VLOOKUP(A1667,'witte tabbelen'!$A$3:$K$2467,$S$76,0)</f>
        <v>2638.83</v>
      </c>
      <c r="D1667" s="5">
        <f t="shared" ref="D1667:D1730" si="32">C1667</f>
        <v>2638.83</v>
      </c>
    </row>
    <row r="1668" spans="1:4">
      <c r="A1668" s="243">
        <v>7501.5</v>
      </c>
      <c r="B1668" s="5">
        <f>VLOOKUP(A1668,'witte tabbelen'!$A$3:$K$2467,$R$76,0)</f>
        <v>2874.17</v>
      </c>
      <c r="C1668" s="5">
        <f>VLOOKUP(A1668,'witte tabbelen'!$A$3:$K$2467,$S$76,0)</f>
        <v>2641.42</v>
      </c>
      <c r="D1668" s="5">
        <f t="shared" si="32"/>
        <v>2641.42</v>
      </c>
    </row>
    <row r="1669" spans="1:4">
      <c r="A1669" s="244">
        <v>7506</v>
      </c>
      <c r="B1669" s="5">
        <f>VLOOKUP(A1669,'witte tabbelen'!$A$3:$K$2467,$R$76,0)</f>
        <v>2876.33</v>
      </c>
      <c r="C1669" s="5">
        <f>VLOOKUP(A1669,'witte tabbelen'!$A$3:$K$2467,$S$76,0)</f>
        <v>2643.83</v>
      </c>
      <c r="D1669" s="5">
        <f t="shared" si="32"/>
        <v>2643.83</v>
      </c>
    </row>
    <row r="1670" spans="1:4">
      <c r="A1670" s="243">
        <v>7510.5</v>
      </c>
      <c r="B1670" s="5">
        <f>VLOOKUP(A1670,'witte tabbelen'!$A$3:$K$2467,$R$76,0)</f>
        <v>2878.58</v>
      </c>
      <c r="C1670" s="5">
        <f>VLOOKUP(A1670,'witte tabbelen'!$A$3:$K$2467,$S$76,0)</f>
        <v>2646.42</v>
      </c>
      <c r="D1670" s="5">
        <f t="shared" si="32"/>
        <v>2646.42</v>
      </c>
    </row>
    <row r="1671" spans="1:4">
      <c r="A1671" s="244">
        <v>7515</v>
      </c>
      <c r="B1671" s="5">
        <f>VLOOKUP(A1671,'witte tabbelen'!$A$3:$K$2467,$R$76,0)</f>
        <v>2880.83</v>
      </c>
      <c r="C1671" s="5">
        <f>VLOOKUP(A1671,'witte tabbelen'!$A$3:$K$2467,$S$76,0)</f>
        <v>2648.92</v>
      </c>
      <c r="D1671" s="5">
        <f t="shared" si="32"/>
        <v>2648.92</v>
      </c>
    </row>
    <row r="1672" spans="1:4">
      <c r="A1672" s="243">
        <v>7519.5</v>
      </c>
      <c r="B1672" s="5">
        <f>VLOOKUP(A1672,'witte tabbelen'!$A$3:$K$2467,$R$76,0)</f>
        <v>2883</v>
      </c>
      <c r="C1672" s="5">
        <f>VLOOKUP(A1672,'witte tabbelen'!$A$3:$K$2467,$S$76,0)</f>
        <v>2651.42</v>
      </c>
      <c r="D1672" s="5">
        <f t="shared" si="32"/>
        <v>2651.42</v>
      </c>
    </row>
    <row r="1673" spans="1:4">
      <c r="A1673" s="244">
        <v>7524</v>
      </c>
      <c r="B1673" s="5">
        <f>VLOOKUP(A1673,'witte tabbelen'!$A$3:$K$2467,$R$76,0)</f>
        <v>2885.25</v>
      </c>
      <c r="C1673" s="5">
        <f>VLOOKUP(A1673,'witte tabbelen'!$A$3:$K$2467,$S$76,0)</f>
        <v>2653.92</v>
      </c>
      <c r="D1673" s="5">
        <f t="shared" si="32"/>
        <v>2653.92</v>
      </c>
    </row>
    <row r="1674" spans="1:4">
      <c r="A1674" s="243">
        <v>7528.5</v>
      </c>
      <c r="B1674" s="5">
        <f>VLOOKUP(A1674,'witte tabbelen'!$A$3:$K$2467,$R$76,0)</f>
        <v>2887.5</v>
      </c>
      <c r="C1674" s="5">
        <f>VLOOKUP(A1674,'witte tabbelen'!$A$3:$K$2467,$S$76,0)</f>
        <v>2656.5</v>
      </c>
      <c r="D1674" s="5">
        <f t="shared" si="32"/>
        <v>2656.5</v>
      </c>
    </row>
    <row r="1675" spans="1:4">
      <c r="A1675" s="244">
        <v>7533</v>
      </c>
      <c r="B1675" s="5">
        <f>VLOOKUP(A1675,'witte tabbelen'!$A$3:$K$2467,$R$76,0)</f>
        <v>2889.75</v>
      </c>
      <c r="C1675" s="5">
        <f>VLOOKUP(A1675,'witte tabbelen'!$A$3:$K$2467,$S$76,0)</f>
        <v>2659</v>
      </c>
      <c r="D1675" s="5">
        <f t="shared" si="32"/>
        <v>2659</v>
      </c>
    </row>
    <row r="1676" spans="1:4">
      <c r="A1676" s="243">
        <v>7537.5</v>
      </c>
      <c r="B1676" s="5">
        <f>VLOOKUP(A1676,'witte tabbelen'!$A$3:$K$2467,$R$76,0)</f>
        <v>2891.92</v>
      </c>
      <c r="C1676" s="5">
        <f>VLOOKUP(A1676,'witte tabbelen'!$A$3:$K$2467,$S$76,0)</f>
        <v>2661.5</v>
      </c>
      <c r="D1676" s="5">
        <f t="shared" si="32"/>
        <v>2661.5</v>
      </c>
    </row>
    <row r="1677" spans="1:4">
      <c r="A1677" s="244">
        <v>7542</v>
      </c>
      <c r="B1677" s="5">
        <f>VLOOKUP(A1677,'witte tabbelen'!$A$3:$K$2467,$R$76,0)</f>
        <v>2894.17</v>
      </c>
      <c r="C1677" s="5">
        <f>VLOOKUP(A1677,'witte tabbelen'!$A$3:$K$2467,$S$76,0)</f>
        <v>2664</v>
      </c>
      <c r="D1677" s="5">
        <f t="shared" si="32"/>
        <v>2664</v>
      </c>
    </row>
    <row r="1678" spans="1:4">
      <c r="A1678" s="243">
        <v>7546.5</v>
      </c>
      <c r="B1678" s="5">
        <f>VLOOKUP(A1678,'witte tabbelen'!$A$3:$K$2467,$R$76,0)</f>
        <v>2896.42</v>
      </c>
      <c r="C1678" s="5">
        <f>VLOOKUP(A1678,'witte tabbelen'!$A$3:$K$2467,$S$76,0)</f>
        <v>2666.58</v>
      </c>
      <c r="D1678" s="5">
        <f t="shared" si="32"/>
        <v>2666.58</v>
      </c>
    </row>
    <row r="1679" spans="1:4">
      <c r="A1679" s="244">
        <v>7551</v>
      </c>
      <c r="B1679" s="5">
        <f>VLOOKUP(A1679,'witte tabbelen'!$A$3:$K$2467,$R$76,0)</f>
        <v>2898.67</v>
      </c>
      <c r="C1679" s="5">
        <f>VLOOKUP(A1679,'witte tabbelen'!$A$3:$K$2467,$S$76,0)</f>
        <v>2669.08</v>
      </c>
      <c r="D1679" s="5">
        <f t="shared" si="32"/>
        <v>2669.08</v>
      </c>
    </row>
    <row r="1680" spans="1:4">
      <c r="A1680" s="243">
        <v>7555.5</v>
      </c>
      <c r="B1680" s="5">
        <f>VLOOKUP(A1680,'witte tabbelen'!$A$3:$K$2467,$R$76,0)</f>
        <v>2900.83</v>
      </c>
      <c r="C1680" s="5">
        <f>VLOOKUP(A1680,'witte tabbelen'!$A$3:$K$2467,$S$76,0)</f>
        <v>2671.58</v>
      </c>
      <c r="D1680" s="5">
        <f t="shared" si="32"/>
        <v>2671.58</v>
      </c>
    </row>
    <row r="1681" spans="1:18">
      <c r="A1681" s="244">
        <v>7560</v>
      </c>
      <c r="B1681" s="5">
        <f>VLOOKUP(A1681,'witte tabbelen'!$A$3:$K$2467,$R$76,0)</f>
        <v>2903.08</v>
      </c>
      <c r="C1681" s="5">
        <f>VLOOKUP(A1681,'witte tabbelen'!$A$3:$K$2467,$S$76,0)</f>
        <v>2674.08</v>
      </c>
      <c r="D1681" s="5">
        <f t="shared" si="32"/>
        <v>2674.08</v>
      </c>
    </row>
    <row r="1682" spans="1:18">
      <c r="A1682" s="243">
        <v>7564.5</v>
      </c>
      <c r="B1682" s="5">
        <f>VLOOKUP(A1682,'witte tabbelen'!$A$3:$K$2467,$R$76,0)</f>
        <v>2905.33</v>
      </c>
      <c r="C1682" s="5">
        <f>VLOOKUP(A1682,'witte tabbelen'!$A$3:$K$2467,$S$76,0)</f>
        <v>2676.67</v>
      </c>
      <c r="D1682" s="5">
        <f t="shared" si="32"/>
        <v>2676.67</v>
      </c>
    </row>
    <row r="1683" spans="1:18">
      <c r="A1683" s="244">
        <v>7569</v>
      </c>
      <c r="B1683" s="5">
        <f>VLOOKUP(A1683,'witte tabbelen'!$A$3:$K$2467,$R$76,0)</f>
        <v>2907.5</v>
      </c>
      <c r="C1683" s="5">
        <f>VLOOKUP(A1683,'witte tabbelen'!$A$3:$K$2467,$S$76,0)</f>
        <v>2679.08</v>
      </c>
      <c r="D1683" s="5">
        <f t="shared" si="32"/>
        <v>2679.08</v>
      </c>
    </row>
    <row r="1684" spans="1:18">
      <c r="A1684" s="243">
        <v>7573.5</v>
      </c>
      <c r="B1684" s="5">
        <f>VLOOKUP(A1684,'witte tabbelen'!$A$3:$K$2467,$R$76,0)</f>
        <v>2909.75</v>
      </c>
      <c r="C1684" s="5">
        <f>VLOOKUP(A1684,'witte tabbelen'!$A$3:$K$2467,$S$76,0)</f>
        <v>2681.67</v>
      </c>
      <c r="D1684" s="5">
        <f t="shared" si="32"/>
        <v>2681.67</v>
      </c>
    </row>
    <row r="1685" spans="1:18">
      <c r="A1685" s="244">
        <v>7578</v>
      </c>
      <c r="B1685" s="5">
        <f>VLOOKUP(A1685,'witte tabbelen'!$A$3:$K$2467,$R$76,0)</f>
        <v>2912</v>
      </c>
      <c r="C1685" s="5">
        <f>VLOOKUP(A1685,'witte tabbelen'!$A$3:$K$2467,$S$76,0)</f>
        <v>2684.17</v>
      </c>
      <c r="D1685" s="5">
        <f t="shared" si="32"/>
        <v>2684.17</v>
      </c>
    </row>
    <row r="1686" spans="1:18">
      <c r="A1686" s="243">
        <v>7582.5</v>
      </c>
      <c r="B1686" s="5">
        <f>VLOOKUP(A1686,'witte tabbelen'!$A$3:$K$2467,$R$76,0)</f>
        <v>2914.25</v>
      </c>
      <c r="C1686" s="5">
        <f>VLOOKUP(A1686,'witte tabbelen'!$A$3:$K$2467,$S$76,0)</f>
        <v>2686.75</v>
      </c>
      <c r="D1686" s="5">
        <f t="shared" si="32"/>
        <v>2686.75</v>
      </c>
    </row>
    <row r="1687" spans="1:18">
      <c r="A1687" s="244">
        <v>7587</v>
      </c>
      <c r="B1687" s="5">
        <f>VLOOKUP(A1687,'witte tabbelen'!$A$3:$K$2467,$R$76,0)</f>
        <v>2916.42</v>
      </c>
      <c r="C1687" s="5">
        <f>VLOOKUP(A1687,'witte tabbelen'!$A$3:$K$2467,$S$76,0)</f>
        <v>2689.17</v>
      </c>
      <c r="D1687" s="5">
        <f t="shared" si="32"/>
        <v>2689.17</v>
      </c>
      <c r="F1687" s="163"/>
      <c r="G1687" s="163"/>
      <c r="H1687" s="163"/>
      <c r="I1687" s="163"/>
      <c r="J1687" s="163"/>
    </row>
    <row r="1688" spans="1:18">
      <c r="A1688" s="243">
        <v>7591.5</v>
      </c>
      <c r="B1688" s="5">
        <f>VLOOKUP(A1688,'witte tabbelen'!$A$3:$K$2467,$R$76,0)</f>
        <v>2918.67</v>
      </c>
      <c r="C1688" s="5">
        <f>VLOOKUP(A1688,'witte tabbelen'!$A$3:$K$2467,$S$76,0)</f>
        <v>2691.75</v>
      </c>
      <c r="D1688" s="5">
        <f t="shared" si="32"/>
        <v>2691.75</v>
      </c>
      <c r="E1688" s="10" t="s">
        <v>100</v>
      </c>
      <c r="F1688" s="11"/>
      <c r="G1688" s="11"/>
      <c r="H1688" s="11"/>
      <c r="I1688" s="11"/>
      <c r="J1688" s="11"/>
    </row>
    <row r="1689" spans="1:18">
      <c r="A1689" s="244">
        <v>7596</v>
      </c>
      <c r="B1689" s="5">
        <f>VLOOKUP(A1689,'witte tabbelen'!$A$3:$K$2467,$R$76,0)</f>
        <v>2920.92</v>
      </c>
      <c r="C1689" s="5">
        <f>VLOOKUP(A1689,'witte tabbelen'!$A$3:$K$2467,$S$76,0)</f>
        <v>2694.25</v>
      </c>
      <c r="D1689" s="5">
        <f t="shared" si="32"/>
        <v>2694.25</v>
      </c>
      <c r="F1689" s="11"/>
      <c r="G1689" s="11"/>
      <c r="H1689" s="11"/>
      <c r="I1689" s="11"/>
      <c r="J1689" s="11"/>
    </row>
    <row r="1690" spans="1:18">
      <c r="A1690" s="243">
        <v>7600.5</v>
      </c>
      <c r="B1690" s="5">
        <f>VLOOKUP(A1690,'witte tabbelen'!$A$3:$K$2467,$R$76,0)</f>
        <v>2923.17</v>
      </c>
      <c r="C1690" s="5">
        <f>VLOOKUP(A1690,'witte tabbelen'!$A$3:$K$2467,$S$76,0)</f>
        <v>2696.83</v>
      </c>
      <c r="D1690" s="5">
        <f t="shared" si="32"/>
        <v>2696.83</v>
      </c>
    </row>
    <row r="1691" spans="1:18">
      <c r="A1691" s="244">
        <v>7605</v>
      </c>
      <c r="B1691" s="5">
        <f>VLOOKUP(A1691,'witte tabbelen'!$A$3:$K$2467,$R$76,0)</f>
        <v>2925.33</v>
      </c>
      <c r="C1691" s="5">
        <f>VLOOKUP(A1691,'witte tabbelen'!$A$3:$K$2467,$S$76,0)</f>
        <v>2699.25</v>
      </c>
      <c r="D1691" s="5">
        <f t="shared" si="32"/>
        <v>2699.25</v>
      </c>
    </row>
    <row r="1692" spans="1:18">
      <c r="A1692" s="243">
        <v>7609.5</v>
      </c>
      <c r="B1692" s="5">
        <f>VLOOKUP(A1692,'witte tabbelen'!$A$3:$K$2467,$R$76,0)</f>
        <v>2927.58</v>
      </c>
      <c r="C1692" s="5">
        <f>VLOOKUP(A1692,'witte tabbelen'!$A$3:$K$2467,$S$76,0)</f>
        <v>2701.83</v>
      </c>
      <c r="D1692" s="5">
        <f t="shared" si="32"/>
        <v>2701.83</v>
      </c>
      <c r="F1692" s="164"/>
      <c r="G1692" s="163"/>
      <c r="H1692" s="163"/>
      <c r="I1692" s="163"/>
      <c r="J1692" s="163"/>
      <c r="K1692" s="163"/>
      <c r="L1692" s="163"/>
      <c r="M1692" s="163"/>
      <c r="N1692" s="163"/>
      <c r="O1692" s="163"/>
      <c r="P1692" s="163"/>
      <c r="Q1692" s="163"/>
      <c r="R1692" s="165"/>
    </row>
    <row r="1693" spans="1:18">
      <c r="A1693" s="244">
        <v>7614</v>
      </c>
      <c r="B1693" s="5">
        <f>VLOOKUP(A1693,'witte tabbelen'!$A$3:$K$2467,$R$76,0)</f>
        <v>2929.83</v>
      </c>
      <c r="C1693" s="5">
        <f>VLOOKUP(A1693,'witte tabbelen'!$A$3:$K$2467,$S$76,0)</f>
        <v>2704.42</v>
      </c>
      <c r="D1693" s="5">
        <f t="shared" si="32"/>
        <v>2704.42</v>
      </c>
    </row>
    <row r="1694" spans="1:18">
      <c r="A1694" s="243">
        <v>7618.5</v>
      </c>
      <c r="B1694" s="5">
        <f>VLOOKUP(A1694,'witte tabbelen'!$A$3:$K$2467,$R$76,0)</f>
        <v>2932.08</v>
      </c>
      <c r="C1694" s="5">
        <f>VLOOKUP(A1694,'witte tabbelen'!$A$3:$K$2467,$S$76,0)</f>
        <v>2706.92</v>
      </c>
      <c r="D1694" s="5">
        <f t="shared" si="32"/>
        <v>2706.92</v>
      </c>
    </row>
    <row r="1695" spans="1:18">
      <c r="A1695" s="244">
        <v>7623</v>
      </c>
      <c r="B1695" s="5">
        <f>VLOOKUP(A1695,'witte tabbelen'!$A$3:$K$2467,$R$76,0)</f>
        <v>2934.25</v>
      </c>
      <c r="C1695" s="5">
        <f>VLOOKUP(A1695,'witte tabbelen'!$A$3:$K$2467,$S$76,0)</f>
        <v>2709.42</v>
      </c>
      <c r="D1695" s="5">
        <f t="shared" si="32"/>
        <v>2709.42</v>
      </c>
    </row>
    <row r="1696" spans="1:18">
      <c r="A1696" s="243">
        <v>7627.5</v>
      </c>
      <c r="B1696" s="5">
        <f>VLOOKUP(A1696,'witte tabbelen'!$A$3:$K$2467,$R$76,0)</f>
        <v>2936.5</v>
      </c>
      <c r="C1696" s="5">
        <f>VLOOKUP(A1696,'witte tabbelen'!$A$3:$K$2467,$S$76,0)</f>
        <v>2711.92</v>
      </c>
      <c r="D1696" s="5">
        <f t="shared" si="32"/>
        <v>2711.92</v>
      </c>
    </row>
    <row r="1697" spans="1:4">
      <c r="A1697" s="244">
        <v>7632</v>
      </c>
      <c r="B1697" s="5">
        <f>VLOOKUP(A1697,'witte tabbelen'!$A$3:$K$2467,$R$76,0)</f>
        <v>2938.75</v>
      </c>
      <c r="C1697" s="5">
        <f>VLOOKUP(A1697,'witte tabbelen'!$A$3:$K$2467,$S$76,0)</f>
        <v>2714.5</v>
      </c>
      <c r="D1697" s="5">
        <f t="shared" si="32"/>
        <v>2714.5</v>
      </c>
    </row>
    <row r="1698" spans="1:4">
      <c r="A1698" s="243">
        <v>7636.5</v>
      </c>
      <c r="B1698" s="5">
        <f>VLOOKUP(A1698,'witte tabbelen'!$A$3:$K$2467,$R$76,0)</f>
        <v>2940.92</v>
      </c>
      <c r="C1698" s="5">
        <f>VLOOKUP(A1698,'witte tabbelen'!$A$3:$K$2467,$S$76,0)</f>
        <v>2716.92</v>
      </c>
      <c r="D1698" s="5">
        <f t="shared" si="32"/>
        <v>2716.92</v>
      </c>
    </row>
    <row r="1699" spans="1:4">
      <c r="A1699" s="244">
        <v>7641</v>
      </c>
      <c r="B1699" s="5">
        <f>VLOOKUP(A1699,'witte tabbelen'!$A$3:$K$2467,$R$76,0)</f>
        <v>2943.17</v>
      </c>
      <c r="C1699" s="5">
        <f>VLOOKUP(A1699,'witte tabbelen'!$A$3:$K$2467,$S$76,0)</f>
        <v>2719.5</v>
      </c>
      <c r="D1699" s="5">
        <f t="shared" si="32"/>
        <v>2719.5</v>
      </c>
    </row>
    <row r="1700" spans="1:4">
      <c r="A1700" s="243">
        <v>7645.5</v>
      </c>
      <c r="B1700" s="5">
        <f>VLOOKUP(A1700,'witte tabbelen'!$A$3:$K$2467,$R$76,0)</f>
        <v>2945.42</v>
      </c>
      <c r="C1700" s="5">
        <f>VLOOKUP(A1700,'witte tabbelen'!$A$3:$K$2467,$S$76,0)</f>
        <v>2722</v>
      </c>
      <c r="D1700" s="5">
        <f t="shared" si="32"/>
        <v>2722</v>
      </c>
    </row>
    <row r="1701" spans="1:4">
      <c r="A1701" s="244">
        <v>7650</v>
      </c>
      <c r="B1701" s="5">
        <f>VLOOKUP(A1701,'witte tabbelen'!$A$3:$K$2467,$R$76,0)</f>
        <v>2947.67</v>
      </c>
      <c r="C1701" s="5">
        <f>VLOOKUP(A1701,'witte tabbelen'!$A$3:$K$2467,$S$76,0)</f>
        <v>2724.58</v>
      </c>
      <c r="D1701" s="5">
        <f t="shared" si="32"/>
        <v>2724.58</v>
      </c>
    </row>
    <row r="1702" spans="1:4">
      <c r="A1702" s="243">
        <v>7654.5</v>
      </c>
      <c r="B1702" s="5">
        <f>VLOOKUP(A1702,'witte tabbelen'!$A$3:$K$2467,$R$76,0)</f>
        <v>2949.83</v>
      </c>
      <c r="C1702" s="5">
        <f>VLOOKUP(A1702,'witte tabbelen'!$A$3:$K$2467,$S$76,0)</f>
        <v>2727</v>
      </c>
      <c r="D1702" s="5">
        <f t="shared" si="32"/>
        <v>2727</v>
      </c>
    </row>
    <row r="1703" spans="1:4">
      <c r="A1703" s="244">
        <v>7659</v>
      </c>
      <c r="B1703" s="5">
        <f>VLOOKUP(A1703,'witte tabbelen'!$A$3:$K$2467,$R$76,0)</f>
        <v>2952.08</v>
      </c>
      <c r="C1703" s="5">
        <f>VLOOKUP(A1703,'witte tabbelen'!$A$3:$K$2467,$S$76,0)</f>
        <v>2729.58</v>
      </c>
      <c r="D1703" s="5">
        <f t="shared" si="32"/>
        <v>2729.58</v>
      </c>
    </row>
    <row r="1704" spans="1:4">
      <c r="A1704" s="243">
        <v>7663.5</v>
      </c>
      <c r="B1704" s="5">
        <f>VLOOKUP(A1704,'witte tabbelen'!$A$3:$K$2467,$R$76,0)</f>
        <v>2954.33</v>
      </c>
      <c r="C1704" s="5">
        <f>VLOOKUP(A1704,'witte tabbelen'!$A$3:$K$2467,$S$76,0)</f>
        <v>2732.08</v>
      </c>
      <c r="D1704" s="5">
        <f t="shared" si="32"/>
        <v>2732.08</v>
      </c>
    </row>
    <row r="1705" spans="1:4">
      <c r="A1705" s="244">
        <v>7668</v>
      </c>
      <c r="B1705" s="5">
        <f>VLOOKUP(A1705,'witte tabbelen'!$A$3:$K$2467,$R$76,0)</f>
        <v>2956.58</v>
      </c>
      <c r="C1705" s="5">
        <f>VLOOKUP(A1705,'witte tabbelen'!$A$3:$K$2467,$S$76,0)</f>
        <v>2734.67</v>
      </c>
      <c r="D1705" s="5">
        <f t="shared" si="32"/>
        <v>2734.67</v>
      </c>
    </row>
    <row r="1706" spans="1:4">
      <c r="A1706" s="243">
        <v>7672.5</v>
      </c>
      <c r="B1706" s="5">
        <f>VLOOKUP(A1706,'witte tabbelen'!$A$3:$K$2467,$R$76,0)</f>
        <v>2958.75</v>
      </c>
      <c r="C1706" s="5">
        <f>VLOOKUP(A1706,'witte tabbelen'!$A$3:$K$2467,$S$76,0)</f>
        <v>2737.08</v>
      </c>
      <c r="D1706" s="5">
        <f t="shared" si="32"/>
        <v>2737.08</v>
      </c>
    </row>
    <row r="1707" spans="1:4">
      <c r="A1707" s="244">
        <v>7677</v>
      </c>
      <c r="B1707" s="5">
        <f>VLOOKUP(A1707,'witte tabbelen'!$A$3:$K$2467,$R$76,0)</f>
        <v>2961</v>
      </c>
      <c r="C1707" s="5">
        <f>VLOOKUP(A1707,'witte tabbelen'!$A$3:$K$2467,$S$76,0)</f>
        <v>2739.67</v>
      </c>
      <c r="D1707" s="5">
        <f t="shared" si="32"/>
        <v>2739.67</v>
      </c>
    </row>
    <row r="1708" spans="1:4">
      <c r="A1708" s="243">
        <v>7681.5</v>
      </c>
      <c r="B1708" s="5">
        <f>VLOOKUP(A1708,'witte tabbelen'!$A$3:$K$2467,$R$76,0)</f>
        <v>2963.25</v>
      </c>
      <c r="C1708" s="5">
        <f>VLOOKUP(A1708,'witte tabbelen'!$A$3:$K$2467,$S$76,0)</f>
        <v>2742.17</v>
      </c>
      <c r="D1708" s="5">
        <f t="shared" si="32"/>
        <v>2742.17</v>
      </c>
    </row>
    <row r="1709" spans="1:4">
      <c r="A1709" s="244">
        <v>7686</v>
      </c>
      <c r="B1709" s="5">
        <f>VLOOKUP(A1709,'witte tabbelen'!$A$3:$K$2467,$R$76,0)</f>
        <v>2965.42</v>
      </c>
      <c r="C1709" s="5">
        <f>VLOOKUP(A1709,'witte tabbelen'!$A$3:$K$2467,$S$76,0)</f>
        <v>2744.67</v>
      </c>
      <c r="D1709" s="5">
        <f t="shared" si="32"/>
        <v>2744.67</v>
      </c>
    </row>
    <row r="1710" spans="1:4">
      <c r="A1710" s="243">
        <v>7690.5</v>
      </c>
      <c r="B1710" s="5">
        <f>VLOOKUP(A1710,'witte tabbelen'!$A$3:$K$2467,$R$76,0)</f>
        <v>2967.67</v>
      </c>
      <c r="C1710" s="5">
        <f>VLOOKUP(A1710,'witte tabbelen'!$A$3:$K$2467,$S$76,0)</f>
        <v>2747.17</v>
      </c>
      <c r="D1710" s="5">
        <f t="shared" si="32"/>
        <v>2747.17</v>
      </c>
    </row>
    <row r="1711" spans="1:4">
      <c r="A1711" s="244">
        <v>7695</v>
      </c>
      <c r="B1711" s="5">
        <f>VLOOKUP(A1711,'witte tabbelen'!$A$3:$K$2467,$R$76,0)</f>
        <v>2969.92</v>
      </c>
      <c r="C1711" s="5">
        <f>VLOOKUP(A1711,'witte tabbelen'!$A$3:$K$2467,$S$76,0)</f>
        <v>2749.75</v>
      </c>
      <c r="D1711" s="5">
        <f t="shared" si="32"/>
        <v>2749.75</v>
      </c>
    </row>
    <row r="1712" spans="1:4">
      <c r="A1712" s="243">
        <v>7699.5</v>
      </c>
      <c r="B1712" s="5">
        <f>VLOOKUP(A1712,'witte tabbelen'!$A$3:$K$2467,$R$76,0)</f>
        <v>2972.17</v>
      </c>
      <c r="C1712" s="5">
        <f>VLOOKUP(A1712,'witte tabbelen'!$A$3:$K$2467,$S$76,0)</f>
        <v>2752.25</v>
      </c>
      <c r="D1712" s="5">
        <f t="shared" si="32"/>
        <v>2752.25</v>
      </c>
    </row>
    <row r="1713" spans="1:4">
      <c r="A1713" s="244">
        <v>7704</v>
      </c>
      <c r="B1713" s="5">
        <f>VLOOKUP(A1713,'witte tabbelen'!$A$3:$K$2467,$R$76,0)</f>
        <v>2974.33</v>
      </c>
      <c r="C1713" s="5">
        <f>VLOOKUP(A1713,'witte tabbelen'!$A$3:$K$2467,$S$76,0)</f>
        <v>2754.75</v>
      </c>
      <c r="D1713" s="5">
        <f t="shared" si="32"/>
        <v>2754.75</v>
      </c>
    </row>
    <row r="1714" spans="1:4">
      <c r="A1714" s="243">
        <v>7708.5</v>
      </c>
      <c r="B1714" s="5">
        <f>VLOOKUP(A1714,'witte tabbelen'!$A$3:$K$2467,$R$76,0)</f>
        <v>2976.58</v>
      </c>
      <c r="C1714" s="5">
        <f>VLOOKUP(A1714,'witte tabbelen'!$A$3:$K$2467,$S$76,0)</f>
        <v>2757.25</v>
      </c>
      <c r="D1714" s="5">
        <f t="shared" si="32"/>
        <v>2757.25</v>
      </c>
    </row>
    <row r="1715" spans="1:4">
      <c r="A1715" s="244">
        <v>7713</v>
      </c>
      <c r="B1715" s="5">
        <f>VLOOKUP(A1715,'witte tabbelen'!$A$3:$K$2467,$R$76,0)</f>
        <v>2978.83</v>
      </c>
      <c r="C1715" s="5">
        <f>VLOOKUP(A1715,'witte tabbelen'!$A$3:$K$2467,$S$76,0)</f>
        <v>2759.83</v>
      </c>
      <c r="D1715" s="5">
        <f t="shared" si="32"/>
        <v>2759.83</v>
      </c>
    </row>
    <row r="1716" spans="1:4">
      <c r="A1716" s="243">
        <v>7717.5</v>
      </c>
      <c r="B1716" s="5">
        <f>VLOOKUP(A1716,'witte tabbelen'!$A$3:$K$2467,$R$76,0)</f>
        <v>2981.08</v>
      </c>
      <c r="C1716" s="5">
        <f>VLOOKUP(A1716,'witte tabbelen'!$A$3:$K$2467,$S$76,0)</f>
        <v>2762.33</v>
      </c>
      <c r="D1716" s="5">
        <f t="shared" si="32"/>
        <v>2762.33</v>
      </c>
    </row>
    <row r="1717" spans="1:4">
      <c r="A1717" s="244">
        <v>7722</v>
      </c>
      <c r="B1717" s="5">
        <f>VLOOKUP(A1717,'witte tabbelen'!$A$3:$K$2467,$R$76,0)</f>
        <v>2983.25</v>
      </c>
      <c r="C1717" s="5">
        <f>VLOOKUP(A1717,'witte tabbelen'!$A$3:$K$2467,$S$76,0)</f>
        <v>2764.83</v>
      </c>
      <c r="D1717" s="5">
        <f t="shared" si="32"/>
        <v>2764.83</v>
      </c>
    </row>
    <row r="1718" spans="1:4">
      <c r="A1718" s="243">
        <v>7726.5</v>
      </c>
      <c r="B1718" s="5">
        <f>VLOOKUP(A1718,'witte tabbelen'!$A$3:$K$2467,$R$76,0)</f>
        <v>2985.5</v>
      </c>
      <c r="C1718" s="5">
        <f>VLOOKUP(A1718,'witte tabbelen'!$A$3:$K$2467,$S$76,0)</f>
        <v>2767.33</v>
      </c>
      <c r="D1718" s="5">
        <f t="shared" si="32"/>
        <v>2767.33</v>
      </c>
    </row>
    <row r="1719" spans="1:4">
      <c r="A1719" s="244">
        <v>7731</v>
      </c>
      <c r="B1719" s="5">
        <f>VLOOKUP(A1719,'witte tabbelen'!$A$3:$K$2467,$R$76,0)</f>
        <v>2987.75</v>
      </c>
      <c r="C1719" s="5">
        <f>VLOOKUP(A1719,'witte tabbelen'!$A$3:$K$2467,$S$76,0)</f>
        <v>2769.92</v>
      </c>
      <c r="D1719" s="5">
        <f t="shared" si="32"/>
        <v>2769.92</v>
      </c>
    </row>
    <row r="1720" spans="1:4">
      <c r="A1720" s="243">
        <v>7735.5</v>
      </c>
      <c r="B1720" s="5">
        <f>VLOOKUP(A1720,'witte tabbelen'!$A$3:$K$2467,$R$76,0)</f>
        <v>2990</v>
      </c>
      <c r="C1720" s="5">
        <f>VLOOKUP(A1720,'witte tabbelen'!$A$3:$K$2467,$S$76,0)</f>
        <v>2772.42</v>
      </c>
      <c r="D1720" s="5">
        <f t="shared" si="32"/>
        <v>2772.42</v>
      </c>
    </row>
    <row r="1721" spans="1:4">
      <c r="A1721" s="244">
        <v>7740</v>
      </c>
      <c r="B1721" s="5">
        <f>VLOOKUP(A1721,'witte tabbelen'!$A$3:$K$2467,$R$76,0)</f>
        <v>2992.17</v>
      </c>
      <c r="C1721" s="5">
        <f>VLOOKUP(A1721,'witte tabbelen'!$A$3:$K$2467,$S$76,0)</f>
        <v>2774.92</v>
      </c>
      <c r="D1721" s="5">
        <f t="shared" si="32"/>
        <v>2774.92</v>
      </c>
    </row>
    <row r="1722" spans="1:4">
      <c r="A1722" s="243">
        <v>7744.5</v>
      </c>
      <c r="B1722" s="5">
        <f>VLOOKUP(A1722,'witte tabbelen'!$A$3:$K$2467,$R$76,0)</f>
        <v>2994.42</v>
      </c>
      <c r="C1722" s="5">
        <f>VLOOKUP(A1722,'witte tabbelen'!$A$3:$K$2467,$S$76,0)</f>
        <v>2777.42</v>
      </c>
      <c r="D1722" s="5">
        <f t="shared" si="32"/>
        <v>2777.42</v>
      </c>
    </row>
    <row r="1723" spans="1:4">
      <c r="A1723" s="244">
        <v>7749</v>
      </c>
      <c r="B1723" s="5">
        <f>VLOOKUP(A1723,'witte tabbelen'!$A$3:$K$2467,$R$76,0)</f>
        <v>2996.67</v>
      </c>
      <c r="C1723" s="5">
        <f>VLOOKUP(A1723,'witte tabbelen'!$A$3:$K$2467,$S$76,0)</f>
        <v>2780</v>
      </c>
      <c r="D1723" s="5">
        <f t="shared" si="32"/>
        <v>2780</v>
      </c>
    </row>
    <row r="1724" spans="1:4">
      <c r="A1724" s="243">
        <v>7753.5</v>
      </c>
      <c r="B1724" s="5">
        <f>VLOOKUP(A1724,'witte tabbelen'!$A$3:$K$2467,$R$76,0)</f>
        <v>2998.83</v>
      </c>
      <c r="C1724" s="5">
        <f>VLOOKUP(A1724,'witte tabbelen'!$A$3:$K$2467,$S$76,0)</f>
        <v>2782.42</v>
      </c>
      <c r="D1724" s="5">
        <f t="shared" si="32"/>
        <v>2782.42</v>
      </c>
    </row>
    <row r="1725" spans="1:4">
      <c r="A1725" s="244">
        <v>7758</v>
      </c>
      <c r="B1725" s="5">
        <f>VLOOKUP(A1725,'witte tabbelen'!$A$3:$K$2467,$R$76,0)</f>
        <v>3001.08</v>
      </c>
      <c r="C1725" s="5">
        <f>VLOOKUP(A1725,'witte tabbelen'!$A$3:$K$2467,$S$76,0)</f>
        <v>2785</v>
      </c>
      <c r="D1725" s="5">
        <f t="shared" si="32"/>
        <v>2785</v>
      </c>
    </row>
    <row r="1726" spans="1:4">
      <c r="A1726" s="243">
        <v>7762.5</v>
      </c>
      <c r="B1726" s="5">
        <f>VLOOKUP(A1726,'witte tabbelen'!$A$3:$K$2467,$R$76,0)</f>
        <v>3003.33</v>
      </c>
      <c r="C1726" s="5">
        <f>VLOOKUP(A1726,'witte tabbelen'!$A$3:$K$2467,$S$76,0)</f>
        <v>2787.58</v>
      </c>
      <c r="D1726" s="5">
        <f t="shared" si="32"/>
        <v>2787.58</v>
      </c>
    </row>
    <row r="1727" spans="1:4">
      <c r="A1727" s="244">
        <v>7767</v>
      </c>
      <c r="B1727" s="5">
        <f>VLOOKUP(A1727,'witte tabbelen'!$A$3:$K$2467,$R$76,0)</f>
        <v>3005.58</v>
      </c>
      <c r="C1727" s="5">
        <f>VLOOKUP(A1727,'witte tabbelen'!$A$3:$K$2467,$S$76,0)</f>
        <v>2790.08</v>
      </c>
      <c r="D1727" s="5">
        <f t="shared" si="32"/>
        <v>2790.08</v>
      </c>
    </row>
    <row r="1728" spans="1:4">
      <c r="A1728" s="243">
        <v>7771.5</v>
      </c>
      <c r="B1728" s="5">
        <f>VLOOKUP(A1728,'witte tabbelen'!$A$3:$K$2467,$R$76,0)</f>
        <v>3007.75</v>
      </c>
      <c r="C1728" s="5">
        <f>VLOOKUP(A1728,'witte tabbelen'!$A$3:$K$2467,$S$76,0)</f>
        <v>2792.58</v>
      </c>
      <c r="D1728" s="5">
        <f t="shared" si="32"/>
        <v>2792.58</v>
      </c>
    </row>
    <row r="1729" spans="1:4">
      <c r="A1729" s="244">
        <v>7776</v>
      </c>
      <c r="B1729" s="5">
        <f>VLOOKUP(A1729,'witte tabbelen'!$A$3:$K$2467,$R$76,0)</f>
        <v>3010</v>
      </c>
      <c r="C1729" s="5">
        <f>VLOOKUP(A1729,'witte tabbelen'!$A$3:$K$2467,$S$76,0)</f>
        <v>2795.08</v>
      </c>
      <c r="D1729" s="5">
        <f t="shared" si="32"/>
        <v>2795.08</v>
      </c>
    </row>
    <row r="1730" spans="1:4">
      <c r="A1730" s="243">
        <v>7780.5</v>
      </c>
      <c r="B1730" s="5">
        <f>VLOOKUP(A1730,'witte tabbelen'!$A$3:$K$2467,$R$76,0)</f>
        <v>3012.25</v>
      </c>
      <c r="C1730" s="5">
        <f>VLOOKUP(A1730,'witte tabbelen'!$A$3:$K$2467,$S$76,0)</f>
        <v>2797.67</v>
      </c>
      <c r="D1730" s="5">
        <f t="shared" si="32"/>
        <v>2797.67</v>
      </c>
    </row>
    <row r="1731" spans="1:4">
      <c r="A1731" s="244">
        <v>7785</v>
      </c>
      <c r="B1731" s="5">
        <f>VLOOKUP(A1731,'witte tabbelen'!$A$3:$K$2467,$R$76,0)</f>
        <v>3014.5</v>
      </c>
      <c r="C1731" s="5">
        <f>VLOOKUP(A1731,'witte tabbelen'!$A$3:$K$2467,$S$76,0)</f>
        <v>2800.17</v>
      </c>
      <c r="D1731" s="5">
        <f t="shared" ref="D1731:D1794" si="33">C1731</f>
        <v>2800.17</v>
      </c>
    </row>
    <row r="1732" spans="1:4">
      <c r="A1732" s="243">
        <v>7789.5</v>
      </c>
      <c r="B1732" s="5">
        <f>VLOOKUP(A1732,'witte tabbelen'!$A$3:$K$2467,$R$76,0)</f>
        <v>3016.67</v>
      </c>
      <c r="C1732" s="5">
        <f>VLOOKUP(A1732,'witte tabbelen'!$A$3:$K$2467,$S$76,0)</f>
        <v>2802.67</v>
      </c>
      <c r="D1732" s="5">
        <f t="shared" si="33"/>
        <v>2802.67</v>
      </c>
    </row>
    <row r="1733" spans="1:4">
      <c r="A1733" s="244">
        <v>7794</v>
      </c>
      <c r="B1733" s="5">
        <f>VLOOKUP(A1733,'witte tabbelen'!$A$3:$K$2467,$R$76,0)</f>
        <v>3018.92</v>
      </c>
      <c r="C1733" s="5">
        <f>VLOOKUP(A1733,'witte tabbelen'!$A$3:$K$2467,$S$76,0)</f>
        <v>2805.17</v>
      </c>
      <c r="D1733" s="5">
        <f t="shared" si="33"/>
        <v>2805.17</v>
      </c>
    </row>
    <row r="1734" spans="1:4">
      <c r="A1734" s="243">
        <v>7798.5</v>
      </c>
      <c r="B1734" s="5">
        <f>VLOOKUP(A1734,'witte tabbelen'!$A$3:$K$2467,$R$76,0)</f>
        <v>3021.17</v>
      </c>
      <c r="C1734" s="5">
        <f>VLOOKUP(A1734,'witte tabbelen'!$A$3:$K$2467,$S$76,0)</f>
        <v>2807.75</v>
      </c>
      <c r="D1734" s="5">
        <f t="shared" si="33"/>
        <v>2807.75</v>
      </c>
    </row>
    <row r="1735" spans="1:4">
      <c r="A1735" s="244">
        <v>7803</v>
      </c>
      <c r="B1735" s="5">
        <f>VLOOKUP(A1735,'witte tabbelen'!$A$3:$K$2467,$R$76,0)</f>
        <v>3023.33</v>
      </c>
      <c r="C1735" s="5">
        <f>VLOOKUP(A1735,'witte tabbelen'!$A$3:$K$2467,$S$76,0)</f>
        <v>2810.17</v>
      </c>
      <c r="D1735" s="5">
        <f t="shared" si="33"/>
        <v>2810.17</v>
      </c>
    </row>
    <row r="1736" spans="1:4">
      <c r="A1736" s="243">
        <v>7807.5</v>
      </c>
      <c r="B1736" s="5">
        <f>VLOOKUP(A1736,'witte tabbelen'!$A$3:$K$2467,$R$76,0)</f>
        <v>3025.58</v>
      </c>
      <c r="C1736" s="5">
        <f>VLOOKUP(A1736,'witte tabbelen'!$A$3:$K$2467,$S$76,0)</f>
        <v>2812.75</v>
      </c>
      <c r="D1736" s="5">
        <f t="shared" si="33"/>
        <v>2812.75</v>
      </c>
    </row>
    <row r="1737" spans="1:4">
      <c r="A1737" s="244">
        <v>7812</v>
      </c>
      <c r="B1737" s="5">
        <f>VLOOKUP(A1737,'witte tabbelen'!$A$3:$K$2467,$R$76,0)</f>
        <v>3027.83</v>
      </c>
      <c r="C1737" s="5">
        <f>VLOOKUP(A1737,'witte tabbelen'!$A$3:$K$2467,$S$76,0)</f>
        <v>2815.25</v>
      </c>
      <c r="D1737" s="5">
        <f t="shared" si="33"/>
        <v>2815.25</v>
      </c>
    </row>
    <row r="1738" spans="1:4">
      <c r="A1738" s="243">
        <v>7816.5</v>
      </c>
      <c r="B1738" s="5">
        <f>VLOOKUP(A1738,'witte tabbelen'!$A$3:$K$2467,$R$76,0)</f>
        <v>3030.08</v>
      </c>
      <c r="C1738" s="5">
        <f>VLOOKUP(A1738,'witte tabbelen'!$A$3:$K$2467,$S$76,0)</f>
        <v>2817.83</v>
      </c>
      <c r="D1738" s="5">
        <f t="shared" si="33"/>
        <v>2817.83</v>
      </c>
    </row>
    <row r="1739" spans="1:4">
      <c r="A1739" s="244">
        <v>7821</v>
      </c>
      <c r="B1739" s="5">
        <f>VLOOKUP(A1739,'witte tabbelen'!$A$3:$K$2467,$R$76,0)</f>
        <v>3032.25</v>
      </c>
      <c r="C1739" s="5">
        <f>VLOOKUP(A1739,'witte tabbelen'!$A$3:$K$2467,$S$76,0)</f>
        <v>2820.25</v>
      </c>
      <c r="D1739" s="5">
        <f t="shared" si="33"/>
        <v>2820.25</v>
      </c>
    </row>
    <row r="1740" spans="1:4">
      <c r="A1740" s="243">
        <v>7825.5</v>
      </c>
      <c r="B1740" s="5">
        <f>VLOOKUP(A1740,'witte tabbelen'!$A$3:$K$2467,$R$76,0)</f>
        <v>3034.5</v>
      </c>
      <c r="C1740" s="5">
        <f>VLOOKUP(A1740,'witte tabbelen'!$A$3:$K$2467,$S$76,0)</f>
        <v>2822.83</v>
      </c>
      <c r="D1740" s="5">
        <f t="shared" si="33"/>
        <v>2822.83</v>
      </c>
    </row>
    <row r="1741" spans="1:4">
      <c r="A1741" s="244">
        <v>7830</v>
      </c>
      <c r="B1741" s="5">
        <f>VLOOKUP(A1741,'witte tabbelen'!$A$3:$K$2467,$R$76,0)</f>
        <v>3036.75</v>
      </c>
      <c r="C1741" s="5">
        <f>VLOOKUP(A1741,'witte tabbelen'!$A$3:$K$2467,$S$76,0)</f>
        <v>2825.33</v>
      </c>
      <c r="D1741" s="5">
        <f t="shared" si="33"/>
        <v>2825.33</v>
      </c>
    </row>
    <row r="1742" spans="1:4">
      <c r="A1742" s="243">
        <v>7834.5</v>
      </c>
      <c r="B1742" s="5">
        <f>VLOOKUP(A1742,'witte tabbelen'!$A$3:$K$2467,$R$76,0)</f>
        <v>3039</v>
      </c>
      <c r="C1742" s="5">
        <f>VLOOKUP(A1742,'witte tabbelen'!$A$3:$K$2467,$S$76,0)</f>
        <v>2827.92</v>
      </c>
      <c r="D1742" s="5">
        <f t="shared" si="33"/>
        <v>2827.92</v>
      </c>
    </row>
    <row r="1743" spans="1:4">
      <c r="A1743" s="244">
        <v>7839</v>
      </c>
      <c r="B1743" s="5">
        <f>VLOOKUP(A1743,'witte tabbelen'!$A$3:$K$2467,$R$76,0)</f>
        <v>3041.17</v>
      </c>
      <c r="C1743" s="5">
        <f>VLOOKUP(A1743,'witte tabbelen'!$A$3:$K$2467,$S$76,0)</f>
        <v>2830.33</v>
      </c>
      <c r="D1743" s="5">
        <f t="shared" si="33"/>
        <v>2830.33</v>
      </c>
    </row>
    <row r="1744" spans="1:4">
      <c r="A1744" s="243">
        <v>7843.5</v>
      </c>
      <c r="B1744" s="5">
        <f>VLOOKUP(A1744,'witte tabbelen'!$A$3:$K$2467,$R$76,0)</f>
        <v>3043.42</v>
      </c>
      <c r="C1744" s="5">
        <f>VLOOKUP(A1744,'witte tabbelen'!$A$3:$K$2467,$S$76,0)</f>
        <v>2832.92</v>
      </c>
      <c r="D1744" s="5">
        <f t="shared" si="33"/>
        <v>2832.92</v>
      </c>
    </row>
    <row r="1745" spans="1:4">
      <c r="A1745" s="244">
        <v>7848</v>
      </c>
      <c r="B1745" s="5">
        <f>VLOOKUP(A1745,'witte tabbelen'!$A$3:$K$2467,$R$76,0)</f>
        <v>3045.67</v>
      </c>
      <c r="C1745" s="5">
        <f>VLOOKUP(A1745,'witte tabbelen'!$A$3:$K$2467,$S$76,0)</f>
        <v>2835.42</v>
      </c>
      <c r="D1745" s="5">
        <f t="shared" si="33"/>
        <v>2835.42</v>
      </c>
    </row>
    <row r="1746" spans="1:4">
      <c r="A1746" s="243">
        <v>7852.5</v>
      </c>
      <c r="B1746" s="5">
        <f>VLOOKUP(A1746,'witte tabbelen'!$A$3:$K$2467,$R$76,0)</f>
        <v>3047.83</v>
      </c>
      <c r="C1746" s="5">
        <f>VLOOKUP(A1746,'witte tabbelen'!$A$3:$K$2467,$S$76,0)</f>
        <v>2837.92</v>
      </c>
      <c r="D1746" s="5">
        <f t="shared" si="33"/>
        <v>2837.92</v>
      </c>
    </row>
    <row r="1747" spans="1:4">
      <c r="A1747" s="244">
        <v>7857</v>
      </c>
      <c r="B1747" s="5">
        <f>VLOOKUP(A1747,'witte tabbelen'!$A$3:$K$2467,$R$76,0)</f>
        <v>3050.08</v>
      </c>
      <c r="C1747" s="5">
        <f>VLOOKUP(A1747,'witte tabbelen'!$A$3:$K$2467,$S$76,0)</f>
        <v>2840.42</v>
      </c>
      <c r="D1747" s="5">
        <f t="shared" si="33"/>
        <v>2840.42</v>
      </c>
    </row>
    <row r="1748" spans="1:4">
      <c r="A1748" s="243">
        <v>7861.5</v>
      </c>
      <c r="B1748" s="5">
        <f>VLOOKUP(A1748,'witte tabbelen'!$A$3:$K$2467,$R$76,0)</f>
        <v>3052.33</v>
      </c>
      <c r="C1748" s="5">
        <f>VLOOKUP(A1748,'witte tabbelen'!$A$3:$K$2467,$S$76,0)</f>
        <v>2843</v>
      </c>
      <c r="D1748" s="5">
        <f t="shared" si="33"/>
        <v>2843</v>
      </c>
    </row>
    <row r="1749" spans="1:4">
      <c r="A1749" s="244">
        <v>7866</v>
      </c>
      <c r="B1749" s="5">
        <f>VLOOKUP(A1749,'witte tabbelen'!$A$3:$K$2467,$R$76,0)</f>
        <v>3054.58</v>
      </c>
      <c r="C1749" s="5">
        <f>VLOOKUP(A1749,'witte tabbelen'!$A$3:$K$2467,$S$76,0)</f>
        <v>2845.5</v>
      </c>
      <c r="D1749" s="5">
        <f t="shared" si="33"/>
        <v>2845.5</v>
      </c>
    </row>
    <row r="1750" spans="1:4">
      <c r="A1750" s="243">
        <v>7870.5</v>
      </c>
      <c r="B1750" s="5">
        <f>VLOOKUP(A1750,'witte tabbelen'!$A$3:$K$2467,$R$76,0)</f>
        <v>3056.75</v>
      </c>
      <c r="C1750" s="5">
        <f>VLOOKUP(A1750,'witte tabbelen'!$A$3:$K$2467,$S$76,0)</f>
        <v>2848</v>
      </c>
      <c r="D1750" s="5">
        <f t="shared" si="33"/>
        <v>2848</v>
      </c>
    </row>
    <row r="1751" spans="1:4">
      <c r="A1751" s="244">
        <v>7875</v>
      </c>
      <c r="B1751" s="5">
        <f>VLOOKUP(A1751,'witte tabbelen'!$A$3:$K$2467,$R$76,0)</f>
        <v>3059</v>
      </c>
      <c r="C1751" s="5">
        <f>VLOOKUP(A1751,'witte tabbelen'!$A$3:$K$2467,$S$76,0)</f>
        <v>2850.5</v>
      </c>
      <c r="D1751" s="5">
        <f t="shared" si="33"/>
        <v>2850.5</v>
      </c>
    </row>
    <row r="1752" spans="1:4">
      <c r="A1752" s="243">
        <v>7879.5</v>
      </c>
      <c r="B1752" s="5">
        <f>VLOOKUP(A1752,'witte tabbelen'!$A$3:$K$2467,$R$76,0)</f>
        <v>3061.25</v>
      </c>
      <c r="C1752" s="5">
        <f>VLOOKUP(A1752,'witte tabbelen'!$A$3:$K$2467,$S$76,0)</f>
        <v>2853.08</v>
      </c>
      <c r="D1752" s="5">
        <f t="shared" si="33"/>
        <v>2853.08</v>
      </c>
    </row>
    <row r="1753" spans="1:4">
      <c r="A1753" s="244">
        <v>7884</v>
      </c>
      <c r="B1753" s="5">
        <f>VLOOKUP(A1753,'witte tabbelen'!$A$3:$K$2467,$R$76,0)</f>
        <v>3063.5</v>
      </c>
      <c r="C1753" s="5">
        <f>VLOOKUP(A1753,'witte tabbelen'!$A$3:$K$2467,$S$76,0)</f>
        <v>2855.58</v>
      </c>
      <c r="D1753" s="5">
        <f t="shared" si="33"/>
        <v>2855.58</v>
      </c>
    </row>
    <row r="1754" spans="1:4">
      <c r="A1754" s="243">
        <v>7888.5</v>
      </c>
      <c r="B1754" s="5">
        <f>VLOOKUP(A1754,'witte tabbelen'!$A$3:$K$2467,$R$76,0)</f>
        <v>3065.67</v>
      </c>
      <c r="C1754" s="5">
        <f>VLOOKUP(A1754,'witte tabbelen'!$A$3:$K$2467,$S$76,0)</f>
        <v>2858.08</v>
      </c>
      <c r="D1754" s="5">
        <f t="shared" si="33"/>
        <v>2858.08</v>
      </c>
    </row>
    <row r="1755" spans="1:4">
      <c r="A1755" s="244">
        <v>7893</v>
      </c>
      <c r="B1755" s="5">
        <f>VLOOKUP(A1755,'witte tabbelen'!$A$3:$K$2467,$R$76,0)</f>
        <v>3067.92</v>
      </c>
      <c r="C1755" s="5">
        <f>VLOOKUP(A1755,'witte tabbelen'!$A$3:$K$2467,$S$76,0)</f>
        <v>2860.58</v>
      </c>
      <c r="D1755" s="5">
        <f t="shared" si="33"/>
        <v>2860.58</v>
      </c>
    </row>
    <row r="1756" spans="1:4">
      <c r="A1756" s="243">
        <v>7897.5</v>
      </c>
      <c r="B1756" s="5">
        <f>VLOOKUP(A1756,'witte tabbelen'!$A$3:$K$2467,$R$76,0)</f>
        <v>3070.17</v>
      </c>
      <c r="C1756" s="5">
        <f>VLOOKUP(A1756,'witte tabbelen'!$A$3:$K$2467,$S$76,0)</f>
        <v>2863.17</v>
      </c>
      <c r="D1756" s="5">
        <f t="shared" si="33"/>
        <v>2863.17</v>
      </c>
    </row>
    <row r="1757" spans="1:4">
      <c r="A1757" s="244">
        <v>7902</v>
      </c>
      <c r="B1757" s="5">
        <f>VLOOKUP(A1757,'witte tabbelen'!$A$3:$K$2467,$R$76,0)</f>
        <v>3072.42</v>
      </c>
      <c r="C1757" s="5">
        <f>VLOOKUP(A1757,'witte tabbelen'!$A$3:$K$2467,$S$76,0)</f>
        <v>2865.75</v>
      </c>
      <c r="D1757" s="5">
        <f t="shared" si="33"/>
        <v>2865.75</v>
      </c>
    </row>
    <row r="1758" spans="1:4">
      <c r="A1758" s="243">
        <v>7906.5</v>
      </c>
      <c r="B1758" s="5">
        <f>VLOOKUP(A1758,'witte tabbelen'!$A$3:$K$2467,$R$76,0)</f>
        <v>3074.58</v>
      </c>
      <c r="C1758" s="5">
        <f>VLOOKUP(A1758,'witte tabbelen'!$A$3:$K$2467,$S$76,0)</f>
        <v>2868.17</v>
      </c>
      <c r="D1758" s="5">
        <f t="shared" si="33"/>
        <v>2868.17</v>
      </c>
    </row>
    <row r="1759" spans="1:4">
      <c r="A1759" s="244">
        <v>7911</v>
      </c>
      <c r="B1759" s="5">
        <f>VLOOKUP(A1759,'witte tabbelen'!$A$3:$K$2467,$R$76,0)</f>
        <v>3076.83</v>
      </c>
      <c r="C1759" s="5">
        <f>VLOOKUP(A1759,'witte tabbelen'!$A$3:$K$2467,$S$76,0)</f>
        <v>2870.75</v>
      </c>
      <c r="D1759" s="5">
        <f t="shared" si="33"/>
        <v>2870.75</v>
      </c>
    </row>
    <row r="1760" spans="1:4">
      <c r="A1760" s="243">
        <v>7915.5</v>
      </c>
      <c r="B1760" s="5">
        <f>VLOOKUP(A1760,'witte tabbelen'!$A$3:$K$2467,$R$76,0)</f>
        <v>3079.08</v>
      </c>
      <c r="C1760" s="5">
        <f>VLOOKUP(A1760,'witte tabbelen'!$A$3:$K$2467,$S$76,0)</f>
        <v>2873.25</v>
      </c>
      <c r="D1760" s="5">
        <f t="shared" si="33"/>
        <v>2873.25</v>
      </c>
    </row>
    <row r="1761" spans="1:4">
      <c r="A1761" s="244">
        <v>7920</v>
      </c>
      <c r="B1761" s="5">
        <f>VLOOKUP(A1761,'witte tabbelen'!$A$3:$K$2467,$R$76,0)</f>
        <v>3081.25</v>
      </c>
      <c r="C1761" s="5">
        <f>VLOOKUP(A1761,'witte tabbelen'!$A$3:$K$2467,$S$76,0)</f>
        <v>2875.75</v>
      </c>
      <c r="D1761" s="5">
        <f t="shared" si="33"/>
        <v>2875.75</v>
      </c>
    </row>
    <row r="1762" spans="1:4">
      <c r="A1762" s="243">
        <v>7924.5</v>
      </c>
      <c r="B1762" s="5">
        <f>VLOOKUP(A1762,'witte tabbelen'!$A$3:$K$2467,$R$76,0)</f>
        <v>3083.5</v>
      </c>
      <c r="C1762" s="5">
        <f>VLOOKUP(A1762,'witte tabbelen'!$A$3:$K$2467,$S$76,0)</f>
        <v>2878.25</v>
      </c>
      <c r="D1762" s="5">
        <f t="shared" si="33"/>
        <v>2878.25</v>
      </c>
    </row>
    <row r="1763" spans="1:4">
      <c r="A1763" s="244">
        <v>7929</v>
      </c>
      <c r="B1763" s="5">
        <f>VLOOKUP(A1763,'witte tabbelen'!$A$3:$K$2467,$R$76,0)</f>
        <v>3085.75</v>
      </c>
      <c r="C1763" s="5">
        <f>VLOOKUP(A1763,'witte tabbelen'!$A$3:$K$2467,$S$76,0)</f>
        <v>2880.83</v>
      </c>
      <c r="D1763" s="5">
        <f t="shared" si="33"/>
        <v>2880.83</v>
      </c>
    </row>
    <row r="1764" spans="1:4">
      <c r="A1764" s="243">
        <v>7933.5</v>
      </c>
      <c r="B1764" s="5">
        <f>VLOOKUP(A1764,'witte tabbelen'!$A$3:$K$2467,$R$76,0)</f>
        <v>3088</v>
      </c>
      <c r="C1764" s="5">
        <f>VLOOKUP(A1764,'witte tabbelen'!$A$3:$K$2467,$S$76,0)</f>
        <v>2883.33</v>
      </c>
      <c r="D1764" s="5">
        <f t="shared" si="33"/>
        <v>2883.33</v>
      </c>
    </row>
    <row r="1765" spans="1:4">
      <c r="A1765" s="244">
        <v>7938</v>
      </c>
      <c r="B1765" s="5">
        <f>VLOOKUP(A1765,'witte tabbelen'!$A$3:$K$2467,$R$76,0)</f>
        <v>3090.17</v>
      </c>
      <c r="C1765" s="5">
        <f>VLOOKUP(A1765,'witte tabbelen'!$A$3:$K$2467,$S$76,0)</f>
        <v>2885.83</v>
      </c>
      <c r="D1765" s="5">
        <f t="shared" si="33"/>
        <v>2885.83</v>
      </c>
    </row>
    <row r="1766" spans="1:4">
      <c r="A1766" s="243">
        <v>7942.5</v>
      </c>
      <c r="B1766" s="5">
        <f>VLOOKUP(A1766,'witte tabbelen'!$A$3:$K$2467,$R$76,0)</f>
        <v>3092.42</v>
      </c>
      <c r="C1766" s="5">
        <f>VLOOKUP(A1766,'witte tabbelen'!$A$3:$K$2467,$S$76,0)</f>
        <v>2888.33</v>
      </c>
      <c r="D1766" s="5">
        <f t="shared" si="33"/>
        <v>2888.33</v>
      </c>
    </row>
    <row r="1767" spans="1:4">
      <c r="A1767" s="244">
        <v>7947</v>
      </c>
      <c r="B1767" s="5">
        <f>VLOOKUP(A1767,'witte tabbelen'!$A$3:$K$2467,$R$76,0)</f>
        <v>3094.67</v>
      </c>
      <c r="C1767" s="5">
        <f>VLOOKUP(A1767,'witte tabbelen'!$A$3:$K$2467,$S$76,0)</f>
        <v>2890.92</v>
      </c>
      <c r="D1767" s="5">
        <f t="shared" si="33"/>
        <v>2890.92</v>
      </c>
    </row>
    <row r="1768" spans="1:4">
      <c r="A1768" s="243">
        <v>7951.5</v>
      </c>
      <c r="B1768" s="5">
        <f>VLOOKUP(A1768,'witte tabbelen'!$A$3:$K$2467,$R$76,0)</f>
        <v>3096.92</v>
      </c>
      <c r="C1768" s="5">
        <f>VLOOKUP(A1768,'witte tabbelen'!$A$3:$K$2467,$S$76,0)</f>
        <v>2893.42</v>
      </c>
      <c r="D1768" s="5">
        <f t="shared" si="33"/>
        <v>2893.42</v>
      </c>
    </row>
    <row r="1769" spans="1:4">
      <c r="A1769" s="244">
        <v>7956</v>
      </c>
      <c r="B1769" s="5">
        <f>VLOOKUP(A1769,'witte tabbelen'!$A$3:$K$2467,$R$76,0)</f>
        <v>3099.08</v>
      </c>
      <c r="C1769" s="5">
        <f>VLOOKUP(A1769,'witte tabbelen'!$A$3:$K$2467,$S$76,0)</f>
        <v>2895.92</v>
      </c>
      <c r="D1769" s="5">
        <f t="shared" si="33"/>
        <v>2895.92</v>
      </c>
    </row>
    <row r="1770" spans="1:4">
      <c r="A1770" s="243">
        <v>7960.5</v>
      </c>
      <c r="B1770" s="5">
        <f>VLOOKUP(A1770,'witte tabbelen'!$A$3:$K$2467,$R$76,0)</f>
        <v>3101.33</v>
      </c>
      <c r="C1770" s="5">
        <f>VLOOKUP(A1770,'witte tabbelen'!$A$3:$K$2467,$S$76,0)</f>
        <v>2898.42</v>
      </c>
      <c r="D1770" s="5">
        <f t="shared" si="33"/>
        <v>2898.42</v>
      </c>
    </row>
    <row r="1771" spans="1:4">
      <c r="A1771" s="244">
        <v>7965</v>
      </c>
      <c r="B1771" s="5">
        <f>VLOOKUP(A1771,'witte tabbelen'!$A$3:$K$2467,$R$76,0)</f>
        <v>3103.58</v>
      </c>
      <c r="C1771" s="5">
        <f>VLOOKUP(A1771,'witte tabbelen'!$A$3:$K$2467,$S$76,0)</f>
        <v>2901</v>
      </c>
      <c r="D1771" s="5">
        <f t="shared" si="33"/>
        <v>2901</v>
      </c>
    </row>
    <row r="1772" spans="1:4">
      <c r="A1772" s="243">
        <v>7969.5</v>
      </c>
      <c r="B1772" s="5">
        <f>VLOOKUP(A1772,'witte tabbelen'!$A$3:$K$2467,$R$76,0)</f>
        <v>3105.75</v>
      </c>
      <c r="C1772" s="5">
        <f>VLOOKUP(A1772,'witte tabbelen'!$A$3:$K$2467,$S$76,0)</f>
        <v>2903.42</v>
      </c>
      <c r="D1772" s="5">
        <f t="shared" si="33"/>
        <v>2903.42</v>
      </c>
    </row>
    <row r="1773" spans="1:4">
      <c r="A1773" s="244">
        <v>7974</v>
      </c>
      <c r="B1773" s="5">
        <f>VLOOKUP(A1773,'witte tabbelen'!$A$3:$K$2467,$R$76,0)</f>
        <v>3108</v>
      </c>
      <c r="C1773" s="5">
        <f>VLOOKUP(A1773,'witte tabbelen'!$A$3:$K$2467,$S$76,0)</f>
        <v>2906</v>
      </c>
      <c r="D1773" s="5">
        <f t="shared" si="33"/>
        <v>2906</v>
      </c>
    </row>
    <row r="1774" spans="1:4">
      <c r="A1774" s="243">
        <v>7978.5</v>
      </c>
      <c r="B1774" s="5">
        <f>VLOOKUP(A1774,'witte tabbelen'!$A$3:$K$2467,$R$76,0)</f>
        <v>3110.25</v>
      </c>
      <c r="C1774" s="5">
        <f>VLOOKUP(A1774,'witte tabbelen'!$A$3:$K$2467,$S$76,0)</f>
        <v>2908.5</v>
      </c>
      <c r="D1774" s="5">
        <f t="shared" si="33"/>
        <v>2908.5</v>
      </c>
    </row>
    <row r="1775" spans="1:4">
      <c r="A1775" s="244">
        <v>7983</v>
      </c>
      <c r="B1775" s="5">
        <f>VLOOKUP(A1775,'witte tabbelen'!$A$3:$K$2467,$R$76,0)</f>
        <v>3112.5</v>
      </c>
      <c r="C1775" s="5">
        <f>VLOOKUP(A1775,'witte tabbelen'!$A$3:$K$2467,$S$76,0)</f>
        <v>2911.08</v>
      </c>
      <c r="D1775" s="5">
        <f t="shared" si="33"/>
        <v>2911.08</v>
      </c>
    </row>
    <row r="1776" spans="1:4">
      <c r="A1776" s="243">
        <v>7987.5</v>
      </c>
      <c r="B1776" s="5">
        <f>VLOOKUP(A1776,'witte tabbelen'!$A$3:$K$2467,$R$76,0)</f>
        <v>3114.67</v>
      </c>
      <c r="C1776" s="5">
        <f>VLOOKUP(A1776,'witte tabbelen'!$A$3:$K$2467,$S$76,0)</f>
        <v>2913.5</v>
      </c>
      <c r="D1776" s="5">
        <f t="shared" si="33"/>
        <v>2913.5</v>
      </c>
    </row>
    <row r="1777" spans="1:4">
      <c r="A1777" s="244">
        <v>7992</v>
      </c>
      <c r="B1777" s="5">
        <f>VLOOKUP(A1777,'witte tabbelen'!$A$3:$K$2467,$R$76,0)</f>
        <v>3116.92</v>
      </c>
      <c r="C1777" s="5">
        <f>VLOOKUP(A1777,'witte tabbelen'!$A$3:$K$2467,$S$76,0)</f>
        <v>2916.08</v>
      </c>
      <c r="D1777" s="5">
        <f t="shared" si="33"/>
        <v>2916.08</v>
      </c>
    </row>
    <row r="1778" spans="1:4">
      <c r="A1778" s="243">
        <v>7996.5</v>
      </c>
      <c r="B1778" s="5">
        <f>VLOOKUP(A1778,'witte tabbelen'!$A$3:$K$2467,$R$76,0)</f>
        <v>3119.17</v>
      </c>
      <c r="C1778" s="5">
        <f>VLOOKUP(A1778,'witte tabbelen'!$A$3:$K$2467,$S$76,0)</f>
        <v>2918.58</v>
      </c>
      <c r="D1778" s="5">
        <f t="shared" si="33"/>
        <v>2918.58</v>
      </c>
    </row>
    <row r="1779" spans="1:4">
      <c r="A1779" s="244">
        <v>8001</v>
      </c>
      <c r="B1779" s="5">
        <f>VLOOKUP(A1779,'witte tabbelen'!$A$3:$K$2467,$R$76,0)</f>
        <v>3121.42</v>
      </c>
      <c r="C1779" s="5">
        <f>VLOOKUP(A1779,'witte tabbelen'!$A$3:$K$2467,$S$76,0)</f>
        <v>2921.17</v>
      </c>
      <c r="D1779" s="5">
        <f t="shared" si="33"/>
        <v>2921.17</v>
      </c>
    </row>
    <row r="1780" spans="1:4">
      <c r="A1780" s="243">
        <v>8005.5</v>
      </c>
      <c r="B1780" s="5">
        <f>VLOOKUP(A1780,'witte tabbelen'!$A$3:$K$2467,$R$76,0)</f>
        <v>3123.58</v>
      </c>
      <c r="C1780" s="5">
        <f>VLOOKUP(A1780,'witte tabbelen'!$A$3:$K$2467,$S$76,0)</f>
        <v>2923.58</v>
      </c>
      <c r="D1780" s="5">
        <f t="shared" si="33"/>
        <v>2923.58</v>
      </c>
    </row>
    <row r="1781" spans="1:4">
      <c r="A1781" s="244">
        <v>8010</v>
      </c>
      <c r="B1781" s="5">
        <f>VLOOKUP(A1781,'witte tabbelen'!$A$3:$K$2467,$R$76,0)</f>
        <v>3125.83</v>
      </c>
      <c r="C1781" s="5">
        <f>VLOOKUP(A1781,'witte tabbelen'!$A$3:$K$2467,$S$76,0)</f>
        <v>2926.17</v>
      </c>
      <c r="D1781" s="5">
        <f t="shared" si="33"/>
        <v>2926.17</v>
      </c>
    </row>
    <row r="1782" spans="1:4">
      <c r="A1782" s="243">
        <v>8014.5</v>
      </c>
      <c r="B1782" s="5">
        <f>VLOOKUP(A1782,'witte tabbelen'!$A$3:$K$2467,$R$76,0)</f>
        <v>3128.08</v>
      </c>
      <c r="C1782" s="5">
        <f>VLOOKUP(A1782,'witte tabbelen'!$A$3:$K$2467,$S$76,0)</f>
        <v>2928.67</v>
      </c>
      <c r="D1782" s="5">
        <f t="shared" si="33"/>
        <v>2928.67</v>
      </c>
    </row>
    <row r="1783" spans="1:4">
      <c r="A1783" s="244">
        <v>8019</v>
      </c>
      <c r="B1783" s="5">
        <f>VLOOKUP(A1783,'witte tabbelen'!$A$3:$K$2467,$R$76,0)</f>
        <v>3130.25</v>
      </c>
      <c r="C1783" s="5">
        <f>VLOOKUP(A1783,'witte tabbelen'!$A$3:$K$2467,$S$76,0)</f>
        <v>2931.17</v>
      </c>
      <c r="D1783" s="5">
        <f t="shared" si="33"/>
        <v>2931.17</v>
      </c>
    </row>
    <row r="1784" spans="1:4">
      <c r="A1784" s="243">
        <v>8023.5</v>
      </c>
      <c r="B1784" s="5">
        <f>VLOOKUP(A1784,'witte tabbelen'!$A$3:$K$2467,$R$76,0)</f>
        <v>3132.5</v>
      </c>
      <c r="C1784" s="5">
        <f>VLOOKUP(A1784,'witte tabbelen'!$A$3:$K$2467,$S$76,0)</f>
        <v>2933.67</v>
      </c>
      <c r="D1784" s="5">
        <f t="shared" si="33"/>
        <v>2933.67</v>
      </c>
    </row>
    <row r="1785" spans="1:4">
      <c r="A1785" s="244">
        <v>8028</v>
      </c>
      <c r="B1785" s="5">
        <f>VLOOKUP(A1785,'witte tabbelen'!$A$3:$K$2467,$R$76,0)</f>
        <v>3134.75</v>
      </c>
      <c r="C1785" s="5">
        <f>VLOOKUP(A1785,'witte tabbelen'!$A$3:$K$2467,$S$76,0)</f>
        <v>2936.25</v>
      </c>
      <c r="D1785" s="5">
        <f t="shared" si="33"/>
        <v>2936.25</v>
      </c>
    </row>
    <row r="1786" spans="1:4">
      <c r="A1786" s="243">
        <v>8032.5</v>
      </c>
      <c r="B1786" s="5">
        <f>VLOOKUP(A1786,'witte tabbelen'!$A$3:$K$2467,$R$76,0)</f>
        <v>3137</v>
      </c>
      <c r="C1786" s="5">
        <f>VLOOKUP(A1786,'witte tabbelen'!$A$3:$K$2467,$S$76,0)</f>
        <v>2938.75</v>
      </c>
      <c r="D1786" s="5">
        <f t="shared" si="33"/>
        <v>2938.75</v>
      </c>
    </row>
    <row r="1787" spans="1:4">
      <c r="A1787" s="244">
        <v>8037</v>
      </c>
      <c r="B1787" s="5">
        <f>VLOOKUP(A1787,'witte tabbelen'!$A$3:$K$2467,$R$76,0)</f>
        <v>3139.17</v>
      </c>
      <c r="C1787" s="5">
        <f>VLOOKUP(A1787,'witte tabbelen'!$A$3:$K$2467,$S$76,0)</f>
        <v>2941.25</v>
      </c>
      <c r="D1787" s="5">
        <f t="shared" si="33"/>
        <v>2941.25</v>
      </c>
    </row>
    <row r="1788" spans="1:4">
      <c r="A1788" s="243">
        <v>8041.5</v>
      </c>
      <c r="B1788" s="5">
        <f>VLOOKUP(A1788,'witte tabbelen'!$A$3:$K$2467,$R$76,0)</f>
        <v>3141.42</v>
      </c>
      <c r="C1788" s="5">
        <f>VLOOKUP(A1788,'witte tabbelen'!$A$3:$K$2467,$S$76,0)</f>
        <v>2943.75</v>
      </c>
      <c r="D1788" s="5">
        <f t="shared" si="33"/>
        <v>2943.75</v>
      </c>
    </row>
    <row r="1789" spans="1:4">
      <c r="A1789" s="244">
        <v>8046</v>
      </c>
      <c r="B1789" s="5">
        <f>VLOOKUP(A1789,'witte tabbelen'!$A$3:$K$2467,$R$76,0)</f>
        <v>3143.67</v>
      </c>
      <c r="C1789" s="5">
        <f>VLOOKUP(A1789,'witte tabbelen'!$A$3:$K$2467,$S$76,0)</f>
        <v>2946.33</v>
      </c>
      <c r="D1789" s="5">
        <f t="shared" si="33"/>
        <v>2946.33</v>
      </c>
    </row>
    <row r="1790" spans="1:4">
      <c r="A1790" s="243">
        <v>8050.5</v>
      </c>
      <c r="B1790" s="5">
        <f>VLOOKUP(A1790,'witte tabbelen'!$A$3:$K$2467,$R$76,0)</f>
        <v>3145.92</v>
      </c>
      <c r="C1790" s="5">
        <f>VLOOKUP(A1790,'witte tabbelen'!$A$3:$K$2467,$S$76,0)</f>
        <v>2948.92</v>
      </c>
      <c r="D1790" s="5">
        <f t="shared" si="33"/>
        <v>2948.92</v>
      </c>
    </row>
    <row r="1791" spans="1:4">
      <c r="A1791" s="244">
        <v>8055</v>
      </c>
      <c r="B1791" s="5">
        <f>VLOOKUP(A1791,'witte tabbelen'!$A$3:$K$2467,$R$76,0)</f>
        <v>3148.08</v>
      </c>
      <c r="C1791" s="5">
        <f>VLOOKUP(A1791,'witte tabbelen'!$A$3:$K$2467,$S$76,0)</f>
        <v>2951.33</v>
      </c>
      <c r="D1791" s="5">
        <f t="shared" si="33"/>
        <v>2951.33</v>
      </c>
    </row>
    <row r="1792" spans="1:4">
      <c r="A1792" s="243">
        <v>8059.5</v>
      </c>
      <c r="B1792" s="5">
        <f>VLOOKUP(A1792,'witte tabbelen'!$A$3:$K$2467,$R$76,0)</f>
        <v>3150.33</v>
      </c>
      <c r="C1792" s="5">
        <f>VLOOKUP(A1792,'witte tabbelen'!$A$3:$K$2467,$S$76,0)</f>
        <v>2953.92</v>
      </c>
      <c r="D1792" s="5">
        <f t="shared" si="33"/>
        <v>2953.92</v>
      </c>
    </row>
    <row r="1793" spans="1:4">
      <c r="A1793" s="244">
        <v>8064</v>
      </c>
      <c r="B1793" s="5">
        <f>VLOOKUP(A1793,'witte tabbelen'!$A$3:$K$2467,$R$76,0)</f>
        <v>3152.58</v>
      </c>
      <c r="C1793" s="5">
        <f>VLOOKUP(A1793,'witte tabbelen'!$A$3:$K$2467,$S$76,0)</f>
        <v>2956.42</v>
      </c>
      <c r="D1793" s="5">
        <f t="shared" si="33"/>
        <v>2956.42</v>
      </c>
    </row>
    <row r="1794" spans="1:4">
      <c r="A1794" s="243">
        <v>8068.5</v>
      </c>
      <c r="B1794" s="5">
        <f>VLOOKUP(A1794,'witte tabbelen'!$A$3:$K$2467,$R$76,0)</f>
        <v>3154.83</v>
      </c>
      <c r="C1794" s="5">
        <f>VLOOKUP(A1794,'witte tabbelen'!$A$3:$K$2467,$S$76,0)</f>
        <v>2959</v>
      </c>
      <c r="D1794" s="5">
        <f t="shared" si="33"/>
        <v>2959</v>
      </c>
    </row>
    <row r="1795" spans="1:4">
      <c r="A1795" s="244">
        <v>8073</v>
      </c>
      <c r="B1795" s="5">
        <f>VLOOKUP(A1795,'witte tabbelen'!$A$3:$K$2467,$R$76,0)</f>
        <v>3157</v>
      </c>
      <c r="C1795" s="5">
        <f>VLOOKUP(A1795,'witte tabbelen'!$A$3:$K$2467,$S$76,0)</f>
        <v>2961.42</v>
      </c>
      <c r="D1795" s="5">
        <f t="shared" ref="D1795:D1858" si="34">C1795</f>
        <v>2961.42</v>
      </c>
    </row>
    <row r="1796" spans="1:4">
      <c r="A1796" s="243">
        <v>8077.5</v>
      </c>
      <c r="B1796" s="5">
        <f>VLOOKUP(A1796,'witte tabbelen'!$A$3:$K$2467,$R$76,0)</f>
        <v>3159.25</v>
      </c>
      <c r="C1796" s="5">
        <f>VLOOKUP(A1796,'witte tabbelen'!$A$3:$K$2467,$S$76,0)</f>
        <v>2964</v>
      </c>
      <c r="D1796" s="5">
        <f t="shared" si="34"/>
        <v>2964</v>
      </c>
    </row>
    <row r="1797" spans="1:4">
      <c r="A1797" s="244">
        <v>8082</v>
      </c>
      <c r="B1797" s="5">
        <f>VLOOKUP(A1797,'witte tabbelen'!$A$3:$K$2467,$R$76,0)</f>
        <v>3161.5</v>
      </c>
      <c r="C1797" s="5">
        <f>VLOOKUP(A1797,'witte tabbelen'!$A$3:$K$2467,$S$76,0)</f>
        <v>2966.5</v>
      </c>
      <c r="D1797" s="5">
        <f t="shared" si="34"/>
        <v>2966.5</v>
      </c>
    </row>
    <row r="1798" spans="1:4">
      <c r="A1798" s="243">
        <v>8086.5</v>
      </c>
      <c r="B1798" s="5">
        <f>VLOOKUP(A1798,'witte tabbelen'!$A$3:$K$2467,$R$76,0)</f>
        <v>3163.67</v>
      </c>
      <c r="C1798" s="5">
        <f>VLOOKUP(A1798,'witte tabbelen'!$A$3:$K$2467,$S$76,0)</f>
        <v>2969</v>
      </c>
      <c r="D1798" s="5">
        <f t="shared" si="34"/>
        <v>2969</v>
      </c>
    </row>
    <row r="1799" spans="1:4">
      <c r="A1799" s="244">
        <v>8091</v>
      </c>
      <c r="B1799" s="5">
        <f>VLOOKUP(A1799,'witte tabbelen'!$A$3:$K$2467,$R$76,0)</f>
        <v>3165.92</v>
      </c>
      <c r="C1799" s="5">
        <f>VLOOKUP(A1799,'witte tabbelen'!$A$3:$K$2467,$S$76,0)</f>
        <v>2971.5</v>
      </c>
      <c r="D1799" s="5">
        <f t="shared" si="34"/>
        <v>2971.5</v>
      </c>
    </row>
    <row r="1800" spans="1:4">
      <c r="A1800" s="243">
        <v>8095.5</v>
      </c>
      <c r="B1800" s="5">
        <f>VLOOKUP(A1800,'witte tabbelen'!$A$3:$K$2467,$R$76,0)</f>
        <v>3168.17</v>
      </c>
      <c r="C1800" s="5">
        <f>VLOOKUP(A1800,'witte tabbelen'!$A$3:$K$2467,$S$76,0)</f>
        <v>2974.08</v>
      </c>
      <c r="D1800" s="5">
        <f t="shared" si="34"/>
        <v>2974.08</v>
      </c>
    </row>
    <row r="1801" spans="1:4">
      <c r="A1801" s="244">
        <v>8100</v>
      </c>
      <c r="B1801" s="5">
        <f>VLOOKUP(A1801,'witte tabbelen'!$A$3:$K$2467,$R$76,0)</f>
        <v>3170.42</v>
      </c>
      <c r="C1801" s="5">
        <f>VLOOKUP(A1801,'witte tabbelen'!$A$3:$K$2467,$S$76,0)</f>
        <v>2976.58</v>
      </c>
      <c r="D1801" s="5">
        <f t="shared" si="34"/>
        <v>2976.58</v>
      </c>
    </row>
    <row r="1802" spans="1:4">
      <c r="A1802" s="243">
        <v>8104.5</v>
      </c>
      <c r="B1802" s="5">
        <f>VLOOKUP(A1802,'witte tabbelen'!$A$3:$K$2467,$R$76,0)</f>
        <v>3172.58</v>
      </c>
      <c r="C1802" s="5">
        <f>VLOOKUP(A1802,'witte tabbelen'!$A$3:$K$2467,$S$76,0)</f>
        <v>2979.08</v>
      </c>
      <c r="D1802" s="5">
        <f t="shared" si="34"/>
        <v>2979.08</v>
      </c>
    </row>
    <row r="1803" spans="1:4">
      <c r="A1803" s="244">
        <v>8109</v>
      </c>
      <c r="B1803" s="5">
        <f>VLOOKUP(A1803,'witte tabbelen'!$A$3:$K$2467,$R$76,0)</f>
        <v>3174.83</v>
      </c>
      <c r="C1803" s="5">
        <f>VLOOKUP(A1803,'witte tabbelen'!$A$3:$K$2467,$S$76,0)</f>
        <v>2981.58</v>
      </c>
      <c r="D1803" s="5">
        <f t="shared" si="34"/>
        <v>2981.58</v>
      </c>
    </row>
    <row r="1804" spans="1:4">
      <c r="A1804" s="243">
        <v>8113.5</v>
      </c>
      <c r="B1804" s="5">
        <f>VLOOKUP(A1804,'witte tabbelen'!$A$3:$K$2467,$R$76,0)</f>
        <v>3177.08</v>
      </c>
      <c r="C1804" s="5">
        <f>VLOOKUP(A1804,'witte tabbelen'!$A$3:$K$2467,$S$76,0)</f>
        <v>2984.17</v>
      </c>
      <c r="D1804" s="5">
        <f t="shared" si="34"/>
        <v>2984.17</v>
      </c>
    </row>
    <row r="1805" spans="1:4">
      <c r="A1805" s="244">
        <v>8118</v>
      </c>
      <c r="B1805" s="5">
        <f>VLOOKUP(A1805,'witte tabbelen'!$A$3:$K$2467,$R$76,0)</f>
        <v>3179.33</v>
      </c>
      <c r="C1805" s="5">
        <f>VLOOKUP(A1805,'witte tabbelen'!$A$3:$K$2467,$S$76,0)</f>
        <v>2986.67</v>
      </c>
      <c r="D1805" s="5">
        <f t="shared" si="34"/>
        <v>2986.67</v>
      </c>
    </row>
    <row r="1806" spans="1:4">
      <c r="A1806" s="243">
        <v>8122.5</v>
      </c>
      <c r="B1806" s="5">
        <f>VLOOKUP(A1806,'witte tabbelen'!$A$3:$K$2467,$R$76,0)</f>
        <v>3181.5</v>
      </c>
      <c r="C1806" s="5">
        <f>VLOOKUP(A1806,'witte tabbelen'!$A$3:$K$2467,$S$76,0)</f>
        <v>2989.17</v>
      </c>
      <c r="D1806" s="5">
        <f t="shared" si="34"/>
        <v>2989.17</v>
      </c>
    </row>
    <row r="1807" spans="1:4">
      <c r="A1807" s="244">
        <v>8127</v>
      </c>
      <c r="B1807" s="5">
        <f>VLOOKUP(A1807,'witte tabbelen'!$A$3:$K$2467,$R$76,0)</f>
        <v>3183.75</v>
      </c>
      <c r="C1807" s="5">
        <f>VLOOKUP(A1807,'witte tabbelen'!$A$3:$K$2467,$S$76,0)</f>
        <v>2991.67</v>
      </c>
      <c r="D1807" s="5">
        <f t="shared" si="34"/>
        <v>2991.67</v>
      </c>
    </row>
    <row r="1808" spans="1:4">
      <c r="A1808" s="243">
        <v>8131.5</v>
      </c>
      <c r="B1808" s="5">
        <f>VLOOKUP(A1808,'witte tabbelen'!$A$3:$K$2467,$R$76,0)</f>
        <v>3186</v>
      </c>
      <c r="C1808" s="5">
        <f>VLOOKUP(A1808,'witte tabbelen'!$A$3:$K$2467,$S$76,0)</f>
        <v>2994.25</v>
      </c>
      <c r="D1808" s="5">
        <f t="shared" si="34"/>
        <v>2994.25</v>
      </c>
    </row>
    <row r="1809" spans="1:4">
      <c r="A1809" s="244">
        <v>8136</v>
      </c>
      <c r="B1809" s="5">
        <f>VLOOKUP(A1809,'witte tabbelen'!$A$3:$K$2467,$R$76,0)</f>
        <v>3188.17</v>
      </c>
      <c r="C1809" s="5">
        <f>VLOOKUP(A1809,'witte tabbelen'!$A$3:$K$2467,$S$76,0)</f>
        <v>2996.67</v>
      </c>
      <c r="D1809" s="5">
        <f t="shared" si="34"/>
        <v>2996.67</v>
      </c>
    </row>
    <row r="1810" spans="1:4">
      <c r="A1810" s="243">
        <v>8140.5</v>
      </c>
      <c r="B1810" s="5">
        <f>VLOOKUP(A1810,'witte tabbelen'!$A$3:$K$2467,$R$76,0)</f>
        <v>3190.42</v>
      </c>
      <c r="C1810" s="5">
        <f>VLOOKUP(A1810,'witte tabbelen'!$A$3:$K$2467,$S$76,0)</f>
        <v>2999.25</v>
      </c>
      <c r="D1810" s="5">
        <f t="shared" si="34"/>
        <v>2999.25</v>
      </c>
    </row>
    <row r="1811" spans="1:4">
      <c r="A1811" s="244">
        <v>8145</v>
      </c>
      <c r="B1811" s="5">
        <f>VLOOKUP(A1811,'witte tabbelen'!$A$3:$K$2467,$R$76,0)</f>
        <v>3192.67</v>
      </c>
      <c r="C1811" s="5">
        <f>VLOOKUP(A1811,'witte tabbelen'!$A$3:$K$2467,$S$76,0)</f>
        <v>3001.75</v>
      </c>
      <c r="D1811" s="5">
        <f t="shared" si="34"/>
        <v>3001.75</v>
      </c>
    </row>
    <row r="1812" spans="1:4">
      <c r="A1812" s="243">
        <v>8149.5</v>
      </c>
      <c r="B1812" s="5">
        <f>VLOOKUP(A1812,'witte tabbelen'!$A$3:$K$2467,$R$76,0)</f>
        <v>3194.92</v>
      </c>
      <c r="C1812" s="5">
        <f>VLOOKUP(A1812,'witte tabbelen'!$A$3:$K$2467,$S$76,0)</f>
        <v>3004.33</v>
      </c>
      <c r="D1812" s="5">
        <f t="shared" si="34"/>
        <v>3004.33</v>
      </c>
    </row>
    <row r="1813" spans="1:4">
      <c r="A1813" s="244">
        <v>8154</v>
      </c>
      <c r="B1813" s="5">
        <f>VLOOKUP(A1813,'witte tabbelen'!$A$3:$K$2467,$R$76,0)</f>
        <v>3197.08</v>
      </c>
      <c r="C1813" s="5">
        <f>VLOOKUP(A1813,'witte tabbelen'!$A$3:$K$2467,$S$76,0)</f>
        <v>3006.75</v>
      </c>
      <c r="D1813" s="5">
        <f t="shared" si="34"/>
        <v>3006.75</v>
      </c>
    </row>
    <row r="1814" spans="1:4">
      <c r="A1814" s="243">
        <v>8158.5</v>
      </c>
      <c r="B1814" s="5">
        <f>VLOOKUP(A1814,'witte tabbelen'!$A$3:$K$2467,$R$76,0)</f>
        <v>3199.33</v>
      </c>
      <c r="C1814" s="5">
        <f>VLOOKUP(A1814,'witte tabbelen'!$A$3:$K$2467,$S$76,0)</f>
        <v>3009.33</v>
      </c>
      <c r="D1814" s="5">
        <f t="shared" si="34"/>
        <v>3009.33</v>
      </c>
    </row>
    <row r="1815" spans="1:4">
      <c r="A1815" s="244">
        <v>8163</v>
      </c>
      <c r="B1815" s="5">
        <f>VLOOKUP(A1815,'witte tabbelen'!$A$3:$K$2467,$R$76,0)</f>
        <v>3201.58</v>
      </c>
      <c r="C1815" s="5">
        <f>VLOOKUP(A1815,'witte tabbelen'!$A$3:$K$2467,$S$76,0)</f>
        <v>3011.83</v>
      </c>
      <c r="D1815" s="5">
        <f t="shared" si="34"/>
        <v>3011.83</v>
      </c>
    </row>
    <row r="1816" spans="1:4">
      <c r="A1816" s="243">
        <v>8167.5</v>
      </c>
      <c r="B1816" s="5">
        <f>VLOOKUP(A1816,'witte tabbelen'!$A$3:$K$2467,$R$76,0)</f>
        <v>3203.83</v>
      </c>
      <c r="C1816" s="5">
        <f>VLOOKUP(A1816,'witte tabbelen'!$A$3:$K$2467,$S$76,0)</f>
        <v>3014.42</v>
      </c>
      <c r="D1816" s="5">
        <f t="shared" si="34"/>
        <v>3014.42</v>
      </c>
    </row>
    <row r="1817" spans="1:4">
      <c r="A1817" s="244">
        <v>8172</v>
      </c>
      <c r="B1817" s="5">
        <f>VLOOKUP(A1817,'witte tabbelen'!$A$3:$K$2467,$R$76,0)</f>
        <v>3206</v>
      </c>
      <c r="C1817" s="5">
        <f>VLOOKUP(A1817,'witte tabbelen'!$A$3:$K$2467,$S$76,0)</f>
        <v>3016.83</v>
      </c>
      <c r="D1817" s="5">
        <f t="shared" si="34"/>
        <v>3016.83</v>
      </c>
    </row>
    <row r="1818" spans="1:4">
      <c r="A1818" s="243">
        <v>8176.5</v>
      </c>
      <c r="B1818" s="5">
        <f>VLOOKUP(A1818,'witte tabbelen'!$A$3:$K$2467,$R$76,0)</f>
        <v>3208.25</v>
      </c>
      <c r="C1818" s="5">
        <f>VLOOKUP(A1818,'witte tabbelen'!$A$3:$K$2467,$S$76,0)</f>
        <v>3019.42</v>
      </c>
      <c r="D1818" s="5">
        <f t="shared" si="34"/>
        <v>3019.42</v>
      </c>
    </row>
    <row r="1819" spans="1:4">
      <c r="A1819" s="244">
        <v>8181</v>
      </c>
      <c r="B1819" s="5">
        <f>VLOOKUP(A1819,'witte tabbelen'!$A$3:$K$2467,$R$76,0)</f>
        <v>3210.5</v>
      </c>
      <c r="C1819" s="5">
        <f>VLOOKUP(A1819,'witte tabbelen'!$A$3:$K$2467,$S$76,0)</f>
        <v>3021.92</v>
      </c>
      <c r="D1819" s="5">
        <f t="shared" si="34"/>
        <v>3021.92</v>
      </c>
    </row>
    <row r="1820" spans="1:4">
      <c r="A1820" s="243">
        <v>8185.5</v>
      </c>
      <c r="B1820" s="5">
        <f>VLOOKUP(A1820,'witte tabbelen'!$A$3:$K$2467,$R$76,0)</f>
        <v>3212.75</v>
      </c>
      <c r="C1820" s="5">
        <f>VLOOKUP(A1820,'witte tabbelen'!$A$3:$K$2467,$S$76,0)</f>
        <v>3024.5</v>
      </c>
      <c r="D1820" s="5">
        <f t="shared" si="34"/>
        <v>3024.5</v>
      </c>
    </row>
    <row r="1821" spans="1:4">
      <c r="A1821" s="244">
        <v>8190</v>
      </c>
      <c r="B1821" s="5">
        <f>VLOOKUP(A1821,'witte tabbelen'!$A$3:$K$2467,$R$76,0)</f>
        <v>3214.92</v>
      </c>
      <c r="C1821" s="5">
        <f>VLOOKUP(A1821,'witte tabbelen'!$A$3:$K$2467,$S$76,0)</f>
        <v>3026.92</v>
      </c>
      <c r="D1821" s="5">
        <f t="shared" si="34"/>
        <v>3026.92</v>
      </c>
    </row>
    <row r="1822" spans="1:4">
      <c r="A1822" s="243">
        <v>8194.5</v>
      </c>
      <c r="B1822" s="5">
        <f>VLOOKUP(A1822,'witte tabbelen'!$A$3:$K$2467,$R$76,0)</f>
        <v>3217.17</v>
      </c>
      <c r="C1822" s="5">
        <f>VLOOKUP(A1822,'witte tabbelen'!$A$3:$K$2467,$S$76,0)</f>
        <v>3029.5</v>
      </c>
      <c r="D1822" s="5">
        <f t="shared" si="34"/>
        <v>3029.5</v>
      </c>
    </row>
    <row r="1823" spans="1:4">
      <c r="A1823" s="244">
        <v>8199</v>
      </c>
      <c r="B1823" s="5">
        <f>VLOOKUP(A1823,'witte tabbelen'!$A$3:$K$2467,$R$76,0)</f>
        <v>3219.42</v>
      </c>
      <c r="C1823" s="5">
        <f>VLOOKUP(A1823,'witte tabbelen'!$A$3:$K$2467,$S$76,0)</f>
        <v>3032.08</v>
      </c>
      <c r="D1823" s="5">
        <f t="shared" si="34"/>
        <v>3032.08</v>
      </c>
    </row>
    <row r="1824" spans="1:4">
      <c r="A1824" s="243">
        <v>8203.5</v>
      </c>
      <c r="B1824" s="5">
        <f>VLOOKUP(A1824,'witte tabbelen'!$A$3:$K$2467,$R$76,0)</f>
        <v>3221.58</v>
      </c>
      <c r="C1824" s="5">
        <f>VLOOKUP(A1824,'witte tabbelen'!$A$3:$K$2467,$S$76,0)</f>
        <v>3034.5</v>
      </c>
      <c r="D1824" s="5">
        <f t="shared" si="34"/>
        <v>3034.5</v>
      </c>
    </row>
    <row r="1825" spans="1:9">
      <c r="A1825" s="244">
        <v>8208</v>
      </c>
      <c r="B1825" s="5">
        <f>VLOOKUP(A1825,'witte tabbelen'!$A$3:$K$2467,$R$76,0)</f>
        <v>3223.83</v>
      </c>
      <c r="C1825" s="5">
        <f>VLOOKUP(A1825,'witte tabbelen'!$A$3:$K$2467,$S$76,0)</f>
        <v>3037.08</v>
      </c>
      <c r="D1825" s="5">
        <f t="shared" si="34"/>
        <v>3037.08</v>
      </c>
    </row>
    <row r="1826" spans="1:9">
      <c r="A1826" s="243">
        <v>8212.5</v>
      </c>
      <c r="B1826" s="5">
        <f>VLOOKUP(A1826,'witte tabbelen'!$A$3:$K$2467,$R$76,0)</f>
        <v>3226.08</v>
      </c>
      <c r="C1826" s="5">
        <f>VLOOKUP(A1826,'witte tabbelen'!$A$3:$K$2467,$S$76,0)</f>
        <v>3039.58</v>
      </c>
      <c r="D1826" s="5">
        <f t="shared" si="34"/>
        <v>3039.58</v>
      </c>
    </row>
    <row r="1827" spans="1:9">
      <c r="A1827" s="244">
        <v>8217</v>
      </c>
      <c r="B1827" s="5">
        <f>VLOOKUP(A1827,'witte tabbelen'!$A$3:$K$2467,$R$76,0)</f>
        <v>3228.33</v>
      </c>
      <c r="C1827" s="5">
        <f>VLOOKUP(A1827,'witte tabbelen'!$A$3:$K$2467,$S$76,0)</f>
        <v>3042.17</v>
      </c>
      <c r="D1827" s="5">
        <f t="shared" si="34"/>
        <v>3042.17</v>
      </c>
    </row>
    <row r="1828" spans="1:9">
      <c r="A1828" s="243">
        <v>8221.5</v>
      </c>
      <c r="B1828" s="5">
        <f>VLOOKUP(A1828,'witte tabbelen'!$A$3:$K$2467,$R$76,0)</f>
        <v>3230.5</v>
      </c>
      <c r="C1828" s="5">
        <f>VLOOKUP(A1828,'witte tabbelen'!$A$3:$K$2467,$S$76,0)</f>
        <v>3044.58</v>
      </c>
      <c r="D1828" s="5">
        <f t="shared" si="34"/>
        <v>3044.58</v>
      </c>
    </row>
    <row r="1829" spans="1:9">
      <c r="A1829" s="244">
        <v>8226</v>
      </c>
      <c r="B1829" s="5">
        <f>VLOOKUP(A1829,'witte tabbelen'!$A$3:$K$2467,$R$76,0)</f>
        <v>3232.75</v>
      </c>
      <c r="C1829" s="5">
        <f>VLOOKUP(A1829,'witte tabbelen'!$A$3:$K$2467,$S$76,0)</f>
        <v>3047.17</v>
      </c>
      <c r="D1829" s="5">
        <f t="shared" si="34"/>
        <v>3047.17</v>
      </c>
    </row>
    <row r="1830" spans="1:9">
      <c r="A1830" s="243">
        <v>8230.5</v>
      </c>
      <c r="B1830" s="5">
        <f>VLOOKUP(A1830,'witte tabbelen'!$A$3:$K$2467,$R$76,0)</f>
        <v>3235</v>
      </c>
      <c r="C1830" s="5">
        <f>VLOOKUP(A1830,'witte tabbelen'!$A$3:$K$2467,$S$76,0)</f>
        <v>3049.67</v>
      </c>
      <c r="D1830" s="5">
        <f t="shared" si="34"/>
        <v>3049.67</v>
      </c>
      <c r="I1830" s="5" t="s">
        <v>141</v>
      </c>
    </row>
    <row r="1831" spans="1:9">
      <c r="A1831" s="244">
        <v>8235</v>
      </c>
      <c r="B1831" s="5">
        <f>VLOOKUP(A1831,'witte tabbelen'!$A$3:$K$2467,$R$76,0)</f>
        <v>3237.25</v>
      </c>
      <c r="C1831" s="5">
        <f>VLOOKUP(A1831,'witte tabbelen'!$A$3:$K$2467,$S$76,0)</f>
        <v>3052.25</v>
      </c>
      <c r="D1831" s="5">
        <f t="shared" si="34"/>
        <v>3052.25</v>
      </c>
    </row>
    <row r="1832" spans="1:9">
      <c r="A1832" s="243">
        <v>8239.5</v>
      </c>
      <c r="B1832" s="5">
        <f>VLOOKUP(A1832,'witte tabbelen'!$A$3:$K$2467,$R$76,0)</f>
        <v>3239.42</v>
      </c>
      <c r="C1832" s="5">
        <f>VLOOKUP(A1832,'witte tabbelen'!$A$3:$K$2467,$S$76,0)</f>
        <v>3054.67</v>
      </c>
      <c r="D1832" s="5">
        <f t="shared" si="34"/>
        <v>3054.67</v>
      </c>
    </row>
    <row r="1833" spans="1:9">
      <c r="A1833" s="244">
        <v>8244</v>
      </c>
      <c r="B1833" s="5">
        <f>VLOOKUP(A1833,'witte tabbelen'!$A$3:$K$2467,$R$76,0)</f>
        <v>3241.67</v>
      </c>
      <c r="C1833" s="5">
        <f>VLOOKUP(A1833,'witte tabbelen'!$A$3:$K$2467,$S$76,0)</f>
        <v>3057.25</v>
      </c>
      <c r="D1833" s="5">
        <f t="shared" si="34"/>
        <v>3057.25</v>
      </c>
    </row>
    <row r="1834" spans="1:9">
      <c r="A1834" s="243">
        <v>8248.5</v>
      </c>
      <c r="B1834" s="5">
        <f>VLOOKUP(A1834,'witte tabbelen'!$A$3:$K$2467,$R$76,0)</f>
        <v>3243.92</v>
      </c>
      <c r="C1834" s="5">
        <f>VLOOKUP(A1834,'witte tabbelen'!$A$3:$K$2467,$S$76,0)</f>
        <v>3059.75</v>
      </c>
      <c r="D1834" s="5">
        <f t="shared" si="34"/>
        <v>3059.75</v>
      </c>
    </row>
    <row r="1835" spans="1:9">
      <c r="A1835" s="244">
        <v>8253</v>
      </c>
      <c r="B1835" s="5">
        <f>VLOOKUP(A1835,'witte tabbelen'!$A$3:$K$2467,$R$76,0)</f>
        <v>3246.08</v>
      </c>
      <c r="C1835" s="5">
        <f>VLOOKUP(A1835,'witte tabbelen'!$A$3:$K$2467,$S$76,0)</f>
        <v>3062.25</v>
      </c>
      <c r="D1835" s="5">
        <f t="shared" si="34"/>
        <v>3062.25</v>
      </c>
    </row>
    <row r="1836" spans="1:9">
      <c r="A1836" s="243">
        <v>8257.5</v>
      </c>
      <c r="B1836" s="5">
        <f>VLOOKUP(A1836,'witte tabbelen'!$A$3:$K$2467,$R$76,0)</f>
        <v>3248.33</v>
      </c>
      <c r="C1836" s="5">
        <f>VLOOKUP(A1836,'witte tabbelen'!$A$3:$K$2467,$S$76,0)</f>
        <v>3064.75</v>
      </c>
      <c r="D1836" s="5">
        <f t="shared" si="34"/>
        <v>3064.75</v>
      </c>
    </row>
    <row r="1837" spans="1:9">
      <c r="A1837" s="244">
        <v>8262</v>
      </c>
      <c r="B1837" s="5">
        <f>VLOOKUP(A1837,'witte tabbelen'!$A$3:$K$2467,$R$76,0)</f>
        <v>3250.58</v>
      </c>
      <c r="C1837" s="5">
        <f>VLOOKUP(A1837,'witte tabbelen'!$A$3:$K$2467,$S$76,0)</f>
        <v>3067.33</v>
      </c>
      <c r="D1837" s="5">
        <f t="shared" si="34"/>
        <v>3067.33</v>
      </c>
    </row>
    <row r="1838" spans="1:9">
      <c r="A1838" s="243">
        <v>8266.5</v>
      </c>
      <c r="B1838" s="5">
        <f>VLOOKUP(A1838,'witte tabbelen'!$A$3:$K$2467,$R$76,0)</f>
        <v>3252.83</v>
      </c>
      <c r="C1838" s="5">
        <f>VLOOKUP(A1838,'witte tabbelen'!$A$3:$K$2467,$S$76,0)</f>
        <v>3069.83</v>
      </c>
      <c r="D1838" s="5">
        <f t="shared" si="34"/>
        <v>3069.83</v>
      </c>
    </row>
    <row r="1839" spans="1:9">
      <c r="A1839" s="244">
        <v>8271</v>
      </c>
      <c r="B1839" s="5">
        <f>VLOOKUP(A1839,'witte tabbelen'!$A$3:$K$2467,$R$76,0)</f>
        <v>3255</v>
      </c>
      <c r="C1839" s="5">
        <f>VLOOKUP(A1839,'witte tabbelen'!$A$3:$K$2467,$S$76,0)</f>
        <v>3072.33</v>
      </c>
      <c r="D1839" s="5">
        <f t="shared" si="34"/>
        <v>3072.33</v>
      </c>
    </row>
    <row r="1840" spans="1:9">
      <c r="A1840" s="243">
        <v>8275.5</v>
      </c>
      <c r="B1840" s="5">
        <f>VLOOKUP(A1840,'witte tabbelen'!$A$3:$K$2467,$R$76,0)</f>
        <v>3257.25</v>
      </c>
      <c r="C1840" s="5">
        <f>VLOOKUP(A1840,'witte tabbelen'!$A$3:$K$2467,$S$76,0)</f>
        <v>3074.83</v>
      </c>
      <c r="D1840" s="5">
        <f t="shared" si="34"/>
        <v>3074.83</v>
      </c>
    </row>
    <row r="1841" spans="1:21">
      <c r="A1841" s="244">
        <v>8280</v>
      </c>
      <c r="B1841" s="5">
        <f>VLOOKUP(A1841,'witte tabbelen'!$A$3:$K$2467,$R$76,0)</f>
        <v>3259.5</v>
      </c>
      <c r="C1841" s="5">
        <f>VLOOKUP(A1841,'witte tabbelen'!$A$3:$K$2467,$S$76,0)</f>
        <v>3077.42</v>
      </c>
      <c r="D1841" s="5">
        <f t="shared" si="34"/>
        <v>3077.42</v>
      </c>
    </row>
    <row r="1842" spans="1:21">
      <c r="A1842" s="243">
        <v>8284.5</v>
      </c>
      <c r="B1842" s="5">
        <f>VLOOKUP(A1842,'witte tabbelen'!$A$3:$K$2467,$R$76,0)</f>
        <v>3261.75</v>
      </c>
      <c r="C1842" s="5">
        <f>VLOOKUP(A1842,'witte tabbelen'!$A$3:$K$2467,$S$76,0)</f>
        <v>3079.92</v>
      </c>
      <c r="D1842" s="5">
        <f t="shared" si="34"/>
        <v>3079.92</v>
      </c>
    </row>
    <row r="1843" spans="1:21">
      <c r="A1843" s="244">
        <v>8289</v>
      </c>
      <c r="B1843" s="5">
        <f>VLOOKUP(A1843,'witte tabbelen'!$A$3:$K$2467,$R$76,0)</f>
        <v>3263.92</v>
      </c>
      <c r="C1843" s="5">
        <f>VLOOKUP(A1843,'witte tabbelen'!$A$3:$K$2467,$S$76,0)</f>
        <v>3082.42</v>
      </c>
      <c r="D1843" s="5">
        <f t="shared" si="34"/>
        <v>3082.42</v>
      </c>
    </row>
    <row r="1844" spans="1:21">
      <c r="A1844" s="243">
        <v>8293.5</v>
      </c>
      <c r="B1844" s="5">
        <f>VLOOKUP(A1844,'witte tabbelen'!$A$3:$K$2467,$R$76,0)</f>
        <v>3266.17</v>
      </c>
      <c r="C1844" s="5">
        <f>VLOOKUP(A1844,'witte tabbelen'!$A$3:$K$2467,$S$76,0)</f>
        <v>3084.92</v>
      </c>
      <c r="D1844" s="5">
        <f t="shared" si="34"/>
        <v>3084.92</v>
      </c>
    </row>
    <row r="1845" spans="1:21">
      <c r="A1845" s="244">
        <v>8298</v>
      </c>
      <c r="B1845" s="5">
        <f>VLOOKUP(A1845,'witte tabbelen'!$A$3:$K$2467,$R$76,0)</f>
        <v>3268.42</v>
      </c>
      <c r="C1845" s="5">
        <f>VLOOKUP(A1845,'witte tabbelen'!$A$3:$K$2467,$S$76,0)</f>
        <v>3087.5</v>
      </c>
      <c r="D1845" s="5">
        <f t="shared" si="34"/>
        <v>3087.5</v>
      </c>
    </row>
    <row r="1846" spans="1:21">
      <c r="A1846" s="243">
        <v>8302.5</v>
      </c>
      <c r="B1846" s="5">
        <f>VLOOKUP(A1846,'witte tabbelen'!$A$3:$K$2467,$R$76,0)</f>
        <v>3270.58</v>
      </c>
      <c r="C1846" s="5">
        <f>VLOOKUP(A1846,'witte tabbelen'!$A$3:$K$2467,$S$76,0)</f>
        <v>3089.92</v>
      </c>
      <c r="D1846" s="5">
        <f t="shared" si="34"/>
        <v>3089.92</v>
      </c>
    </row>
    <row r="1847" spans="1:21">
      <c r="A1847" s="244">
        <v>8307</v>
      </c>
      <c r="B1847" s="5">
        <f>VLOOKUP(A1847,'witte tabbelen'!$A$3:$K$2467,$R$76,0)</f>
        <v>3272.83</v>
      </c>
      <c r="C1847" s="5">
        <f>VLOOKUP(A1847,'witte tabbelen'!$A$3:$K$2467,$S$76,0)</f>
        <v>3092.5</v>
      </c>
      <c r="D1847" s="5">
        <f t="shared" si="34"/>
        <v>3092.5</v>
      </c>
    </row>
    <row r="1848" spans="1:21">
      <c r="A1848" s="243">
        <v>8311.5</v>
      </c>
      <c r="B1848" s="5">
        <f>VLOOKUP(A1848,'witte tabbelen'!$A$3:$K$2467,$R$76,0)</f>
        <v>3275.08</v>
      </c>
      <c r="C1848" s="5">
        <f>VLOOKUP(A1848,'witte tabbelen'!$A$3:$K$2467,$S$76,0)</f>
        <v>3095</v>
      </c>
      <c r="D1848" s="5">
        <f t="shared" si="34"/>
        <v>3095</v>
      </c>
    </row>
    <row r="1849" spans="1:21" ht="91.8">
      <c r="A1849" s="244">
        <v>8316</v>
      </c>
      <c r="B1849" s="5">
        <f>VLOOKUP(A1849,'witte tabbelen'!$A$3:$K$2467,$R$76,0)</f>
        <v>3277.33</v>
      </c>
      <c r="C1849" s="5">
        <f>VLOOKUP(A1849,'witte tabbelen'!$A$3:$K$2467,$S$76,0)</f>
        <v>3097.58</v>
      </c>
      <c r="D1849" s="5">
        <f t="shared" si="34"/>
        <v>3097.58</v>
      </c>
      <c r="I1849" s="166" t="s">
        <v>142</v>
      </c>
      <c r="J1849"/>
      <c r="K1849"/>
      <c r="L1849"/>
      <c r="M1849"/>
      <c r="N1849"/>
      <c r="O1849"/>
      <c r="P1849"/>
      <c r="Q1849"/>
      <c r="R1849"/>
      <c r="S1849"/>
      <c r="T1849"/>
      <c r="U1849"/>
    </row>
    <row r="1850" spans="1:21">
      <c r="A1850" s="243">
        <v>8320.5</v>
      </c>
      <c r="B1850" s="5">
        <f>VLOOKUP(A1850,'witte tabbelen'!$A$3:$K$2467,$R$76,0)</f>
        <v>3279.5</v>
      </c>
      <c r="C1850" s="5">
        <f>VLOOKUP(A1850,'witte tabbelen'!$A$3:$K$2467,$S$76,0)</f>
        <v>3100</v>
      </c>
      <c r="D1850" s="5">
        <f t="shared" si="34"/>
        <v>3100</v>
      </c>
    </row>
    <row r="1851" spans="1:21">
      <c r="A1851" s="244">
        <v>8325</v>
      </c>
      <c r="B1851" s="5">
        <f>VLOOKUP(A1851,'witte tabbelen'!$A$3:$K$2467,$R$76,0)</f>
        <v>3281.75</v>
      </c>
      <c r="C1851" s="5">
        <f>VLOOKUP(A1851,'witte tabbelen'!$A$3:$K$2467,$S$76,0)</f>
        <v>3102.58</v>
      </c>
      <c r="D1851" s="5">
        <f t="shared" si="34"/>
        <v>3102.58</v>
      </c>
    </row>
    <row r="1852" spans="1:21">
      <c r="A1852" s="243">
        <v>8329.5</v>
      </c>
      <c r="B1852" s="5">
        <f>VLOOKUP(A1852,'witte tabbelen'!$A$3:$K$2467,$R$76,0)</f>
        <v>3284</v>
      </c>
      <c r="C1852" s="5">
        <f>VLOOKUP(A1852,'witte tabbelen'!$A$3:$K$2467,$S$76,0)</f>
        <v>3105.08</v>
      </c>
      <c r="D1852" s="5">
        <f t="shared" si="34"/>
        <v>3105.08</v>
      </c>
    </row>
    <row r="1853" spans="1:21">
      <c r="A1853" s="244">
        <v>8334</v>
      </c>
      <c r="B1853" s="5">
        <f>VLOOKUP(A1853,'witte tabbelen'!$A$3:$K$2467,$R$76,0)</f>
        <v>3286.25</v>
      </c>
      <c r="C1853" s="5">
        <f>VLOOKUP(A1853,'witte tabbelen'!$A$3:$K$2467,$S$76,0)</f>
        <v>3107.67</v>
      </c>
      <c r="D1853" s="5">
        <f t="shared" si="34"/>
        <v>3107.67</v>
      </c>
    </row>
    <row r="1854" spans="1:21">
      <c r="A1854" s="243">
        <v>8338.5</v>
      </c>
      <c r="B1854" s="5">
        <f>VLOOKUP(A1854,'witte tabbelen'!$A$3:$K$2467,$R$76,0)</f>
        <v>3288.42</v>
      </c>
      <c r="C1854" s="5">
        <f>VLOOKUP(A1854,'witte tabbelen'!$A$3:$K$2467,$S$76,0)</f>
        <v>3110.08</v>
      </c>
      <c r="D1854" s="5">
        <f t="shared" si="34"/>
        <v>3110.08</v>
      </c>
    </row>
    <row r="1855" spans="1:21">
      <c r="A1855" s="244">
        <v>8343</v>
      </c>
      <c r="B1855" s="5">
        <f>VLOOKUP(A1855,'witte tabbelen'!$A$3:$K$2467,$R$76,0)</f>
        <v>3290.67</v>
      </c>
      <c r="C1855" s="5">
        <f>VLOOKUP(A1855,'witte tabbelen'!$A$3:$K$2467,$S$76,0)</f>
        <v>3112.67</v>
      </c>
      <c r="D1855" s="5">
        <f t="shared" si="34"/>
        <v>3112.67</v>
      </c>
    </row>
    <row r="1856" spans="1:21">
      <c r="A1856" s="243">
        <v>8347.5</v>
      </c>
      <c r="B1856" s="5">
        <f>VLOOKUP(A1856,'witte tabbelen'!$A$3:$K$2467,$R$76,0)</f>
        <v>3292.92</v>
      </c>
      <c r="C1856" s="5">
        <f>VLOOKUP(A1856,'witte tabbelen'!$A$3:$K$2467,$S$76,0)</f>
        <v>3115.25</v>
      </c>
      <c r="D1856" s="5">
        <f t="shared" si="34"/>
        <v>3115.25</v>
      </c>
    </row>
    <row r="1857" spans="1:4">
      <c r="A1857" s="244">
        <v>8352</v>
      </c>
      <c r="B1857" s="5">
        <f>VLOOKUP(A1857,'witte tabbelen'!$A$3:$K$2467,$R$76,0)</f>
        <v>3295.17</v>
      </c>
      <c r="C1857" s="5">
        <f>VLOOKUP(A1857,'witte tabbelen'!$A$3:$K$2467,$S$76,0)</f>
        <v>3117.75</v>
      </c>
      <c r="D1857" s="5">
        <f t="shared" si="34"/>
        <v>3117.75</v>
      </c>
    </row>
    <row r="1858" spans="1:4">
      <c r="A1858" s="243">
        <v>8356.5</v>
      </c>
      <c r="B1858" s="5">
        <f>VLOOKUP(A1858,'witte tabbelen'!$A$3:$K$2467,$R$76,0)</f>
        <v>3297.33</v>
      </c>
      <c r="C1858" s="5">
        <f>VLOOKUP(A1858,'witte tabbelen'!$A$3:$K$2467,$S$76,0)</f>
        <v>3120.25</v>
      </c>
      <c r="D1858" s="5">
        <f t="shared" si="34"/>
        <v>3120.25</v>
      </c>
    </row>
    <row r="1859" spans="1:4">
      <c r="A1859" s="244">
        <v>8361</v>
      </c>
      <c r="B1859" s="5">
        <f>VLOOKUP(A1859,'witte tabbelen'!$A$3:$K$2467,$R$76,0)</f>
        <v>3299.58</v>
      </c>
      <c r="C1859" s="5">
        <f>VLOOKUP(A1859,'witte tabbelen'!$A$3:$K$2467,$S$76,0)</f>
        <v>3122.75</v>
      </c>
      <c r="D1859" s="5">
        <f t="shared" ref="D1859:D1922" si="35">C1859</f>
        <v>3122.75</v>
      </c>
    </row>
    <row r="1860" spans="1:4">
      <c r="A1860" s="243">
        <v>8365.5</v>
      </c>
      <c r="B1860" s="5">
        <f>VLOOKUP(A1860,'witte tabbelen'!$A$3:$K$2467,$R$76,0)</f>
        <v>3301.83</v>
      </c>
      <c r="C1860" s="5">
        <f>VLOOKUP(A1860,'witte tabbelen'!$A$3:$K$2467,$S$76,0)</f>
        <v>3125.33</v>
      </c>
      <c r="D1860" s="5">
        <f t="shared" si="35"/>
        <v>3125.33</v>
      </c>
    </row>
    <row r="1861" spans="1:4">
      <c r="A1861" s="244">
        <v>8370</v>
      </c>
      <c r="B1861" s="5">
        <f>VLOOKUP(A1861,'witte tabbelen'!$A$3:$K$2467,$R$76,0)</f>
        <v>3304</v>
      </c>
      <c r="C1861" s="5">
        <f>VLOOKUP(A1861,'witte tabbelen'!$A$3:$K$2467,$S$76,0)</f>
        <v>3127.75</v>
      </c>
      <c r="D1861" s="5">
        <f t="shared" si="35"/>
        <v>3127.75</v>
      </c>
    </row>
    <row r="1862" spans="1:4">
      <c r="A1862" s="243">
        <v>8374.5</v>
      </c>
      <c r="B1862" s="5">
        <f>VLOOKUP(A1862,'witte tabbelen'!$A$3:$K$2467,$R$76,0)</f>
        <v>3306.25</v>
      </c>
      <c r="C1862" s="5">
        <f>VLOOKUP(A1862,'witte tabbelen'!$A$3:$K$2467,$S$76,0)</f>
        <v>3130.33</v>
      </c>
      <c r="D1862" s="5">
        <f t="shared" si="35"/>
        <v>3130.33</v>
      </c>
    </row>
    <row r="1863" spans="1:4">
      <c r="A1863" s="244">
        <v>8379</v>
      </c>
      <c r="B1863" s="5">
        <f>VLOOKUP(A1863,'witte tabbelen'!$A$3:$K$2467,$R$76,0)</f>
        <v>3308.5</v>
      </c>
      <c r="C1863" s="5">
        <f>VLOOKUP(A1863,'witte tabbelen'!$A$3:$K$2467,$S$76,0)</f>
        <v>3132.83</v>
      </c>
      <c r="D1863" s="5">
        <f t="shared" si="35"/>
        <v>3132.83</v>
      </c>
    </row>
    <row r="1864" spans="1:4">
      <c r="A1864" s="243">
        <v>8383.5</v>
      </c>
      <c r="B1864" s="5">
        <f>VLOOKUP(A1864,'witte tabbelen'!$A$3:$K$2467,$R$76,0)</f>
        <v>3310.75</v>
      </c>
      <c r="C1864" s="5">
        <f>VLOOKUP(A1864,'witte tabbelen'!$A$3:$K$2467,$S$76,0)</f>
        <v>3135.42</v>
      </c>
      <c r="D1864" s="5">
        <f t="shared" si="35"/>
        <v>3135.42</v>
      </c>
    </row>
    <row r="1865" spans="1:4">
      <c r="A1865" s="244">
        <v>8388</v>
      </c>
      <c r="B1865" s="5">
        <f>VLOOKUP(A1865,'witte tabbelen'!$A$3:$K$2467,$R$76,0)</f>
        <v>3312.92</v>
      </c>
      <c r="C1865" s="5">
        <f>VLOOKUP(A1865,'witte tabbelen'!$A$3:$K$2467,$S$76,0)</f>
        <v>3137.83</v>
      </c>
      <c r="D1865" s="5">
        <f t="shared" si="35"/>
        <v>3137.83</v>
      </c>
    </row>
    <row r="1866" spans="1:4">
      <c r="A1866" s="243">
        <v>8392.5</v>
      </c>
      <c r="B1866" s="5">
        <f>VLOOKUP(A1866,'witte tabbelen'!$A$3:$K$2467,$R$76,0)</f>
        <v>3315.17</v>
      </c>
      <c r="C1866" s="5">
        <f>VLOOKUP(A1866,'witte tabbelen'!$A$3:$K$2467,$S$76,0)</f>
        <v>3140.42</v>
      </c>
      <c r="D1866" s="5">
        <f t="shared" si="35"/>
        <v>3140.42</v>
      </c>
    </row>
    <row r="1867" spans="1:4">
      <c r="A1867" s="244">
        <v>8397</v>
      </c>
      <c r="B1867" s="5">
        <f>VLOOKUP(A1867,'witte tabbelen'!$A$3:$K$2467,$R$76,0)</f>
        <v>3317.42</v>
      </c>
      <c r="C1867" s="5">
        <f>VLOOKUP(A1867,'witte tabbelen'!$A$3:$K$2467,$S$76,0)</f>
        <v>3142.92</v>
      </c>
      <c r="D1867" s="5">
        <f t="shared" si="35"/>
        <v>3142.92</v>
      </c>
    </row>
    <row r="1868" spans="1:4">
      <c r="A1868" s="243">
        <v>8401.5</v>
      </c>
      <c r="B1868" s="5">
        <f>VLOOKUP(A1868,'witte tabbelen'!$A$3:$K$2467,$R$76,0)</f>
        <v>3319.67</v>
      </c>
      <c r="C1868" s="5">
        <f>VLOOKUP(A1868,'witte tabbelen'!$A$3:$K$2467,$S$76,0)</f>
        <v>3145.5</v>
      </c>
      <c r="D1868" s="5">
        <f t="shared" si="35"/>
        <v>3145.5</v>
      </c>
    </row>
    <row r="1869" spans="1:4">
      <c r="A1869" s="244">
        <v>8406</v>
      </c>
      <c r="B1869" s="5">
        <f>VLOOKUP(A1869,'witte tabbelen'!$A$3:$K$2467,$R$76,0)</f>
        <v>3321.83</v>
      </c>
      <c r="C1869" s="5">
        <f>VLOOKUP(A1869,'witte tabbelen'!$A$3:$K$2467,$S$76,0)</f>
        <v>3147.92</v>
      </c>
      <c r="D1869" s="5">
        <f t="shared" si="35"/>
        <v>3147.92</v>
      </c>
    </row>
    <row r="1870" spans="1:4">
      <c r="A1870" s="243">
        <v>8410.5</v>
      </c>
      <c r="B1870" s="5">
        <f>VLOOKUP(A1870,'witte tabbelen'!$A$3:$K$2467,$R$76,0)</f>
        <v>3324.08</v>
      </c>
      <c r="C1870" s="5">
        <f>VLOOKUP(A1870,'witte tabbelen'!$A$3:$K$2467,$S$76,0)</f>
        <v>3150.5</v>
      </c>
      <c r="D1870" s="5">
        <f t="shared" si="35"/>
        <v>3150.5</v>
      </c>
    </row>
    <row r="1871" spans="1:4">
      <c r="A1871" s="244">
        <v>8415</v>
      </c>
      <c r="B1871" s="5">
        <f>VLOOKUP(A1871,'witte tabbelen'!$A$3:$K$2467,$R$76,0)</f>
        <v>3326.33</v>
      </c>
      <c r="C1871" s="5">
        <f>VLOOKUP(A1871,'witte tabbelen'!$A$3:$K$2467,$S$76,0)</f>
        <v>3153</v>
      </c>
      <c r="D1871" s="5">
        <f t="shared" si="35"/>
        <v>3153</v>
      </c>
    </row>
    <row r="1872" spans="1:4">
      <c r="A1872" s="243">
        <v>8419.5</v>
      </c>
      <c r="B1872" s="5">
        <f>VLOOKUP(A1872,'witte tabbelen'!$A$3:$K$2467,$R$76,0)</f>
        <v>3328.5</v>
      </c>
      <c r="C1872" s="5">
        <f>VLOOKUP(A1872,'witte tabbelen'!$A$3:$K$2467,$S$76,0)</f>
        <v>3155.5</v>
      </c>
      <c r="D1872" s="5">
        <f t="shared" si="35"/>
        <v>3155.5</v>
      </c>
    </row>
    <row r="1873" spans="1:4">
      <c r="A1873" s="244">
        <v>8424</v>
      </c>
      <c r="B1873" s="5">
        <f>VLOOKUP(A1873,'witte tabbelen'!$A$3:$K$2467,$R$76,0)</f>
        <v>3330.75</v>
      </c>
      <c r="C1873" s="5">
        <f>VLOOKUP(A1873,'witte tabbelen'!$A$3:$K$2467,$S$76,0)</f>
        <v>3158</v>
      </c>
      <c r="D1873" s="5">
        <f t="shared" si="35"/>
        <v>3158</v>
      </c>
    </row>
    <row r="1874" spans="1:4">
      <c r="A1874" s="243">
        <v>8428.5</v>
      </c>
      <c r="B1874" s="5">
        <f>VLOOKUP(A1874,'witte tabbelen'!$A$3:$K$2467,$R$76,0)</f>
        <v>3333</v>
      </c>
      <c r="C1874" s="5">
        <f>VLOOKUP(A1874,'witte tabbelen'!$A$3:$K$2467,$S$76,0)</f>
        <v>3160.58</v>
      </c>
      <c r="D1874" s="5">
        <f t="shared" si="35"/>
        <v>3160.58</v>
      </c>
    </row>
    <row r="1875" spans="1:4">
      <c r="A1875" s="244">
        <v>8433</v>
      </c>
      <c r="B1875" s="5">
        <f>VLOOKUP(A1875,'witte tabbelen'!$A$3:$K$2467,$R$76,0)</f>
        <v>3335.25</v>
      </c>
      <c r="C1875" s="5">
        <f>VLOOKUP(A1875,'witte tabbelen'!$A$3:$K$2467,$S$76,0)</f>
        <v>3163.08</v>
      </c>
      <c r="D1875" s="5">
        <f t="shared" si="35"/>
        <v>3163.08</v>
      </c>
    </row>
    <row r="1876" spans="1:4">
      <c r="A1876" s="243">
        <v>8437.5</v>
      </c>
      <c r="B1876" s="5">
        <f>VLOOKUP(A1876,'witte tabbelen'!$A$3:$K$2467,$R$76,0)</f>
        <v>3337.42</v>
      </c>
      <c r="C1876" s="5">
        <f>VLOOKUP(A1876,'witte tabbelen'!$A$3:$K$2467,$S$76,0)</f>
        <v>3165.58</v>
      </c>
      <c r="D1876" s="5">
        <f t="shared" si="35"/>
        <v>3165.58</v>
      </c>
    </row>
    <row r="1877" spans="1:4">
      <c r="A1877" s="244">
        <v>8442</v>
      </c>
      <c r="B1877" s="5">
        <f>VLOOKUP(A1877,'witte tabbelen'!$A$3:$K$2467,$R$76,0)</f>
        <v>3339.67</v>
      </c>
      <c r="C1877" s="5">
        <f>VLOOKUP(A1877,'witte tabbelen'!$A$3:$K$2467,$S$76,0)</f>
        <v>3168.08</v>
      </c>
      <c r="D1877" s="5">
        <f t="shared" si="35"/>
        <v>3168.08</v>
      </c>
    </row>
    <row r="1878" spans="1:4">
      <c r="A1878" s="243">
        <v>8446.5</v>
      </c>
      <c r="B1878" s="5">
        <f>VLOOKUP(A1878,'witte tabbelen'!$A$3:$K$2467,$R$76,0)</f>
        <v>3341.92</v>
      </c>
      <c r="C1878" s="5">
        <f>VLOOKUP(A1878,'witte tabbelen'!$A$3:$K$2467,$S$76,0)</f>
        <v>3170.67</v>
      </c>
      <c r="D1878" s="5">
        <f t="shared" si="35"/>
        <v>3170.67</v>
      </c>
    </row>
    <row r="1879" spans="1:4">
      <c r="A1879" s="244">
        <v>8451</v>
      </c>
      <c r="B1879" s="5">
        <f>VLOOKUP(A1879,'witte tabbelen'!$A$3:$K$2467,$R$76,0)</f>
        <v>3344.17</v>
      </c>
      <c r="C1879" s="5">
        <f>VLOOKUP(A1879,'witte tabbelen'!$A$3:$K$2467,$S$76,0)</f>
        <v>3173.17</v>
      </c>
      <c r="D1879" s="5">
        <f t="shared" si="35"/>
        <v>3173.17</v>
      </c>
    </row>
    <row r="1880" spans="1:4">
      <c r="A1880" s="243">
        <v>8455.5</v>
      </c>
      <c r="B1880" s="5">
        <f>VLOOKUP(A1880,'witte tabbelen'!$A$3:$K$2467,$R$76,0)</f>
        <v>3346.33</v>
      </c>
      <c r="C1880" s="5">
        <f>VLOOKUP(A1880,'witte tabbelen'!$A$3:$K$2467,$S$76,0)</f>
        <v>3175.67</v>
      </c>
      <c r="D1880" s="5">
        <f t="shared" si="35"/>
        <v>3175.67</v>
      </c>
    </row>
    <row r="1881" spans="1:4">
      <c r="A1881" s="244">
        <v>8460</v>
      </c>
      <c r="B1881" s="5">
        <f>VLOOKUP(A1881,'witte tabbelen'!$A$3:$K$2467,$R$76,0)</f>
        <v>3348.58</v>
      </c>
      <c r="C1881" s="5">
        <f>VLOOKUP(A1881,'witte tabbelen'!$A$3:$K$2467,$S$76,0)</f>
        <v>3178.17</v>
      </c>
      <c r="D1881" s="5">
        <f t="shared" si="35"/>
        <v>3178.17</v>
      </c>
    </row>
    <row r="1882" spans="1:4">
      <c r="A1882" s="243">
        <v>8464.5</v>
      </c>
      <c r="B1882" s="5">
        <f>VLOOKUP(A1882,'witte tabbelen'!$A$3:$K$2467,$R$76,0)</f>
        <v>3350.83</v>
      </c>
      <c r="C1882" s="5">
        <f>VLOOKUP(A1882,'witte tabbelen'!$A$3:$K$2467,$S$76,0)</f>
        <v>3180.75</v>
      </c>
      <c r="D1882" s="5">
        <f t="shared" si="35"/>
        <v>3180.75</v>
      </c>
    </row>
    <row r="1883" spans="1:4">
      <c r="A1883" s="244">
        <v>8469</v>
      </c>
      <c r="B1883" s="5">
        <f>VLOOKUP(A1883,'witte tabbelen'!$A$3:$K$2467,$R$76,0)</f>
        <v>3353</v>
      </c>
      <c r="C1883" s="5">
        <f>VLOOKUP(A1883,'witte tabbelen'!$A$3:$K$2467,$S$76,0)</f>
        <v>3183.17</v>
      </c>
      <c r="D1883" s="5">
        <f t="shared" si="35"/>
        <v>3183.17</v>
      </c>
    </row>
    <row r="1884" spans="1:4">
      <c r="A1884" s="243">
        <v>8473.5</v>
      </c>
      <c r="B1884" s="5">
        <f>VLOOKUP(A1884,'witte tabbelen'!$A$3:$K$2467,$R$76,0)</f>
        <v>3355.25</v>
      </c>
      <c r="C1884" s="5">
        <f>VLOOKUP(A1884,'witte tabbelen'!$A$3:$K$2467,$S$76,0)</f>
        <v>3185.75</v>
      </c>
      <c r="D1884" s="5">
        <f t="shared" si="35"/>
        <v>3185.75</v>
      </c>
    </row>
    <row r="1885" spans="1:4">
      <c r="A1885" s="244">
        <v>8478</v>
      </c>
      <c r="B1885" s="5">
        <f>VLOOKUP(A1885,'witte tabbelen'!$A$3:$K$2467,$R$76,0)</f>
        <v>3357.5</v>
      </c>
      <c r="C1885" s="5">
        <f>VLOOKUP(A1885,'witte tabbelen'!$A$3:$K$2467,$S$76,0)</f>
        <v>3188.25</v>
      </c>
      <c r="D1885" s="5">
        <f t="shared" si="35"/>
        <v>3188.25</v>
      </c>
    </row>
    <row r="1886" spans="1:4">
      <c r="A1886" s="243">
        <v>8482.5</v>
      </c>
      <c r="B1886" s="5">
        <f>VLOOKUP(A1886,'witte tabbelen'!$A$3:$K$2467,$R$76,0)</f>
        <v>3359.75</v>
      </c>
      <c r="C1886" s="5">
        <f>VLOOKUP(A1886,'witte tabbelen'!$A$3:$K$2467,$S$76,0)</f>
        <v>3190.83</v>
      </c>
      <c r="D1886" s="5">
        <f t="shared" si="35"/>
        <v>3190.83</v>
      </c>
    </row>
    <row r="1887" spans="1:4">
      <c r="A1887" s="244">
        <v>8487</v>
      </c>
      <c r="B1887" s="5">
        <f>VLOOKUP(A1887,'witte tabbelen'!$A$3:$K$2467,$R$76,0)</f>
        <v>3361.92</v>
      </c>
      <c r="C1887" s="5">
        <f>VLOOKUP(A1887,'witte tabbelen'!$A$3:$K$2467,$S$76,0)</f>
        <v>3193.33</v>
      </c>
      <c r="D1887" s="5">
        <f t="shared" si="35"/>
        <v>3193.33</v>
      </c>
    </row>
    <row r="1888" spans="1:4">
      <c r="A1888" s="243">
        <v>8491.5</v>
      </c>
      <c r="B1888" s="5">
        <f>VLOOKUP(A1888,'witte tabbelen'!$A$3:$K$2467,$R$76,0)</f>
        <v>3364.17</v>
      </c>
      <c r="C1888" s="5">
        <f>VLOOKUP(A1888,'witte tabbelen'!$A$3:$K$2467,$S$76,0)</f>
        <v>3195.83</v>
      </c>
      <c r="D1888" s="5">
        <f t="shared" si="35"/>
        <v>3195.83</v>
      </c>
    </row>
    <row r="1889" spans="1:4">
      <c r="A1889" s="244">
        <v>8496</v>
      </c>
      <c r="B1889" s="5">
        <f>VLOOKUP(A1889,'witte tabbelen'!$A$3:$K$2467,$R$76,0)</f>
        <v>3366.42</v>
      </c>
      <c r="C1889" s="5">
        <f>VLOOKUP(A1889,'witte tabbelen'!$A$3:$K$2467,$S$76,0)</f>
        <v>3198.42</v>
      </c>
      <c r="D1889" s="5">
        <f t="shared" si="35"/>
        <v>3198.42</v>
      </c>
    </row>
    <row r="1890" spans="1:4">
      <c r="A1890" s="243">
        <v>8500.5</v>
      </c>
      <c r="B1890" s="5">
        <f>VLOOKUP(A1890,'witte tabbelen'!$A$3:$K$2467,$R$76,0)</f>
        <v>3368.67</v>
      </c>
      <c r="C1890" s="5">
        <f>VLOOKUP(A1890,'witte tabbelen'!$A$3:$K$2467,$S$76,0)</f>
        <v>3200.92</v>
      </c>
      <c r="D1890" s="5">
        <f t="shared" si="35"/>
        <v>3200.92</v>
      </c>
    </row>
    <row r="1891" spans="1:4">
      <c r="A1891" s="244">
        <v>8505</v>
      </c>
      <c r="B1891" s="5">
        <f>VLOOKUP(A1891,'witte tabbelen'!$A$3:$K$2467,$R$76,0)</f>
        <v>3370.83</v>
      </c>
      <c r="C1891" s="5">
        <f>VLOOKUP(A1891,'witte tabbelen'!$A$3:$K$2467,$S$76,0)</f>
        <v>3203.42</v>
      </c>
      <c r="D1891" s="5">
        <f t="shared" si="35"/>
        <v>3203.42</v>
      </c>
    </row>
    <row r="1892" spans="1:4">
      <c r="A1892" s="243">
        <v>8509.5</v>
      </c>
      <c r="B1892" s="5">
        <f>VLOOKUP(A1892,'witte tabbelen'!$A$3:$K$2467,$R$76,0)</f>
        <v>3373.08</v>
      </c>
      <c r="C1892" s="5">
        <f>VLOOKUP(A1892,'witte tabbelen'!$A$3:$K$2467,$S$76,0)</f>
        <v>3205.92</v>
      </c>
      <c r="D1892" s="5">
        <f t="shared" si="35"/>
        <v>3205.92</v>
      </c>
    </row>
    <row r="1893" spans="1:4">
      <c r="A1893" s="244">
        <v>8514</v>
      </c>
      <c r="B1893" s="5">
        <f>VLOOKUP(A1893,'witte tabbelen'!$A$3:$K$2467,$R$76,0)</f>
        <v>3375.33</v>
      </c>
      <c r="C1893" s="5">
        <f>VLOOKUP(A1893,'witte tabbelen'!$A$3:$K$2467,$S$76,0)</f>
        <v>3208.5</v>
      </c>
      <c r="D1893" s="5">
        <f t="shared" si="35"/>
        <v>3208.5</v>
      </c>
    </row>
    <row r="1894" spans="1:4">
      <c r="A1894" s="243">
        <v>8518.5</v>
      </c>
      <c r="B1894" s="5">
        <f>VLOOKUP(A1894,'witte tabbelen'!$A$3:$K$2467,$R$76,0)</f>
        <v>3377.58</v>
      </c>
      <c r="C1894" s="5">
        <f>VLOOKUP(A1894,'witte tabbelen'!$A$3:$K$2467,$S$76,0)</f>
        <v>3211</v>
      </c>
      <c r="D1894" s="5">
        <f t="shared" si="35"/>
        <v>3211</v>
      </c>
    </row>
    <row r="1895" spans="1:4">
      <c r="A1895" s="244">
        <v>8523</v>
      </c>
      <c r="B1895" s="5">
        <f>VLOOKUP(A1895,'witte tabbelen'!$A$3:$K$2467,$R$76,0)</f>
        <v>3379.75</v>
      </c>
      <c r="C1895" s="5">
        <f>VLOOKUP(A1895,'witte tabbelen'!$A$3:$K$2467,$S$76,0)</f>
        <v>3213.5</v>
      </c>
      <c r="D1895" s="5">
        <f t="shared" si="35"/>
        <v>3213.5</v>
      </c>
    </row>
    <row r="1896" spans="1:4">
      <c r="A1896" s="243">
        <v>8527.5</v>
      </c>
      <c r="B1896" s="5">
        <f>VLOOKUP(A1896,'witte tabbelen'!$A$3:$K$2467,$R$76,0)</f>
        <v>3382</v>
      </c>
      <c r="C1896" s="5">
        <f>VLOOKUP(A1896,'witte tabbelen'!$A$3:$K$2467,$S$76,0)</f>
        <v>3216</v>
      </c>
      <c r="D1896" s="5">
        <f t="shared" si="35"/>
        <v>3216</v>
      </c>
    </row>
    <row r="1897" spans="1:4">
      <c r="A1897" s="244">
        <v>8532</v>
      </c>
      <c r="B1897" s="5">
        <f>VLOOKUP(A1897,'witte tabbelen'!$A$3:$K$2467,$R$76,0)</f>
        <v>3384.25</v>
      </c>
      <c r="C1897" s="5">
        <f>VLOOKUP(A1897,'witte tabbelen'!$A$3:$K$2467,$S$76,0)</f>
        <v>3218.58</v>
      </c>
      <c r="D1897" s="5">
        <f t="shared" si="35"/>
        <v>3218.58</v>
      </c>
    </row>
    <row r="1898" spans="1:4">
      <c r="A1898" s="243">
        <v>8536.5</v>
      </c>
      <c r="B1898" s="5">
        <f>VLOOKUP(A1898,'witte tabbelen'!$A$3:$K$2467,$R$76,0)</f>
        <v>3386.42</v>
      </c>
      <c r="C1898" s="5">
        <f>VLOOKUP(A1898,'witte tabbelen'!$A$3:$K$2467,$S$76,0)</f>
        <v>3221</v>
      </c>
      <c r="D1898" s="5">
        <f t="shared" si="35"/>
        <v>3221</v>
      </c>
    </row>
    <row r="1899" spans="1:4">
      <c r="A1899" s="244">
        <v>8541</v>
      </c>
      <c r="B1899" s="5">
        <f>VLOOKUP(A1899,'witte tabbelen'!$A$3:$K$2467,$R$76,0)</f>
        <v>3388.67</v>
      </c>
      <c r="C1899" s="5">
        <f>VLOOKUP(A1899,'witte tabbelen'!$A$3:$K$2467,$S$76,0)</f>
        <v>3223.58</v>
      </c>
      <c r="D1899" s="5">
        <f t="shared" si="35"/>
        <v>3223.58</v>
      </c>
    </row>
    <row r="1900" spans="1:4">
      <c r="A1900" s="243">
        <v>8545.5</v>
      </c>
      <c r="B1900" s="5">
        <f>VLOOKUP(A1900,'witte tabbelen'!$A$3:$K$2467,$R$76,0)</f>
        <v>3390.92</v>
      </c>
      <c r="C1900" s="5">
        <f>VLOOKUP(A1900,'witte tabbelen'!$A$3:$K$2467,$S$76,0)</f>
        <v>3226.08</v>
      </c>
      <c r="D1900" s="5">
        <f t="shared" si="35"/>
        <v>3226.08</v>
      </c>
    </row>
    <row r="1901" spans="1:4">
      <c r="A1901" s="244">
        <v>8550</v>
      </c>
      <c r="B1901" s="5">
        <f>VLOOKUP(A1901,'witte tabbelen'!$A$3:$K$2467,$R$76,0)</f>
        <v>3393.17</v>
      </c>
      <c r="C1901" s="5">
        <f>VLOOKUP(A1901,'witte tabbelen'!$A$3:$K$2467,$S$76,0)</f>
        <v>3228.67</v>
      </c>
      <c r="D1901" s="5">
        <f t="shared" si="35"/>
        <v>3228.67</v>
      </c>
    </row>
    <row r="1902" spans="1:4">
      <c r="A1902" s="243">
        <v>8554.5</v>
      </c>
      <c r="B1902" s="5">
        <f>VLOOKUP(A1902,'witte tabbelen'!$A$3:$K$2467,$R$76,0)</f>
        <v>3395.33</v>
      </c>
      <c r="C1902" s="5">
        <f>VLOOKUP(A1902,'witte tabbelen'!$A$3:$K$2467,$S$76,0)</f>
        <v>3231.08</v>
      </c>
      <c r="D1902" s="5">
        <f t="shared" si="35"/>
        <v>3231.08</v>
      </c>
    </row>
    <row r="1903" spans="1:4">
      <c r="A1903" s="244">
        <v>8559</v>
      </c>
      <c r="B1903" s="5">
        <f>VLOOKUP(A1903,'witte tabbelen'!$A$3:$K$2467,$R$76,0)</f>
        <v>3397.58</v>
      </c>
      <c r="C1903" s="5">
        <f>VLOOKUP(A1903,'witte tabbelen'!$A$3:$K$2467,$S$76,0)</f>
        <v>3233.67</v>
      </c>
      <c r="D1903" s="5">
        <f t="shared" si="35"/>
        <v>3233.67</v>
      </c>
    </row>
    <row r="1904" spans="1:4">
      <c r="A1904" s="243">
        <v>8563.5</v>
      </c>
      <c r="B1904" s="5">
        <f>VLOOKUP(A1904,'witte tabbelen'!$A$3:$K$2467,$R$76,0)</f>
        <v>3399.83</v>
      </c>
      <c r="C1904" s="5">
        <f>VLOOKUP(A1904,'witte tabbelen'!$A$3:$K$2467,$S$76,0)</f>
        <v>3236.17</v>
      </c>
      <c r="D1904" s="5">
        <f t="shared" si="35"/>
        <v>3236.17</v>
      </c>
    </row>
    <row r="1905" spans="1:4">
      <c r="A1905" s="244">
        <v>8568</v>
      </c>
      <c r="B1905" s="5">
        <f>VLOOKUP(A1905,'witte tabbelen'!$A$3:$K$2467,$R$76,0)</f>
        <v>3402.08</v>
      </c>
      <c r="C1905" s="5">
        <f>VLOOKUP(A1905,'witte tabbelen'!$A$3:$K$2467,$S$76,0)</f>
        <v>3238.75</v>
      </c>
      <c r="D1905" s="5">
        <f t="shared" si="35"/>
        <v>3238.75</v>
      </c>
    </row>
    <row r="1906" spans="1:4">
      <c r="A1906" s="243">
        <v>8572.5</v>
      </c>
      <c r="B1906" s="5">
        <f>VLOOKUP(A1906,'witte tabbelen'!$A$3:$K$2467,$R$76,0)</f>
        <v>3404.25</v>
      </c>
      <c r="C1906" s="5">
        <f>VLOOKUP(A1906,'witte tabbelen'!$A$3:$K$2467,$S$76,0)</f>
        <v>3241.17</v>
      </c>
      <c r="D1906" s="5">
        <f t="shared" si="35"/>
        <v>3241.17</v>
      </c>
    </row>
    <row r="1907" spans="1:4">
      <c r="A1907" s="244">
        <v>8577</v>
      </c>
      <c r="B1907" s="5">
        <f>VLOOKUP(A1907,'witte tabbelen'!$A$3:$K$2467,$R$76,0)</f>
        <v>3406.5</v>
      </c>
      <c r="C1907" s="5">
        <f>VLOOKUP(A1907,'witte tabbelen'!$A$3:$K$2467,$S$76,0)</f>
        <v>3243.75</v>
      </c>
      <c r="D1907" s="5">
        <f t="shared" si="35"/>
        <v>3243.75</v>
      </c>
    </row>
    <row r="1908" spans="1:4">
      <c r="A1908" s="243">
        <v>8581.5</v>
      </c>
      <c r="B1908" s="5">
        <f>VLOOKUP(A1908,'witte tabbelen'!$A$3:$K$2467,$R$76,0)</f>
        <v>3408.75</v>
      </c>
      <c r="C1908" s="5">
        <f>VLOOKUP(A1908,'witte tabbelen'!$A$3:$K$2467,$S$76,0)</f>
        <v>3246.25</v>
      </c>
      <c r="D1908" s="5">
        <f t="shared" si="35"/>
        <v>3246.25</v>
      </c>
    </row>
    <row r="1909" spans="1:4">
      <c r="A1909" s="244">
        <v>8586</v>
      </c>
      <c r="B1909" s="5">
        <f>VLOOKUP(A1909,'witte tabbelen'!$A$3:$K$2467,$R$76,0)</f>
        <v>3410.92</v>
      </c>
      <c r="C1909" s="5">
        <f>VLOOKUP(A1909,'witte tabbelen'!$A$3:$K$2467,$S$76,0)</f>
        <v>3248.75</v>
      </c>
      <c r="D1909" s="5">
        <f t="shared" si="35"/>
        <v>3248.75</v>
      </c>
    </row>
    <row r="1910" spans="1:4">
      <c r="A1910" s="243">
        <v>8590.5</v>
      </c>
      <c r="B1910" s="5">
        <f>VLOOKUP(A1910,'witte tabbelen'!$A$3:$K$2467,$R$76,0)</f>
        <v>3413.17</v>
      </c>
      <c r="C1910" s="5">
        <f>VLOOKUP(A1910,'witte tabbelen'!$A$3:$K$2467,$S$76,0)</f>
        <v>3251.25</v>
      </c>
      <c r="D1910" s="5">
        <f t="shared" si="35"/>
        <v>3251.25</v>
      </c>
    </row>
    <row r="1911" spans="1:4">
      <c r="A1911" s="244">
        <v>8595</v>
      </c>
      <c r="B1911" s="5">
        <f>VLOOKUP(A1911,'witte tabbelen'!$A$3:$K$2467,$R$76,0)</f>
        <v>3415.42</v>
      </c>
      <c r="C1911" s="5">
        <f>VLOOKUP(A1911,'witte tabbelen'!$A$3:$K$2467,$S$76,0)</f>
        <v>3253.83</v>
      </c>
      <c r="D1911" s="5">
        <f t="shared" si="35"/>
        <v>3253.83</v>
      </c>
    </row>
    <row r="1912" spans="1:4">
      <c r="A1912" s="243">
        <v>8599.5</v>
      </c>
      <c r="B1912" s="5">
        <f>VLOOKUP(A1912,'witte tabbelen'!$A$3:$K$2467,$R$76,0)</f>
        <v>3417.67</v>
      </c>
      <c r="C1912" s="5">
        <f>VLOOKUP(A1912,'witte tabbelen'!$A$3:$K$2467,$S$76,0)</f>
        <v>3256.33</v>
      </c>
      <c r="D1912" s="5">
        <f t="shared" si="35"/>
        <v>3256.33</v>
      </c>
    </row>
    <row r="1913" spans="1:4">
      <c r="A1913" s="244">
        <v>8604</v>
      </c>
      <c r="B1913" s="5">
        <f>VLOOKUP(A1913,'witte tabbelen'!$A$3:$K$2467,$R$76,0)</f>
        <v>3419.83</v>
      </c>
      <c r="C1913" s="5">
        <f>VLOOKUP(A1913,'witte tabbelen'!$A$3:$K$2467,$S$76,0)</f>
        <v>3258.83</v>
      </c>
      <c r="D1913" s="5">
        <f t="shared" si="35"/>
        <v>3258.83</v>
      </c>
    </row>
    <row r="1914" spans="1:4">
      <c r="A1914" s="243">
        <v>8608.5</v>
      </c>
      <c r="B1914" s="5">
        <f>VLOOKUP(A1914,'witte tabbelen'!$A$3:$K$2467,$R$76,0)</f>
        <v>3422.08</v>
      </c>
      <c r="C1914" s="5">
        <f>VLOOKUP(A1914,'witte tabbelen'!$A$3:$K$2467,$S$76,0)</f>
        <v>3261.33</v>
      </c>
      <c r="D1914" s="5">
        <f t="shared" si="35"/>
        <v>3261.33</v>
      </c>
    </row>
    <row r="1915" spans="1:4">
      <c r="A1915" s="244">
        <v>8613</v>
      </c>
      <c r="B1915" s="5">
        <f>VLOOKUP(A1915,'witte tabbelen'!$A$3:$K$2467,$R$76,0)</f>
        <v>3424.33</v>
      </c>
      <c r="C1915" s="5">
        <f>VLOOKUP(A1915,'witte tabbelen'!$A$3:$K$2467,$S$76,0)</f>
        <v>3263.92</v>
      </c>
      <c r="D1915" s="5">
        <f t="shared" si="35"/>
        <v>3263.92</v>
      </c>
    </row>
    <row r="1916" spans="1:4">
      <c r="A1916" s="243">
        <v>8617.5</v>
      </c>
      <c r="B1916" s="5">
        <f>VLOOKUP(A1916,'witte tabbelen'!$A$3:$K$2467,$R$76,0)</f>
        <v>3426.58</v>
      </c>
      <c r="C1916" s="5">
        <f>VLOOKUP(A1916,'witte tabbelen'!$A$3:$K$2467,$S$76,0)</f>
        <v>3266.42</v>
      </c>
      <c r="D1916" s="5">
        <f t="shared" si="35"/>
        <v>3266.42</v>
      </c>
    </row>
    <row r="1917" spans="1:4">
      <c r="A1917" s="244">
        <v>8622</v>
      </c>
      <c r="B1917" s="5">
        <f>VLOOKUP(A1917,'witte tabbelen'!$A$3:$K$2467,$R$76,0)</f>
        <v>3428.75</v>
      </c>
      <c r="C1917" s="5">
        <f>VLOOKUP(A1917,'witte tabbelen'!$A$3:$K$2467,$S$76,0)</f>
        <v>3268.92</v>
      </c>
      <c r="D1917" s="5">
        <f t="shared" si="35"/>
        <v>3268.92</v>
      </c>
    </row>
    <row r="1918" spans="1:4">
      <c r="A1918" s="243">
        <v>8626.5</v>
      </c>
      <c r="B1918" s="5">
        <f>VLOOKUP(A1918,'witte tabbelen'!$A$3:$K$2467,$R$76,0)</f>
        <v>3431</v>
      </c>
      <c r="C1918" s="5">
        <f>VLOOKUP(A1918,'witte tabbelen'!$A$3:$K$2467,$S$76,0)</f>
        <v>3271.42</v>
      </c>
      <c r="D1918" s="5">
        <f t="shared" si="35"/>
        <v>3271.42</v>
      </c>
    </row>
    <row r="1919" spans="1:4">
      <c r="A1919" s="244">
        <v>8631</v>
      </c>
      <c r="B1919" s="5">
        <f>VLOOKUP(A1919,'witte tabbelen'!$A$3:$K$2467,$R$76,0)</f>
        <v>3433.25</v>
      </c>
      <c r="C1919" s="5">
        <f>VLOOKUP(A1919,'witte tabbelen'!$A$3:$K$2467,$S$76,0)</f>
        <v>3274</v>
      </c>
      <c r="D1919" s="5">
        <f t="shared" si="35"/>
        <v>3274</v>
      </c>
    </row>
    <row r="1920" spans="1:4">
      <c r="A1920" s="243">
        <v>8635.5</v>
      </c>
      <c r="B1920" s="5">
        <f>VLOOKUP(A1920,'witte tabbelen'!$A$3:$K$2467,$R$76,0)</f>
        <v>3435.5</v>
      </c>
      <c r="C1920" s="5">
        <f>VLOOKUP(A1920,'witte tabbelen'!$A$3:$K$2467,$S$76,0)</f>
        <v>3276.58</v>
      </c>
      <c r="D1920" s="5">
        <f t="shared" si="35"/>
        <v>3276.58</v>
      </c>
    </row>
    <row r="1921" spans="1:4">
      <c r="A1921" s="244">
        <v>8640</v>
      </c>
      <c r="B1921" s="5">
        <f>VLOOKUP(A1921,'witte tabbelen'!$A$3:$K$2467,$R$76,0)</f>
        <v>3437.67</v>
      </c>
      <c r="C1921" s="5">
        <f>VLOOKUP(A1921,'witte tabbelen'!$A$3:$K$2467,$S$76,0)</f>
        <v>3279</v>
      </c>
      <c r="D1921" s="5">
        <f t="shared" si="35"/>
        <v>3279</v>
      </c>
    </row>
    <row r="1922" spans="1:4">
      <c r="A1922" s="243">
        <v>8644.5</v>
      </c>
      <c r="B1922" s="5">
        <f>VLOOKUP(A1922,'witte tabbelen'!$A$3:$K$2467,$R$76,0)</f>
        <v>3439.92</v>
      </c>
      <c r="C1922" s="5">
        <f>VLOOKUP(A1922,'witte tabbelen'!$A$3:$K$2467,$S$76,0)</f>
        <v>3281.58</v>
      </c>
      <c r="D1922" s="5">
        <f t="shared" si="35"/>
        <v>3281.58</v>
      </c>
    </row>
    <row r="1923" spans="1:4">
      <c r="A1923" s="244">
        <v>8649</v>
      </c>
      <c r="B1923" s="5">
        <f>VLOOKUP(A1923,'witte tabbelen'!$A$3:$K$2467,$R$76,0)</f>
        <v>3442.17</v>
      </c>
      <c r="C1923" s="5">
        <f>VLOOKUP(A1923,'witte tabbelen'!$A$3:$K$2467,$S$76,0)</f>
        <v>3284.08</v>
      </c>
      <c r="D1923" s="5">
        <f t="shared" ref="D1923:D1986" si="36">C1923</f>
        <v>3284.08</v>
      </c>
    </row>
    <row r="1924" spans="1:4">
      <c r="A1924" s="243">
        <v>8653.5</v>
      </c>
      <c r="B1924" s="5">
        <f>VLOOKUP(A1924,'witte tabbelen'!$A$3:$K$2467,$R$76,0)</f>
        <v>3444.33</v>
      </c>
      <c r="C1924" s="5">
        <f>VLOOKUP(A1924,'witte tabbelen'!$A$3:$K$2467,$S$76,0)</f>
        <v>3286.58</v>
      </c>
      <c r="D1924" s="5">
        <f t="shared" si="36"/>
        <v>3286.58</v>
      </c>
    </row>
    <row r="1925" spans="1:4">
      <c r="A1925" s="244">
        <v>8658</v>
      </c>
      <c r="B1925" s="5">
        <f>VLOOKUP(A1925,'witte tabbelen'!$A$3:$K$2467,$R$76,0)</f>
        <v>3446.58</v>
      </c>
      <c r="C1925" s="5">
        <f>VLOOKUP(A1925,'witte tabbelen'!$A$3:$K$2467,$S$76,0)</f>
        <v>3289.08</v>
      </c>
      <c r="D1925" s="5">
        <f t="shared" si="36"/>
        <v>3289.08</v>
      </c>
    </row>
    <row r="1926" spans="1:4">
      <c r="A1926" s="243">
        <v>8662.5</v>
      </c>
      <c r="B1926" s="5">
        <f>VLOOKUP(A1926,'witte tabbelen'!$A$3:$K$2467,$R$76,0)</f>
        <v>3448.83</v>
      </c>
      <c r="C1926" s="5">
        <f>VLOOKUP(A1926,'witte tabbelen'!$A$3:$K$2467,$S$76,0)</f>
        <v>3291.67</v>
      </c>
      <c r="D1926" s="5">
        <f t="shared" si="36"/>
        <v>3291.67</v>
      </c>
    </row>
    <row r="1927" spans="1:4">
      <c r="A1927" s="244">
        <v>8667</v>
      </c>
      <c r="B1927" s="5">
        <f>VLOOKUP(A1927,'witte tabbelen'!$A$3:$K$2467,$R$76,0)</f>
        <v>3451.08</v>
      </c>
      <c r="C1927" s="5">
        <f>VLOOKUP(A1927,'witte tabbelen'!$A$3:$K$2467,$S$76,0)</f>
        <v>3294.17</v>
      </c>
      <c r="D1927" s="5">
        <f t="shared" si="36"/>
        <v>3294.17</v>
      </c>
    </row>
    <row r="1928" spans="1:4">
      <c r="A1928" s="243">
        <v>8671.5</v>
      </c>
      <c r="B1928" s="5">
        <f>VLOOKUP(A1928,'witte tabbelen'!$A$3:$K$2467,$R$76,0)</f>
        <v>3453.25</v>
      </c>
      <c r="C1928" s="5">
        <f>VLOOKUP(A1928,'witte tabbelen'!$A$3:$K$2467,$S$76,0)</f>
        <v>3296.67</v>
      </c>
      <c r="D1928" s="5">
        <f t="shared" si="36"/>
        <v>3296.67</v>
      </c>
    </row>
    <row r="1929" spans="1:4">
      <c r="A1929" s="244">
        <v>8676</v>
      </c>
      <c r="B1929" s="5">
        <f>VLOOKUP(A1929,'witte tabbelen'!$A$3:$K$2467,$R$76,0)</f>
        <v>3455.5</v>
      </c>
      <c r="C1929" s="5">
        <f>VLOOKUP(A1929,'witte tabbelen'!$A$3:$K$2467,$S$76,0)</f>
        <v>3299.17</v>
      </c>
      <c r="D1929" s="5">
        <f t="shared" si="36"/>
        <v>3299.17</v>
      </c>
    </row>
    <row r="1930" spans="1:4">
      <c r="A1930" s="243">
        <v>8680.5</v>
      </c>
      <c r="B1930" s="5">
        <f>VLOOKUP(A1930,'witte tabbelen'!$A$3:$K$2467,$R$76,0)</f>
        <v>3457.75</v>
      </c>
      <c r="C1930" s="5">
        <f>VLOOKUP(A1930,'witte tabbelen'!$A$3:$K$2467,$S$76,0)</f>
        <v>3301.75</v>
      </c>
      <c r="D1930" s="5">
        <f t="shared" si="36"/>
        <v>3301.75</v>
      </c>
    </row>
    <row r="1931" spans="1:4">
      <c r="A1931" s="244">
        <v>8685</v>
      </c>
      <c r="B1931" s="5">
        <f>VLOOKUP(A1931,'witte tabbelen'!$A$3:$K$2467,$R$76,0)</f>
        <v>3460</v>
      </c>
      <c r="C1931" s="5">
        <f>VLOOKUP(A1931,'witte tabbelen'!$A$3:$K$2467,$S$76,0)</f>
        <v>3304.25</v>
      </c>
      <c r="D1931" s="5">
        <f t="shared" si="36"/>
        <v>3304.25</v>
      </c>
    </row>
    <row r="1932" spans="1:4">
      <c r="A1932" s="243">
        <v>8689.5</v>
      </c>
      <c r="B1932" s="5">
        <f>VLOOKUP(A1932,'witte tabbelen'!$A$3:$K$2467,$R$76,0)</f>
        <v>3462.17</v>
      </c>
      <c r="C1932" s="5">
        <f>VLOOKUP(A1932,'witte tabbelen'!$A$3:$K$2467,$S$76,0)</f>
        <v>3306.75</v>
      </c>
      <c r="D1932" s="5">
        <f t="shared" si="36"/>
        <v>3306.75</v>
      </c>
    </row>
    <row r="1933" spans="1:4">
      <c r="A1933" s="244">
        <v>8694</v>
      </c>
      <c r="B1933" s="5">
        <f>VLOOKUP(A1933,'witte tabbelen'!$A$3:$K$2467,$R$76,0)</f>
        <v>3464.42</v>
      </c>
      <c r="C1933" s="5">
        <f>VLOOKUP(A1933,'witte tabbelen'!$A$3:$K$2467,$S$76,0)</f>
        <v>3309.25</v>
      </c>
      <c r="D1933" s="5">
        <f t="shared" si="36"/>
        <v>3309.25</v>
      </c>
    </row>
    <row r="1934" spans="1:4">
      <c r="A1934" s="243">
        <v>8698.5</v>
      </c>
      <c r="B1934" s="5">
        <f>VLOOKUP(A1934,'witte tabbelen'!$A$3:$K$2467,$R$76,0)</f>
        <v>3466.67</v>
      </c>
      <c r="C1934" s="5">
        <f>VLOOKUP(A1934,'witte tabbelen'!$A$3:$K$2467,$S$76,0)</f>
        <v>3311.83</v>
      </c>
      <c r="D1934" s="5">
        <f t="shared" si="36"/>
        <v>3311.83</v>
      </c>
    </row>
    <row r="1935" spans="1:4">
      <c r="A1935" s="244">
        <v>8703</v>
      </c>
      <c r="B1935" s="5">
        <f>VLOOKUP(A1935,'witte tabbelen'!$A$3:$K$2467,$R$76,0)</f>
        <v>3468.83</v>
      </c>
      <c r="C1935" s="5">
        <f>VLOOKUP(A1935,'witte tabbelen'!$A$3:$K$2467,$S$76,0)</f>
        <v>3314.25</v>
      </c>
      <c r="D1935" s="5">
        <f t="shared" si="36"/>
        <v>3314.25</v>
      </c>
    </row>
    <row r="1936" spans="1:4">
      <c r="A1936" s="243">
        <v>8707.5</v>
      </c>
      <c r="B1936" s="5">
        <f>VLOOKUP(A1936,'witte tabbelen'!$A$3:$K$2467,$R$76,0)</f>
        <v>3471.08</v>
      </c>
      <c r="C1936" s="5">
        <f>VLOOKUP(A1936,'witte tabbelen'!$A$3:$K$2467,$S$76,0)</f>
        <v>3316.83</v>
      </c>
      <c r="D1936" s="5">
        <f t="shared" si="36"/>
        <v>3316.83</v>
      </c>
    </row>
    <row r="1937" spans="1:4">
      <c r="A1937" s="244">
        <v>8712</v>
      </c>
      <c r="B1937" s="5">
        <f>VLOOKUP(A1937,'witte tabbelen'!$A$3:$K$2467,$R$76,0)</f>
        <v>3473.33</v>
      </c>
      <c r="C1937" s="5">
        <f>VLOOKUP(A1937,'witte tabbelen'!$A$3:$K$2467,$S$76,0)</f>
        <v>3319.33</v>
      </c>
      <c r="D1937" s="5">
        <f t="shared" si="36"/>
        <v>3319.33</v>
      </c>
    </row>
    <row r="1938" spans="1:4">
      <c r="A1938" s="243">
        <v>8716.5</v>
      </c>
      <c r="B1938" s="5">
        <f>VLOOKUP(A1938,'witte tabbelen'!$A$3:$K$2467,$R$76,0)</f>
        <v>3475.58</v>
      </c>
      <c r="C1938" s="5">
        <f>VLOOKUP(A1938,'witte tabbelen'!$A$3:$K$2467,$S$76,0)</f>
        <v>3321.92</v>
      </c>
      <c r="D1938" s="5">
        <f t="shared" si="36"/>
        <v>3321.92</v>
      </c>
    </row>
    <row r="1939" spans="1:4">
      <c r="A1939" s="244">
        <v>8721</v>
      </c>
      <c r="B1939" s="5">
        <f>VLOOKUP(A1939,'witte tabbelen'!$A$3:$K$2467,$R$76,0)</f>
        <v>3477.75</v>
      </c>
      <c r="C1939" s="5">
        <f>VLOOKUP(A1939,'witte tabbelen'!$A$3:$K$2467,$S$76,0)</f>
        <v>3324.33</v>
      </c>
      <c r="D1939" s="5">
        <f t="shared" si="36"/>
        <v>3324.33</v>
      </c>
    </row>
    <row r="1940" spans="1:4">
      <c r="A1940" s="243">
        <v>8725.5</v>
      </c>
      <c r="B1940" s="5">
        <f>VLOOKUP(A1940,'witte tabbelen'!$A$3:$K$2467,$R$76,0)</f>
        <v>3480</v>
      </c>
      <c r="C1940" s="5">
        <f>VLOOKUP(A1940,'witte tabbelen'!$A$3:$K$2467,$S$76,0)</f>
        <v>3326.92</v>
      </c>
      <c r="D1940" s="5">
        <f t="shared" si="36"/>
        <v>3326.92</v>
      </c>
    </row>
    <row r="1941" spans="1:4">
      <c r="A1941" s="244">
        <v>8730</v>
      </c>
      <c r="B1941" s="5">
        <f>VLOOKUP(A1941,'witte tabbelen'!$A$3:$K$2467,$R$76,0)</f>
        <v>3482.25</v>
      </c>
      <c r="C1941" s="5">
        <f>VLOOKUP(A1941,'witte tabbelen'!$A$3:$K$2467,$S$76,0)</f>
        <v>3329.42</v>
      </c>
      <c r="D1941" s="5">
        <f t="shared" si="36"/>
        <v>3329.42</v>
      </c>
    </row>
    <row r="1942" spans="1:4">
      <c r="A1942" s="243">
        <v>8734.5</v>
      </c>
      <c r="B1942" s="5">
        <f>VLOOKUP(A1942,'witte tabbelen'!$A$3:$K$2467,$R$76,0)</f>
        <v>3484.5</v>
      </c>
      <c r="C1942" s="5">
        <f>VLOOKUP(A1942,'witte tabbelen'!$A$3:$K$2467,$S$76,0)</f>
        <v>3332</v>
      </c>
      <c r="D1942" s="5">
        <f t="shared" si="36"/>
        <v>3332</v>
      </c>
    </row>
    <row r="1943" spans="1:4">
      <c r="A1943" s="244">
        <v>8739</v>
      </c>
      <c r="B1943" s="5">
        <f>VLOOKUP(A1943,'witte tabbelen'!$A$3:$K$2467,$R$76,0)</f>
        <v>3486.67</v>
      </c>
      <c r="C1943" s="5">
        <f>VLOOKUP(A1943,'witte tabbelen'!$A$3:$K$2467,$S$76,0)</f>
        <v>3334.42</v>
      </c>
      <c r="D1943" s="5">
        <f t="shared" si="36"/>
        <v>3334.42</v>
      </c>
    </row>
    <row r="1944" spans="1:4">
      <c r="A1944" s="243">
        <v>8743.5</v>
      </c>
      <c r="B1944" s="5">
        <f>VLOOKUP(A1944,'witte tabbelen'!$A$3:$K$2467,$R$76,0)</f>
        <v>3488.92</v>
      </c>
      <c r="C1944" s="5">
        <f>VLOOKUP(A1944,'witte tabbelen'!$A$3:$K$2467,$S$76,0)</f>
        <v>3337</v>
      </c>
      <c r="D1944" s="5">
        <f t="shared" si="36"/>
        <v>3337</v>
      </c>
    </row>
    <row r="1945" spans="1:4">
      <c r="A1945" s="244">
        <v>8748</v>
      </c>
      <c r="B1945" s="5">
        <f>VLOOKUP(A1945,'witte tabbelen'!$A$3:$K$2467,$R$76,0)</f>
        <v>3491.17</v>
      </c>
      <c r="C1945" s="5">
        <f>VLOOKUP(A1945,'witte tabbelen'!$A$3:$K$2467,$S$76,0)</f>
        <v>3339.5</v>
      </c>
      <c r="D1945" s="5">
        <f t="shared" si="36"/>
        <v>3339.5</v>
      </c>
    </row>
    <row r="1946" spans="1:4">
      <c r="A1946" s="243">
        <v>8752.5</v>
      </c>
      <c r="B1946" s="5">
        <f>VLOOKUP(A1946,'witte tabbelen'!$A$3:$K$2467,$R$76,0)</f>
        <v>3493.33</v>
      </c>
      <c r="C1946" s="5">
        <f>VLOOKUP(A1946,'witte tabbelen'!$A$3:$K$2467,$S$76,0)</f>
        <v>3342</v>
      </c>
      <c r="D1946" s="5">
        <f t="shared" si="36"/>
        <v>3342</v>
      </c>
    </row>
    <row r="1947" spans="1:4">
      <c r="A1947" s="244">
        <v>8757</v>
      </c>
      <c r="B1947" s="5">
        <f>VLOOKUP(A1947,'witte tabbelen'!$A$3:$K$2467,$R$76,0)</f>
        <v>3495.58</v>
      </c>
      <c r="C1947" s="5">
        <f>VLOOKUP(A1947,'witte tabbelen'!$A$3:$K$2467,$S$76,0)</f>
        <v>3344.5</v>
      </c>
      <c r="D1947" s="5">
        <f t="shared" si="36"/>
        <v>3344.5</v>
      </c>
    </row>
    <row r="1948" spans="1:4">
      <c r="A1948" s="243">
        <v>8761.5</v>
      </c>
      <c r="B1948" s="5">
        <f>VLOOKUP(A1948,'witte tabbelen'!$A$3:$K$2467,$R$76,0)</f>
        <v>3497.83</v>
      </c>
      <c r="C1948" s="5">
        <f>VLOOKUP(A1948,'witte tabbelen'!$A$3:$K$2467,$S$76,0)</f>
        <v>3347.08</v>
      </c>
      <c r="D1948" s="5">
        <f t="shared" si="36"/>
        <v>3347.08</v>
      </c>
    </row>
    <row r="1949" spans="1:4">
      <c r="A1949" s="244">
        <v>8766</v>
      </c>
      <c r="B1949" s="5">
        <f>VLOOKUP(A1949,'witte tabbelen'!$A$3:$K$2467,$R$76,0)</f>
        <v>3500.08</v>
      </c>
      <c r="C1949" s="5">
        <f>VLOOKUP(A1949,'witte tabbelen'!$A$3:$K$2467,$S$76,0)</f>
        <v>3349.58</v>
      </c>
      <c r="D1949" s="5">
        <f t="shared" si="36"/>
        <v>3349.58</v>
      </c>
    </row>
    <row r="1950" spans="1:4">
      <c r="A1950" s="243">
        <v>8770.5</v>
      </c>
      <c r="B1950" s="5">
        <f>VLOOKUP(A1950,'witte tabbelen'!$A$3:$K$2467,$R$76,0)</f>
        <v>3502.25</v>
      </c>
      <c r="C1950" s="5">
        <f>VLOOKUP(A1950,'witte tabbelen'!$A$3:$K$2467,$S$76,0)</f>
        <v>3352.08</v>
      </c>
      <c r="D1950" s="5">
        <f t="shared" si="36"/>
        <v>3352.08</v>
      </c>
    </row>
    <row r="1951" spans="1:4">
      <c r="A1951" s="244">
        <v>8775</v>
      </c>
      <c r="B1951" s="5">
        <f>VLOOKUP(A1951,'witte tabbelen'!$A$3:$K$2467,$R$76,0)</f>
        <v>3504.5</v>
      </c>
      <c r="C1951" s="5">
        <f>VLOOKUP(A1951,'witte tabbelen'!$A$3:$K$2467,$S$76,0)</f>
        <v>3354.58</v>
      </c>
      <c r="D1951" s="5">
        <f t="shared" si="36"/>
        <v>3354.58</v>
      </c>
    </row>
    <row r="1952" spans="1:4">
      <c r="A1952" s="243">
        <v>8779.5</v>
      </c>
      <c r="B1952" s="5">
        <f>VLOOKUP(A1952,'witte tabbelen'!$A$3:$K$2467,$R$76,0)</f>
        <v>3506.75</v>
      </c>
      <c r="C1952" s="5">
        <f>VLOOKUP(A1952,'witte tabbelen'!$A$3:$K$2467,$S$76,0)</f>
        <v>3357.17</v>
      </c>
      <c r="D1952" s="5">
        <f t="shared" si="36"/>
        <v>3357.17</v>
      </c>
    </row>
    <row r="1953" spans="1:4">
      <c r="A1953" s="244">
        <v>8784</v>
      </c>
      <c r="B1953" s="5">
        <f>VLOOKUP(A1953,'witte tabbelen'!$A$3:$K$2467,$R$76,0)</f>
        <v>3509</v>
      </c>
      <c r="C1953" s="5">
        <f>VLOOKUP(A1953,'witte tabbelen'!$A$3:$K$2467,$S$76,0)</f>
        <v>3359.75</v>
      </c>
      <c r="D1953" s="5">
        <f t="shared" si="36"/>
        <v>3359.75</v>
      </c>
    </row>
    <row r="1954" spans="1:4">
      <c r="A1954" s="243">
        <v>8788.5</v>
      </c>
      <c r="B1954" s="5">
        <f>VLOOKUP(A1954,'witte tabbelen'!$A$3:$K$2467,$R$76,0)</f>
        <v>3511.17</v>
      </c>
      <c r="C1954" s="5">
        <f>VLOOKUP(A1954,'witte tabbelen'!$A$3:$K$2467,$S$76,0)</f>
        <v>3362.17</v>
      </c>
      <c r="D1954" s="5">
        <f t="shared" si="36"/>
        <v>3362.17</v>
      </c>
    </row>
    <row r="1955" spans="1:4">
      <c r="A1955" s="244">
        <v>8793</v>
      </c>
      <c r="B1955" s="5">
        <f>VLOOKUP(A1955,'witte tabbelen'!$A$3:$K$2467,$R$76,0)</f>
        <v>3513.42</v>
      </c>
      <c r="C1955" s="5">
        <f>VLOOKUP(A1955,'witte tabbelen'!$A$3:$K$2467,$S$76,0)</f>
        <v>3364.75</v>
      </c>
      <c r="D1955" s="5">
        <f t="shared" si="36"/>
        <v>3364.75</v>
      </c>
    </row>
    <row r="1956" spans="1:4">
      <c r="A1956" s="243">
        <v>8797.5</v>
      </c>
      <c r="B1956" s="5">
        <f>VLOOKUP(A1956,'witte tabbelen'!$A$3:$K$2467,$R$76,0)</f>
        <v>3515.67</v>
      </c>
      <c r="C1956" s="5">
        <f>VLOOKUP(A1956,'witte tabbelen'!$A$3:$K$2467,$S$76,0)</f>
        <v>3367.25</v>
      </c>
      <c r="D1956" s="5">
        <f t="shared" si="36"/>
        <v>3367.25</v>
      </c>
    </row>
    <row r="1957" spans="1:4">
      <c r="A1957" s="244">
        <v>8802</v>
      </c>
      <c r="B1957" s="5">
        <f>VLOOKUP(A1957,'witte tabbelen'!$A$3:$K$2467,$R$76,0)</f>
        <v>3517.92</v>
      </c>
      <c r="C1957" s="5">
        <f>VLOOKUP(A1957,'witte tabbelen'!$A$3:$K$2467,$S$76,0)</f>
        <v>3369.83</v>
      </c>
      <c r="D1957" s="5">
        <f t="shared" si="36"/>
        <v>3369.83</v>
      </c>
    </row>
    <row r="1958" spans="1:4">
      <c r="A1958" s="243">
        <v>8806.5</v>
      </c>
      <c r="B1958" s="5">
        <f>VLOOKUP(A1958,'witte tabbelen'!$A$3:$K$2467,$R$76,0)</f>
        <v>3520.08</v>
      </c>
      <c r="C1958" s="5">
        <f>VLOOKUP(A1958,'witte tabbelen'!$A$3:$K$2467,$S$76,0)</f>
        <v>3372.25</v>
      </c>
      <c r="D1958" s="5">
        <f t="shared" si="36"/>
        <v>3372.25</v>
      </c>
    </row>
    <row r="1959" spans="1:4">
      <c r="A1959" s="244">
        <v>8811</v>
      </c>
      <c r="B1959" s="5">
        <f>VLOOKUP(A1959,'witte tabbelen'!$A$3:$K$2467,$R$76,0)</f>
        <v>3522.33</v>
      </c>
      <c r="C1959" s="5">
        <f>VLOOKUP(A1959,'witte tabbelen'!$A$3:$K$2467,$S$76,0)</f>
        <v>3374.83</v>
      </c>
      <c r="D1959" s="5">
        <f t="shared" si="36"/>
        <v>3374.83</v>
      </c>
    </row>
    <row r="1960" spans="1:4">
      <c r="A1960" s="243">
        <v>8815.5</v>
      </c>
      <c r="B1960" s="5">
        <f>VLOOKUP(A1960,'witte tabbelen'!$A$3:$K$2467,$R$76,0)</f>
        <v>3524.58</v>
      </c>
      <c r="C1960" s="5">
        <f>VLOOKUP(A1960,'witte tabbelen'!$A$3:$K$2467,$S$76,0)</f>
        <v>3377.33</v>
      </c>
      <c r="D1960" s="5">
        <f t="shared" si="36"/>
        <v>3377.33</v>
      </c>
    </row>
    <row r="1961" spans="1:4">
      <c r="A1961" s="244">
        <v>8820</v>
      </c>
      <c r="B1961" s="5">
        <f>VLOOKUP(A1961,'witte tabbelen'!$A$3:$K$2467,$R$76,0)</f>
        <v>3526.75</v>
      </c>
      <c r="C1961" s="5">
        <f>VLOOKUP(A1961,'witte tabbelen'!$A$3:$K$2467,$S$76,0)</f>
        <v>3379.83</v>
      </c>
      <c r="D1961" s="5">
        <f t="shared" si="36"/>
        <v>3379.83</v>
      </c>
    </row>
    <row r="1962" spans="1:4">
      <c r="A1962" s="243">
        <v>8824.5</v>
      </c>
      <c r="B1962" s="5">
        <f>VLOOKUP(A1962,'witte tabbelen'!$A$3:$K$2467,$R$76,0)</f>
        <v>3529</v>
      </c>
      <c r="C1962" s="5">
        <f>VLOOKUP(A1962,'witte tabbelen'!$A$3:$K$2467,$S$76,0)</f>
        <v>3382.33</v>
      </c>
      <c r="D1962" s="5">
        <f t="shared" si="36"/>
        <v>3382.33</v>
      </c>
    </row>
    <row r="1963" spans="1:4">
      <c r="A1963" s="244">
        <v>8829</v>
      </c>
      <c r="B1963" s="5">
        <f>VLOOKUP(A1963,'witte tabbelen'!$A$3:$K$2467,$R$76,0)</f>
        <v>3531.25</v>
      </c>
      <c r="C1963" s="5">
        <f>VLOOKUP(A1963,'witte tabbelen'!$A$3:$K$2467,$S$76,0)</f>
        <v>3384.92</v>
      </c>
      <c r="D1963" s="5">
        <f t="shared" si="36"/>
        <v>3384.92</v>
      </c>
    </row>
    <row r="1964" spans="1:4">
      <c r="A1964" s="243">
        <v>8833.5</v>
      </c>
      <c r="B1964" s="5">
        <f>VLOOKUP(A1964,'witte tabbelen'!$A$3:$K$2467,$R$76,0)</f>
        <v>3533.5</v>
      </c>
      <c r="C1964" s="5">
        <f>VLOOKUP(A1964,'witte tabbelen'!$A$3:$K$2467,$S$76,0)</f>
        <v>3387.42</v>
      </c>
      <c r="D1964" s="5">
        <f t="shared" si="36"/>
        <v>3387.42</v>
      </c>
    </row>
    <row r="1965" spans="1:4">
      <c r="A1965" s="244">
        <v>8838</v>
      </c>
      <c r="B1965" s="5">
        <f>VLOOKUP(A1965,'witte tabbelen'!$A$3:$K$2467,$R$76,0)</f>
        <v>3535.67</v>
      </c>
      <c r="C1965" s="5">
        <f>VLOOKUP(A1965,'witte tabbelen'!$A$3:$K$2467,$S$76,0)</f>
        <v>3389.92</v>
      </c>
      <c r="D1965" s="5">
        <f t="shared" si="36"/>
        <v>3389.92</v>
      </c>
    </row>
    <row r="1966" spans="1:4">
      <c r="A1966" s="243">
        <v>8842.5</v>
      </c>
      <c r="B1966" s="5">
        <f>VLOOKUP(A1966,'witte tabbelen'!$A$3:$K$2467,$R$76,0)</f>
        <v>3537.92</v>
      </c>
      <c r="C1966" s="5">
        <f>VLOOKUP(A1966,'witte tabbelen'!$A$3:$K$2467,$S$76,0)</f>
        <v>3392.42</v>
      </c>
      <c r="D1966" s="5">
        <f t="shared" si="36"/>
        <v>3392.42</v>
      </c>
    </row>
    <row r="1967" spans="1:4">
      <c r="A1967" s="244">
        <v>8847</v>
      </c>
      <c r="B1967" s="5">
        <f>VLOOKUP(A1967,'witte tabbelen'!$A$3:$K$2467,$R$76,0)</f>
        <v>3540.17</v>
      </c>
      <c r="C1967" s="5">
        <f>VLOOKUP(A1967,'witte tabbelen'!$A$3:$K$2467,$S$76,0)</f>
        <v>3395</v>
      </c>
      <c r="D1967" s="5">
        <f t="shared" si="36"/>
        <v>3395</v>
      </c>
    </row>
    <row r="1968" spans="1:4">
      <c r="A1968" s="243">
        <v>8851.5</v>
      </c>
      <c r="B1968" s="5">
        <f>VLOOKUP(A1968,'witte tabbelen'!$A$3:$K$2467,$R$76,0)</f>
        <v>3542.42</v>
      </c>
      <c r="C1968" s="5">
        <f>VLOOKUP(A1968,'witte tabbelen'!$A$3:$K$2467,$S$76,0)</f>
        <v>3397.5</v>
      </c>
      <c r="D1968" s="5">
        <f t="shared" si="36"/>
        <v>3397.5</v>
      </c>
    </row>
    <row r="1969" spans="1:4">
      <c r="A1969" s="244">
        <v>8856</v>
      </c>
      <c r="B1969" s="5">
        <f>VLOOKUP(A1969,'witte tabbelen'!$A$3:$K$2467,$R$76,0)</f>
        <v>3544.58</v>
      </c>
      <c r="C1969" s="5">
        <f>VLOOKUP(A1969,'witte tabbelen'!$A$3:$K$2467,$S$76,0)</f>
        <v>3400</v>
      </c>
      <c r="D1969" s="5">
        <f t="shared" si="36"/>
        <v>3400</v>
      </c>
    </row>
    <row r="1970" spans="1:4">
      <c r="A1970" s="243">
        <v>8860.5</v>
      </c>
      <c r="B1970" s="5">
        <f>VLOOKUP(A1970,'witte tabbelen'!$A$3:$K$2467,$R$76,0)</f>
        <v>3546.83</v>
      </c>
      <c r="C1970" s="5">
        <f>VLOOKUP(A1970,'witte tabbelen'!$A$3:$K$2467,$S$76,0)</f>
        <v>3402.5</v>
      </c>
      <c r="D1970" s="5">
        <f t="shared" si="36"/>
        <v>3402.5</v>
      </c>
    </row>
    <row r="1971" spans="1:4">
      <c r="A1971" s="244">
        <v>8865</v>
      </c>
      <c r="B1971" s="5">
        <f>VLOOKUP(A1971,'witte tabbelen'!$A$3:$K$2467,$R$76,0)</f>
        <v>3549.08</v>
      </c>
      <c r="C1971" s="5">
        <f>VLOOKUP(A1971,'witte tabbelen'!$A$3:$K$2467,$S$76,0)</f>
        <v>3405.08</v>
      </c>
      <c r="D1971" s="5">
        <f t="shared" si="36"/>
        <v>3405.08</v>
      </c>
    </row>
    <row r="1972" spans="1:4">
      <c r="A1972" s="243">
        <v>8869.5</v>
      </c>
      <c r="B1972" s="5">
        <f>VLOOKUP(A1972,'witte tabbelen'!$A$3:$K$2467,$R$76,0)</f>
        <v>3551.25</v>
      </c>
      <c r="C1972" s="5">
        <f>VLOOKUP(A1972,'witte tabbelen'!$A$3:$K$2467,$S$76,0)</f>
        <v>3407.5</v>
      </c>
      <c r="D1972" s="5">
        <f t="shared" si="36"/>
        <v>3407.5</v>
      </c>
    </row>
    <row r="1973" spans="1:4">
      <c r="A1973" s="244">
        <v>8874</v>
      </c>
      <c r="B1973" s="5">
        <f>VLOOKUP(A1973,'witte tabbelen'!$A$3:$K$2467,$R$76,0)</f>
        <v>3553.5</v>
      </c>
      <c r="C1973" s="5">
        <f>VLOOKUP(A1973,'witte tabbelen'!$A$3:$K$2467,$S$76,0)</f>
        <v>3410.08</v>
      </c>
      <c r="D1973" s="5">
        <f t="shared" si="36"/>
        <v>3410.08</v>
      </c>
    </row>
    <row r="1974" spans="1:4">
      <c r="A1974" s="243">
        <v>8878.5</v>
      </c>
      <c r="B1974" s="5">
        <f>VLOOKUP(A1974,'witte tabbelen'!$A$3:$K$2467,$R$76,0)</f>
        <v>3555.75</v>
      </c>
      <c r="C1974" s="5">
        <f>VLOOKUP(A1974,'witte tabbelen'!$A$3:$K$2467,$S$76,0)</f>
        <v>3412.58</v>
      </c>
      <c r="D1974" s="5">
        <f t="shared" si="36"/>
        <v>3412.58</v>
      </c>
    </row>
    <row r="1975" spans="1:4">
      <c r="A1975" s="244">
        <v>8883</v>
      </c>
      <c r="B1975" s="5">
        <f>VLOOKUP(A1975,'witte tabbelen'!$A$3:$K$2467,$R$76,0)</f>
        <v>3558</v>
      </c>
      <c r="C1975" s="5">
        <f>VLOOKUP(A1975,'witte tabbelen'!$A$3:$K$2467,$S$76,0)</f>
        <v>3415.17</v>
      </c>
      <c r="D1975" s="5">
        <f t="shared" si="36"/>
        <v>3415.17</v>
      </c>
    </row>
    <row r="1976" spans="1:4">
      <c r="A1976" s="243">
        <v>8887.5</v>
      </c>
      <c r="B1976" s="5">
        <f>VLOOKUP(A1976,'witte tabbelen'!$A$3:$K$2467,$R$76,0)</f>
        <v>3560.17</v>
      </c>
      <c r="C1976" s="5">
        <f>VLOOKUP(A1976,'witte tabbelen'!$A$3:$K$2467,$S$76,0)</f>
        <v>3417.58</v>
      </c>
      <c r="D1976" s="5">
        <f t="shared" si="36"/>
        <v>3417.58</v>
      </c>
    </row>
    <row r="1977" spans="1:4">
      <c r="A1977" s="244">
        <v>8892</v>
      </c>
      <c r="B1977" s="5">
        <f>VLOOKUP(A1977,'witte tabbelen'!$A$3:$K$2467,$R$76,0)</f>
        <v>3562.42</v>
      </c>
      <c r="C1977" s="5">
        <f>VLOOKUP(A1977,'witte tabbelen'!$A$3:$K$2467,$S$76,0)</f>
        <v>3420.17</v>
      </c>
      <c r="D1977" s="5">
        <f t="shared" si="36"/>
        <v>3420.17</v>
      </c>
    </row>
    <row r="1978" spans="1:4">
      <c r="A1978" s="243">
        <v>8896.5</v>
      </c>
      <c r="B1978" s="5">
        <f>VLOOKUP(A1978,'witte tabbelen'!$A$3:$K$2467,$R$76,0)</f>
        <v>3564.67</v>
      </c>
      <c r="C1978" s="5">
        <f>VLOOKUP(A1978,'witte tabbelen'!$A$3:$K$2467,$S$76,0)</f>
        <v>3422.67</v>
      </c>
      <c r="D1978" s="5">
        <f t="shared" si="36"/>
        <v>3422.67</v>
      </c>
    </row>
    <row r="1979" spans="1:4">
      <c r="A1979" s="244">
        <v>8901</v>
      </c>
      <c r="B1979" s="5">
        <f>VLOOKUP(A1979,'witte tabbelen'!$A$3:$K$2467,$R$76,0)</f>
        <v>3566.92</v>
      </c>
      <c r="C1979" s="5">
        <f>VLOOKUP(A1979,'witte tabbelen'!$A$3:$K$2467,$S$76,0)</f>
        <v>3425.25</v>
      </c>
      <c r="D1979" s="5">
        <f t="shared" si="36"/>
        <v>3425.25</v>
      </c>
    </row>
    <row r="1980" spans="1:4">
      <c r="A1980" s="243">
        <v>8905.5</v>
      </c>
      <c r="B1980" s="5">
        <f>VLOOKUP(A1980,'witte tabbelen'!$A$3:$K$2467,$R$76,0)</f>
        <v>3569.08</v>
      </c>
      <c r="C1980" s="5">
        <f>VLOOKUP(A1980,'witte tabbelen'!$A$3:$K$2467,$S$76,0)</f>
        <v>3427.67</v>
      </c>
      <c r="D1980" s="5">
        <f t="shared" si="36"/>
        <v>3427.67</v>
      </c>
    </row>
    <row r="1981" spans="1:4">
      <c r="A1981" s="244">
        <v>8910</v>
      </c>
      <c r="B1981" s="5">
        <f>VLOOKUP(A1981,'witte tabbelen'!$A$3:$K$2467,$R$76,0)</f>
        <v>3571.33</v>
      </c>
      <c r="C1981" s="5">
        <f>VLOOKUP(A1981,'witte tabbelen'!$A$3:$K$2467,$S$76,0)</f>
        <v>3430.25</v>
      </c>
      <c r="D1981" s="5">
        <f t="shared" si="36"/>
        <v>3430.25</v>
      </c>
    </row>
    <row r="1982" spans="1:4">
      <c r="A1982" s="243">
        <v>8914.5</v>
      </c>
      <c r="B1982" s="5">
        <f>VLOOKUP(A1982,'witte tabbelen'!$A$3:$K$2467,$R$76,0)</f>
        <v>3573.58</v>
      </c>
      <c r="C1982" s="5">
        <f>VLOOKUP(A1982,'witte tabbelen'!$A$3:$K$2467,$S$76,0)</f>
        <v>3432.75</v>
      </c>
      <c r="D1982" s="5">
        <f t="shared" si="36"/>
        <v>3432.75</v>
      </c>
    </row>
    <row r="1983" spans="1:4">
      <c r="A1983" s="244">
        <v>8919</v>
      </c>
      <c r="B1983" s="5">
        <f>VLOOKUP(A1983,'witte tabbelen'!$A$3:$K$2467,$R$76,0)</f>
        <v>3575.75</v>
      </c>
      <c r="C1983" s="5">
        <f>VLOOKUP(A1983,'witte tabbelen'!$A$3:$K$2467,$S$76,0)</f>
        <v>3435.25</v>
      </c>
      <c r="D1983" s="5">
        <f t="shared" si="36"/>
        <v>3435.25</v>
      </c>
    </row>
    <row r="1984" spans="1:4">
      <c r="A1984" s="243">
        <v>8923.5</v>
      </c>
      <c r="B1984" s="5">
        <f>VLOOKUP(A1984,'witte tabbelen'!$A$3:$K$2467,$R$76,0)</f>
        <v>3578</v>
      </c>
      <c r="C1984" s="5">
        <f>VLOOKUP(A1984,'witte tabbelen'!$A$3:$K$2467,$S$76,0)</f>
        <v>3437.75</v>
      </c>
      <c r="D1984" s="5">
        <f t="shared" si="36"/>
        <v>3437.75</v>
      </c>
    </row>
    <row r="1985" spans="1:4">
      <c r="A1985" s="244">
        <v>8928</v>
      </c>
      <c r="B1985" s="5">
        <f>VLOOKUP(A1985,'witte tabbelen'!$A$3:$K$2467,$R$76,0)</f>
        <v>3580.25</v>
      </c>
      <c r="C1985" s="5">
        <f>VLOOKUP(A1985,'witte tabbelen'!$A$3:$K$2467,$S$76,0)</f>
        <v>3440.33</v>
      </c>
      <c r="D1985" s="5">
        <f t="shared" si="36"/>
        <v>3440.33</v>
      </c>
    </row>
    <row r="1986" spans="1:4">
      <c r="A1986" s="243">
        <v>8932.5</v>
      </c>
      <c r="B1986" s="5">
        <f>VLOOKUP(A1986,'witte tabbelen'!$A$3:$K$2467,$R$76,0)</f>
        <v>3582.5</v>
      </c>
      <c r="C1986" s="5">
        <f>VLOOKUP(A1986,'witte tabbelen'!$A$3:$K$2467,$S$76,0)</f>
        <v>3442.92</v>
      </c>
      <c r="D1986" s="5">
        <f t="shared" si="36"/>
        <v>3442.92</v>
      </c>
    </row>
    <row r="1987" spans="1:4">
      <c r="A1987" s="244">
        <v>8937</v>
      </c>
      <c r="B1987" s="5">
        <f>VLOOKUP(A1987,'witte tabbelen'!$A$3:$K$2467,$R$76,0)</f>
        <v>3584.67</v>
      </c>
      <c r="C1987" s="5">
        <f>VLOOKUP(A1987,'witte tabbelen'!$A$3:$K$2467,$S$76,0)</f>
        <v>3445.33</v>
      </c>
      <c r="D1987" s="5">
        <f t="shared" ref="D1987:D2050" si="37">C1987</f>
        <v>3445.33</v>
      </c>
    </row>
    <row r="1988" spans="1:4">
      <c r="A1988" s="243">
        <v>8941.5</v>
      </c>
      <c r="B1988" s="5">
        <f>VLOOKUP(A1988,'witte tabbelen'!$A$3:$K$2467,$R$76,0)</f>
        <v>3586.92</v>
      </c>
      <c r="C1988" s="5">
        <f>VLOOKUP(A1988,'witte tabbelen'!$A$3:$K$2467,$S$76,0)</f>
        <v>3447.92</v>
      </c>
      <c r="D1988" s="5">
        <f t="shared" si="37"/>
        <v>3447.92</v>
      </c>
    </row>
    <row r="1989" spans="1:4">
      <c r="A1989" s="244">
        <v>8946</v>
      </c>
      <c r="B1989" s="5">
        <f>VLOOKUP(A1989,'witte tabbelen'!$A$3:$K$2467,$R$76,0)</f>
        <v>3589.17</v>
      </c>
      <c r="C1989" s="5">
        <f>VLOOKUP(A1989,'witte tabbelen'!$A$3:$K$2467,$S$76,0)</f>
        <v>3450.42</v>
      </c>
      <c r="D1989" s="5">
        <f t="shared" si="37"/>
        <v>3450.42</v>
      </c>
    </row>
    <row r="1990" spans="1:4">
      <c r="A1990" s="243">
        <v>8950.5</v>
      </c>
      <c r="B1990" s="5">
        <f>VLOOKUP(A1990,'witte tabbelen'!$A$3:$K$2467,$R$76,0)</f>
        <v>3591.42</v>
      </c>
      <c r="C1990" s="5">
        <f>VLOOKUP(A1990,'witte tabbelen'!$A$3:$K$2467,$S$76,0)</f>
        <v>3453</v>
      </c>
      <c r="D1990" s="5">
        <f t="shared" si="37"/>
        <v>3453</v>
      </c>
    </row>
    <row r="1991" spans="1:4">
      <c r="A1991" s="244">
        <v>8955</v>
      </c>
      <c r="B1991" s="5">
        <f>VLOOKUP(A1991,'witte tabbelen'!$A$3:$K$2467,$R$76,0)</f>
        <v>3593.58</v>
      </c>
      <c r="C1991" s="5">
        <f>VLOOKUP(A1991,'witte tabbelen'!$A$3:$K$2467,$S$76,0)</f>
        <v>3455.42</v>
      </c>
      <c r="D1991" s="5">
        <f t="shared" si="37"/>
        <v>3455.42</v>
      </c>
    </row>
    <row r="1992" spans="1:4">
      <c r="A1992" s="243">
        <v>8959.5</v>
      </c>
      <c r="B1992" s="5">
        <f>VLOOKUP(A1992,'witte tabbelen'!$A$3:$K$2467,$R$76,0)</f>
        <v>3595.83</v>
      </c>
      <c r="C1992" s="5">
        <f>VLOOKUP(A1992,'witte tabbelen'!$A$3:$K$2467,$S$76,0)</f>
        <v>3458</v>
      </c>
      <c r="D1992" s="5">
        <f t="shared" si="37"/>
        <v>3458</v>
      </c>
    </row>
    <row r="1993" spans="1:4">
      <c r="A1993" s="244">
        <v>8964</v>
      </c>
      <c r="B1993" s="5">
        <f>VLOOKUP(A1993,'witte tabbelen'!$A$3:$K$2467,$R$76,0)</f>
        <v>3598.08</v>
      </c>
      <c r="C1993" s="5">
        <f>VLOOKUP(A1993,'witte tabbelen'!$A$3:$K$2467,$S$76,0)</f>
        <v>3460.5</v>
      </c>
      <c r="D1993" s="5">
        <f t="shared" si="37"/>
        <v>3460.5</v>
      </c>
    </row>
    <row r="1994" spans="1:4">
      <c r="A1994" s="243">
        <v>8968.5</v>
      </c>
      <c r="B1994" s="5">
        <f>VLOOKUP(A1994,'witte tabbelen'!$A$3:$K$2467,$R$76,0)</f>
        <v>3600.33</v>
      </c>
      <c r="C1994" s="5">
        <f>VLOOKUP(A1994,'witte tabbelen'!$A$3:$K$2467,$S$76,0)</f>
        <v>3463.08</v>
      </c>
      <c r="D1994" s="5">
        <f t="shared" si="37"/>
        <v>3463.08</v>
      </c>
    </row>
    <row r="1995" spans="1:4">
      <c r="A1995" s="244">
        <v>8973</v>
      </c>
      <c r="B1995" s="5">
        <f>VLOOKUP(A1995,'witte tabbelen'!$A$3:$K$2467,$R$76,0)</f>
        <v>3602.5</v>
      </c>
      <c r="C1995" s="5">
        <f>VLOOKUP(A1995,'witte tabbelen'!$A$3:$K$2467,$S$76,0)</f>
        <v>3465.5</v>
      </c>
      <c r="D1995" s="5">
        <f t="shared" si="37"/>
        <v>3465.5</v>
      </c>
    </row>
    <row r="1996" spans="1:4">
      <c r="A1996" s="243">
        <v>8977.5</v>
      </c>
      <c r="B1996" s="5">
        <f>VLOOKUP(A1996,'witte tabbelen'!$A$3:$K$2467,$R$76,0)</f>
        <v>3604.75</v>
      </c>
      <c r="C1996" s="5">
        <f>VLOOKUP(A1996,'witte tabbelen'!$A$3:$K$2467,$S$76,0)</f>
        <v>3468.08</v>
      </c>
      <c r="D1996" s="5">
        <f t="shared" si="37"/>
        <v>3468.08</v>
      </c>
    </row>
    <row r="1997" spans="1:4">
      <c r="A1997" s="244">
        <v>8982</v>
      </c>
      <c r="B1997" s="5">
        <f>VLOOKUP(A1997,'witte tabbelen'!$A$3:$K$2467,$R$76,0)</f>
        <v>3607</v>
      </c>
      <c r="C1997" s="5">
        <f>VLOOKUP(A1997,'witte tabbelen'!$A$3:$K$2467,$S$76,0)</f>
        <v>3470.58</v>
      </c>
      <c r="D1997" s="5">
        <f t="shared" si="37"/>
        <v>3470.58</v>
      </c>
    </row>
    <row r="1998" spans="1:4">
      <c r="A1998" s="243">
        <v>8986.5</v>
      </c>
      <c r="B1998" s="5">
        <f>VLOOKUP(A1998,'witte tabbelen'!$A$3:$K$2467,$R$76,0)</f>
        <v>3609.17</v>
      </c>
      <c r="C1998" s="5">
        <f>VLOOKUP(A1998,'witte tabbelen'!$A$3:$K$2467,$S$76,0)</f>
        <v>3473.08</v>
      </c>
      <c r="D1998" s="5">
        <f t="shared" si="37"/>
        <v>3473.08</v>
      </c>
    </row>
    <row r="1999" spans="1:4">
      <c r="A1999" s="244">
        <v>8991</v>
      </c>
      <c r="B1999" s="5">
        <f>VLOOKUP(A1999,'witte tabbelen'!$A$3:$K$2467,$R$76,0)</f>
        <v>3611.42</v>
      </c>
      <c r="C1999" s="5">
        <f>VLOOKUP(A1999,'witte tabbelen'!$A$3:$K$2467,$S$76,0)</f>
        <v>3475.58</v>
      </c>
      <c r="D1999" s="5">
        <f t="shared" si="37"/>
        <v>3475.58</v>
      </c>
    </row>
    <row r="2000" spans="1:4">
      <c r="A2000" s="243">
        <v>8995.5</v>
      </c>
      <c r="B2000" s="5">
        <f>VLOOKUP(A2000,'witte tabbelen'!$A$3:$K$2467,$R$76,0)</f>
        <v>3613.67</v>
      </c>
      <c r="C2000" s="5">
        <f>VLOOKUP(A2000,'witte tabbelen'!$A$3:$K$2467,$S$76,0)</f>
        <v>3478.17</v>
      </c>
      <c r="D2000" s="5">
        <f t="shared" si="37"/>
        <v>3478.17</v>
      </c>
    </row>
    <row r="2001" spans="1:4">
      <c r="A2001" s="244">
        <v>9000</v>
      </c>
      <c r="B2001" s="5">
        <f>VLOOKUP(A2001,'witte tabbelen'!$A$3:$K$2467,$R$76,0)</f>
        <v>3615.92</v>
      </c>
      <c r="C2001" s="5">
        <f>VLOOKUP(A2001,'witte tabbelen'!$A$3:$K$2467,$S$76,0)</f>
        <v>3480.67</v>
      </c>
      <c r="D2001" s="5">
        <f t="shared" si="37"/>
        <v>3480.67</v>
      </c>
    </row>
    <row r="2002" spans="1:4">
      <c r="A2002" s="243">
        <v>9004.5</v>
      </c>
      <c r="B2002" s="5">
        <f>VLOOKUP(A2002,'witte tabbelen'!$A$3:$K$2467,$R$76,0)</f>
        <v>3618.08</v>
      </c>
      <c r="C2002" s="5">
        <f>VLOOKUP(A2002,'witte tabbelen'!$A$3:$K$2467,$S$76,0)</f>
        <v>3483.17</v>
      </c>
      <c r="D2002" s="5">
        <f t="shared" si="37"/>
        <v>3483.17</v>
      </c>
    </row>
    <row r="2003" spans="1:4">
      <c r="A2003" s="244">
        <v>9009</v>
      </c>
      <c r="B2003" s="5">
        <f>VLOOKUP(A2003,'witte tabbelen'!$A$3:$K$2467,$R$76,0)</f>
        <v>3620.33</v>
      </c>
      <c r="C2003" s="5">
        <f>VLOOKUP(A2003,'witte tabbelen'!$A$3:$K$2467,$S$76,0)</f>
        <v>3485.67</v>
      </c>
      <c r="D2003" s="5">
        <f t="shared" si="37"/>
        <v>3485.67</v>
      </c>
    </row>
    <row r="2004" spans="1:4">
      <c r="A2004" s="243">
        <v>9013.5</v>
      </c>
      <c r="B2004" s="5">
        <f>VLOOKUP(A2004,'witte tabbelen'!$A$3:$K$2467,$R$76,0)</f>
        <v>3622.58</v>
      </c>
      <c r="C2004" s="5">
        <f>VLOOKUP(A2004,'witte tabbelen'!$A$3:$K$2467,$S$76,0)</f>
        <v>3488.25</v>
      </c>
      <c r="D2004" s="5">
        <f t="shared" si="37"/>
        <v>3488.25</v>
      </c>
    </row>
    <row r="2005" spans="1:4">
      <c r="A2005" s="244">
        <v>9018</v>
      </c>
      <c r="B2005" s="5">
        <f>VLOOKUP(A2005,'witte tabbelen'!$A$3:$K$2467,$R$76,0)</f>
        <v>3624.83</v>
      </c>
      <c r="C2005" s="5">
        <f>VLOOKUP(A2005,'witte tabbelen'!$A$3:$K$2467,$S$76,0)</f>
        <v>3490.75</v>
      </c>
      <c r="D2005" s="5">
        <f t="shared" si="37"/>
        <v>3490.75</v>
      </c>
    </row>
    <row r="2006" spans="1:4">
      <c r="A2006" s="243">
        <v>9022.5</v>
      </c>
      <c r="B2006" s="5">
        <f>VLOOKUP(A2006,'witte tabbelen'!$A$3:$K$2467,$R$76,0)</f>
        <v>3627</v>
      </c>
      <c r="C2006" s="5">
        <f>VLOOKUP(A2006,'witte tabbelen'!$A$3:$K$2467,$S$76,0)</f>
        <v>3493.25</v>
      </c>
      <c r="D2006" s="5">
        <f t="shared" si="37"/>
        <v>3493.25</v>
      </c>
    </row>
    <row r="2007" spans="1:4">
      <c r="A2007" s="244">
        <v>9027</v>
      </c>
      <c r="B2007" s="5">
        <f>VLOOKUP(A2007,'witte tabbelen'!$A$3:$K$2467,$R$76,0)</f>
        <v>3629.25</v>
      </c>
      <c r="C2007" s="5">
        <f>VLOOKUP(A2007,'witte tabbelen'!$A$3:$K$2467,$S$76,0)</f>
        <v>3495.75</v>
      </c>
      <c r="D2007" s="5">
        <f t="shared" si="37"/>
        <v>3495.75</v>
      </c>
    </row>
    <row r="2008" spans="1:4">
      <c r="A2008" s="243">
        <v>9031.5</v>
      </c>
      <c r="B2008" s="5">
        <f>VLOOKUP(A2008,'witte tabbelen'!$A$3:$K$2467,$R$76,0)</f>
        <v>3631.5</v>
      </c>
      <c r="C2008" s="5">
        <f>VLOOKUP(A2008,'witte tabbelen'!$A$3:$K$2467,$S$76,0)</f>
        <v>3498.33</v>
      </c>
      <c r="D2008" s="5">
        <f t="shared" si="37"/>
        <v>3498.33</v>
      </c>
    </row>
    <row r="2009" spans="1:4">
      <c r="A2009" s="244">
        <v>9036</v>
      </c>
      <c r="B2009" s="5">
        <f>VLOOKUP(A2009,'witte tabbelen'!$A$3:$K$2467,$R$76,0)</f>
        <v>3633.67</v>
      </c>
      <c r="C2009" s="5">
        <f>VLOOKUP(A2009,'witte tabbelen'!$A$3:$K$2467,$S$76,0)</f>
        <v>3500.75</v>
      </c>
      <c r="D2009" s="5">
        <f t="shared" si="37"/>
        <v>3500.75</v>
      </c>
    </row>
    <row r="2010" spans="1:4">
      <c r="A2010" s="243">
        <v>9040.5</v>
      </c>
      <c r="B2010" s="5">
        <f>VLOOKUP(A2010,'witte tabbelen'!$A$3:$K$2467,$R$76,0)</f>
        <v>3635.92</v>
      </c>
      <c r="C2010" s="5">
        <f>VLOOKUP(A2010,'witte tabbelen'!$A$3:$K$2467,$S$76,0)</f>
        <v>3503.33</v>
      </c>
      <c r="D2010" s="5">
        <f t="shared" si="37"/>
        <v>3503.33</v>
      </c>
    </row>
    <row r="2011" spans="1:4">
      <c r="A2011" s="244">
        <v>9045</v>
      </c>
      <c r="B2011" s="5">
        <f>VLOOKUP(A2011,'witte tabbelen'!$A$3:$K$2467,$R$76,0)</f>
        <v>3638.17</v>
      </c>
      <c r="C2011" s="5">
        <f>VLOOKUP(A2011,'witte tabbelen'!$A$3:$K$2467,$S$76,0)</f>
        <v>3505.83</v>
      </c>
      <c r="D2011" s="5">
        <f t="shared" si="37"/>
        <v>3505.83</v>
      </c>
    </row>
    <row r="2012" spans="1:4">
      <c r="A2012" s="243">
        <v>9049.5</v>
      </c>
      <c r="B2012" s="5">
        <f>VLOOKUP(A2012,'witte tabbelen'!$A$3:$K$2467,$R$76,0)</f>
        <v>3640.42</v>
      </c>
      <c r="C2012" s="5">
        <f>VLOOKUP(A2012,'witte tabbelen'!$A$3:$K$2467,$S$76,0)</f>
        <v>3508.42</v>
      </c>
      <c r="D2012" s="5">
        <f t="shared" si="37"/>
        <v>3508.42</v>
      </c>
    </row>
    <row r="2013" spans="1:4">
      <c r="A2013" s="244">
        <v>9054</v>
      </c>
      <c r="B2013" s="5">
        <f>VLOOKUP(A2013,'witte tabbelen'!$A$3:$K$2467,$R$76,0)</f>
        <v>3642.58</v>
      </c>
      <c r="C2013" s="5">
        <f>VLOOKUP(A2013,'witte tabbelen'!$A$3:$K$2467,$S$76,0)</f>
        <v>3510.83</v>
      </c>
      <c r="D2013" s="5">
        <f t="shared" si="37"/>
        <v>3510.83</v>
      </c>
    </row>
    <row r="2014" spans="1:4">
      <c r="A2014" s="243">
        <v>9058.5</v>
      </c>
      <c r="B2014" s="5">
        <f>VLOOKUP(A2014,'witte tabbelen'!$A$3:$K$2467,$R$76,0)</f>
        <v>3644.83</v>
      </c>
      <c r="C2014" s="5">
        <f>VLOOKUP(A2014,'witte tabbelen'!$A$3:$K$2467,$S$76,0)</f>
        <v>3513.42</v>
      </c>
      <c r="D2014" s="5">
        <f t="shared" si="37"/>
        <v>3513.42</v>
      </c>
    </row>
    <row r="2015" spans="1:4">
      <c r="A2015" s="244">
        <v>9063</v>
      </c>
      <c r="B2015" s="5">
        <f>VLOOKUP(A2015,'witte tabbelen'!$A$3:$K$2467,$R$76,0)</f>
        <v>3647.08</v>
      </c>
      <c r="C2015" s="5">
        <f>VLOOKUP(A2015,'witte tabbelen'!$A$3:$K$2467,$S$76,0)</f>
        <v>3515.92</v>
      </c>
      <c r="D2015" s="5">
        <f t="shared" si="37"/>
        <v>3515.92</v>
      </c>
    </row>
    <row r="2016" spans="1:4">
      <c r="A2016" s="243">
        <v>9067.5</v>
      </c>
      <c r="B2016" s="5">
        <f>VLOOKUP(A2016,'witte tabbelen'!$A$3:$K$2467,$R$76,0)</f>
        <v>3649.33</v>
      </c>
      <c r="C2016" s="5">
        <f>VLOOKUP(A2016,'witte tabbelen'!$A$3:$K$2467,$S$76,0)</f>
        <v>3518.5</v>
      </c>
      <c r="D2016" s="5">
        <f t="shared" si="37"/>
        <v>3518.5</v>
      </c>
    </row>
    <row r="2017" spans="1:10">
      <c r="A2017" s="244">
        <v>9072</v>
      </c>
      <c r="B2017" s="5">
        <f>VLOOKUP(A2017,'witte tabbelen'!$A$3:$K$2467,$R$76,0)</f>
        <v>3651.5</v>
      </c>
      <c r="C2017" s="5">
        <f>VLOOKUP(A2017,'witte tabbelen'!$A$3:$K$2467,$S$76,0)</f>
        <v>3521</v>
      </c>
      <c r="D2017" s="5">
        <f t="shared" si="37"/>
        <v>3521</v>
      </c>
    </row>
    <row r="2018" spans="1:10">
      <c r="A2018" s="243">
        <v>9076.5</v>
      </c>
      <c r="B2018" s="5">
        <f>VLOOKUP(A2018,'witte tabbelen'!$A$3:$K$2467,$R$76,0)</f>
        <v>3653.75</v>
      </c>
      <c r="C2018" s="5">
        <f>VLOOKUP(A2018,'witte tabbelen'!$A$3:$K$2467,$S$76,0)</f>
        <v>3523.5</v>
      </c>
      <c r="D2018" s="5">
        <f t="shared" si="37"/>
        <v>3523.5</v>
      </c>
    </row>
    <row r="2019" spans="1:10">
      <c r="A2019" s="244">
        <v>9081</v>
      </c>
      <c r="B2019" s="5">
        <f>VLOOKUP(A2019,'witte tabbelen'!$A$3:$K$2467,$R$76,0)</f>
        <v>3656</v>
      </c>
      <c r="C2019" s="5">
        <f>VLOOKUP(A2019,'witte tabbelen'!$A$3:$K$2467,$S$76,0)</f>
        <v>3526.08</v>
      </c>
      <c r="D2019" s="5">
        <f t="shared" si="37"/>
        <v>3526.08</v>
      </c>
    </row>
    <row r="2020" spans="1:10">
      <c r="A2020" s="243">
        <v>9085.5</v>
      </c>
      <c r="B2020" s="5">
        <f>VLOOKUP(A2020,'witte tabbelen'!$A$3:$K$2467,$R$76,0)</f>
        <v>3658.25</v>
      </c>
      <c r="C2020" s="5">
        <f>VLOOKUP(A2020,'witte tabbelen'!$A$3:$K$2467,$S$76,0)</f>
        <v>3528.58</v>
      </c>
      <c r="D2020" s="5">
        <f t="shared" si="37"/>
        <v>3528.58</v>
      </c>
    </row>
    <row r="2021" spans="1:10">
      <c r="A2021" s="244">
        <v>9090</v>
      </c>
      <c r="B2021" s="5">
        <f>VLOOKUP(A2021,'witte tabbelen'!$A$3:$K$2467,$R$76,0)</f>
        <v>3660.42</v>
      </c>
      <c r="C2021" s="5">
        <f>VLOOKUP(A2021,'witte tabbelen'!$A$3:$K$2467,$S$76,0)</f>
        <v>3531.08</v>
      </c>
      <c r="D2021" s="5">
        <f t="shared" si="37"/>
        <v>3531.08</v>
      </c>
    </row>
    <row r="2022" spans="1:10">
      <c r="A2022" s="243">
        <v>9094.5</v>
      </c>
      <c r="B2022" s="5">
        <f>VLOOKUP(A2022,'witte tabbelen'!$A$3:$K$2467,$R$76,0)</f>
        <v>3662.67</v>
      </c>
      <c r="C2022" s="5">
        <f>VLOOKUP(A2022,'witte tabbelen'!$A$3:$K$2467,$S$76,0)</f>
        <v>3533.58</v>
      </c>
      <c r="D2022" s="5">
        <f t="shared" si="37"/>
        <v>3533.58</v>
      </c>
    </row>
    <row r="2023" spans="1:10">
      <c r="A2023" s="244">
        <v>9099</v>
      </c>
      <c r="B2023" s="5">
        <f>VLOOKUP(A2023,'witte tabbelen'!$A$3:$K$2467,$R$76,0)</f>
        <v>3664.92</v>
      </c>
      <c r="C2023" s="5">
        <f>VLOOKUP(A2023,'witte tabbelen'!$A$3:$K$2467,$S$76,0)</f>
        <v>3536.17</v>
      </c>
      <c r="D2023" s="5">
        <f t="shared" si="37"/>
        <v>3536.17</v>
      </c>
    </row>
    <row r="2024" spans="1:10">
      <c r="A2024" s="243">
        <v>9103.5</v>
      </c>
      <c r="B2024" s="5">
        <f>VLOOKUP(A2024,'witte tabbelen'!$A$3:$K$2467,$R$76,0)</f>
        <v>3667.08</v>
      </c>
      <c r="C2024" s="5">
        <f>VLOOKUP(A2024,'witte tabbelen'!$A$3:$K$2467,$S$76,0)</f>
        <v>3538.58</v>
      </c>
      <c r="D2024" s="5">
        <f t="shared" si="37"/>
        <v>3538.58</v>
      </c>
    </row>
    <row r="2025" spans="1:10">
      <c r="A2025" s="244">
        <v>9108</v>
      </c>
      <c r="B2025" s="5">
        <f>VLOOKUP(A2025,'witte tabbelen'!$A$3:$K$2467,$R$76,0)</f>
        <v>3669.33</v>
      </c>
      <c r="C2025" s="5">
        <f>VLOOKUP(A2025,'witte tabbelen'!$A$3:$K$2467,$S$76,0)</f>
        <v>3541.17</v>
      </c>
      <c r="D2025" s="5">
        <f t="shared" si="37"/>
        <v>3541.17</v>
      </c>
    </row>
    <row r="2026" spans="1:10">
      <c r="A2026" s="243">
        <v>9112.5</v>
      </c>
      <c r="B2026" s="5">
        <f>VLOOKUP(A2026,'witte tabbelen'!$A$3:$K$2467,$R$76,0)</f>
        <v>3671.58</v>
      </c>
      <c r="C2026" s="5">
        <f>VLOOKUP(A2026,'witte tabbelen'!$A$3:$K$2467,$S$76,0)</f>
        <v>3543.67</v>
      </c>
      <c r="D2026" s="5">
        <f t="shared" si="37"/>
        <v>3543.67</v>
      </c>
    </row>
    <row r="2027" spans="1:10">
      <c r="A2027" s="244">
        <v>9117</v>
      </c>
      <c r="B2027" s="5">
        <f>VLOOKUP(A2027,'witte tabbelen'!$A$3:$K$2467,$R$76,0)</f>
        <v>3673.83</v>
      </c>
      <c r="C2027" s="5">
        <f>VLOOKUP(A2027,'witte tabbelen'!$A$3:$K$2467,$S$76,0)</f>
        <v>3546.25</v>
      </c>
      <c r="D2027" s="5">
        <f t="shared" si="37"/>
        <v>3546.25</v>
      </c>
    </row>
    <row r="2028" spans="1:10">
      <c r="A2028" s="243">
        <v>9121.5</v>
      </c>
      <c r="B2028" s="5">
        <f>VLOOKUP(A2028,'witte tabbelen'!$A$3:$K$2467,$R$76,0)</f>
        <v>3676</v>
      </c>
      <c r="C2028" s="5">
        <f>VLOOKUP(A2028,'witte tabbelen'!$A$3:$K$2467,$S$76,0)</f>
        <v>3548.67</v>
      </c>
      <c r="D2028" s="5">
        <f t="shared" si="37"/>
        <v>3548.67</v>
      </c>
    </row>
    <row r="2029" spans="1:10">
      <c r="A2029" s="244">
        <v>9126</v>
      </c>
      <c r="B2029" s="5">
        <f>VLOOKUP(A2029,'witte tabbelen'!$A$3:$K$2467,$R$76,0)</f>
        <v>3678.25</v>
      </c>
      <c r="C2029" s="5">
        <f>VLOOKUP(A2029,'witte tabbelen'!$A$3:$K$2467,$S$76,0)</f>
        <v>3551.25</v>
      </c>
      <c r="D2029" s="5">
        <f t="shared" si="37"/>
        <v>3551.25</v>
      </c>
    </row>
    <row r="2030" spans="1:10">
      <c r="A2030" s="243">
        <v>9130.5</v>
      </c>
      <c r="B2030" s="5">
        <f>VLOOKUP(A2030,'witte tabbelen'!$A$3:$K$2467,$R$76,0)</f>
        <v>3680.5</v>
      </c>
      <c r="C2030" s="5">
        <f>VLOOKUP(A2030,'witte tabbelen'!$A$3:$K$2467,$S$76,0)</f>
        <v>3553.75</v>
      </c>
      <c r="D2030" s="5">
        <f t="shared" si="37"/>
        <v>3553.75</v>
      </c>
      <c r="E2030"/>
      <c r="F2030"/>
      <c r="G2030"/>
      <c r="H2030"/>
      <c r="I2030"/>
      <c r="J2030"/>
    </row>
    <row r="2031" spans="1:10">
      <c r="A2031" s="244">
        <v>9135</v>
      </c>
      <c r="B2031" s="5">
        <f>VLOOKUP(A2031,'witte tabbelen'!$A$3:$K$2467,$R$76,0)</f>
        <v>3682.75</v>
      </c>
      <c r="C2031" s="5">
        <f>VLOOKUP(A2031,'witte tabbelen'!$A$3:$K$2467,$S$76,0)</f>
        <v>3556.33</v>
      </c>
      <c r="D2031" s="5">
        <f t="shared" si="37"/>
        <v>3556.33</v>
      </c>
    </row>
    <row r="2032" spans="1:10">
      <c r="A2032" s="243">
        <v>9139.5</v>
      </c>
      <c r="B2032" s="5">
        <f>VLOOKUP(A2032,'witte tabbelen'!$A$3:$K$2467,$R$76,0)</f>
        <v>3684.92</v>
      </c>
      <c r="C2032" s="5">
        <f>VLOOKUP(A2032,'witte tabbelen'!$A$3:$K$2467,$S$76,0)</f>
        <v>3558.75</v>
      </c>
      <c r="D2032" s="5">
        <f t="shared" si="37"/>
        <v>3558.75</v>
      </c>
    </row>
    <row r="2033" spans="1:4">
      <c r="A2033" s="244">
        <v>9144</v>
      </c>
      <c r="B2033" s="5">
        <f>VLOOKUP(A2033,'witte tabbelen'!$A$3:$K$2467,$R$76,0)</f>
        <v>3687.17</v>
      </c>
      <c r="C2033" s="5">
        <f>VLOOKUP(A2033,'witte tabbelen'!$A$3:$K$2467,$S$76,0)</f>
        <v>3561.33</v>
      </c>
      <c r="D2033" s="5">
        <f t="shared" si="37"/>
        <v>3561.33</v>
      </c>
    </row>
    <row r="2034" spans="1:4">
      <c r="A2034" s="243">
        <v>9148.5</v>
      </c>
      <c r="B2034" s="5">
        <f>VLOOKUP(A2034,'witte tabbelen'!$A$3:$K$2467,$R$76,0)</f>
        <v>3689.42</v>
      </c>
      <c r="C2034" s="5">
        <f>VLOOKUP(A2034,'witte tabbelen'!$A$3:$K$2467,$S$76,0)</f>
        <v>3563.83</v>
      </c>
      <c r="D2034" s="5">
        <f t="shared" si="37"/>
        <v>3563.83</v>
      </c>
    </row>
    <row r="2035" spans="1:4">
      <c r="A2035" s="244">
        <v>9153</v>
      </c>
      <c r="B2035" s="5">
        <f>VLOOKUP(A2035,'witte tabbelen'!$A$3:$K$2467,$R$76,0)</f>
        <v>3691.58</v>
      </c>
      <c r="C2035" s="5">
        <f>VLOOKUP(A2035,'witte tabbelen'!$A$3:$K$2467,$S$76,0)</f>
        <v>3566.33</v>
      </c>
      <c r="D2035" s="5">
        <f t="shared" si="37"/>
        <v>3566.33</v>
      </c>
    </row>
    <row r="2036" spans="1:4">
      <c r="A2036" s="243">
        <v>9157.5</v>
      </c>
      <c r="B2036" s="5">
        <f>VLOOKUP(A2036,'witte tabbelen'!$A$3:$K$2467,$R$76,0)</f>
        <v>3693.83</v>
      </c>
      <c r="C2036" s="5">
        <f>VLOOKUP(A2036,'witte tabbelen'!$A$3:$K$2467,$S$76,0)</f>
        <v>3568.83</v>
      </c>
      <c r="D2036" s="5">
        <f t="shared" si="37"/>
        <v>3568.83</v>
      </c>
    </row>
    <row r="2037" spans="1:4">
      <c r="A2037" s="244">
        <v>9162</v>
      </c>
      <c r="B2037" s="5">
        <f>VLOOKUP(A2037,'witte tabbelen'!$A$3:$K$2467,$R$76,0)</f>
        <v>3696.08</v>
      </c>
      <c r="C2037" s="5">
        <f>VLOOKUP(A2037,'witte tabbelen'!$A$3:$K$2467,$S$76,0)</f>
        <v>3571.42</v>
      </c>
      <c r="D2037" s="5">
        <f t="shared" si="37"/>
        <v>3571.42</v>
      </c>
    </row>
    <row r="2038" spans="1:4">
      <c r="A2038" s="243">
        <v>9166.5</v>
      </c>
      <c r="B2038" s="5">
        <f>VLOOKUP(A2038,'witte tabbelen'!$A$3:$K$2467,$R$76,0)</f>
        <v>3698.33</v>
      </c>
      <c r="C2038" s="5">
        <f>VLOOKUP(A2038,'witte tabbelen'!$A$3:$K$2467,$S$76,0)</f>
        <v>3573.92</v>
      </c>
      <c r="D2038" s="5">
        <f t="shared" si="37"/>
        <v>3573.92</v>
      </c>
    </row>
    <row r="2039" spans="1:4">
      <c r="A2039" s="244">
        <v>9171</v>
      </c>
      <c r="B2039" s="5">
        <f>VLOOKUP(A2039,'witte tabbelen'!$A$3:$K$2467,$R$76,0)</f>
        <v>3700.5</v>
      </c>
      <c r="C2039" s="5">
        <f>VLOOKUP(A2039,'witte tabbelen'!$A$3:$K$2467,$S$76,0)</f>
        <v>3576.42</v>
      </c>
      <c r="D2039" s="5">
        <f t="shared" si="37"/>
        <v>3576.42</v>
      </c>
    </row>
    <row r="2040" spans="1:4">
      <c r="A2040" s="243">
        <v>9175.5</v>
      </c>
      <c r="B2040" s="5">
        <f>VLOOKUP(A2040,'witte tabbelen'!$A$3:$K$2467,$R$76,0)</f>
        <v>3702.75</v>
      </c>
      <c r="C2040" s="5">
        <f>VLOOKUP(A2040,'witte tabbelen'!$A$3:$K$2467,$S$76,0)</f>
        <v>3578.92</v>
      </c>
      <c r="D2040" s="5">
        <f t="shared" si="37"/>
        <v>3578.92</v>
      </c>
    </row>
    <row r="2041" spans="1:4">
      <c r="A2041" s="244">
        <v>9180</v>
      </c>
      <c r="B2041" s="5">
        <f>VLOOKUP(A2041,'witte tabbelen'!$A$3:$K$2467,$R$76,0)</f>
        <v>3705</v>
      </c>
      <c r="C2041" s="5">
        <f>VLOOKUP(A2041,'witte tabbelen'!$A$3:$K$2467,$S$76,0)</f>
        <v>3581.5</v>
      </c>
      <c r="D2041" s="5">
        <f t="shared" si="37"/>
        <v>3581.5</v>
      </c>
    </row>
    <row r="2042" spans="1:4">
      <c r="A2042" s="243">
        <v>9184.5</v>
      </c>
      <c r="B2042" s="5">
        <f>VLOOKUP(A2042,'witte tabbelen'!$A$3:$K$2467,$R$76,0)</f>
        <v>3707.25</v>
      </c>
      <c r="C2042" s="5">
        <f>VLOOKUP(A2042,'witte tabbelen'!$A$3:$K$2467,$S$76,0)</f>
        <v>3584</v>
      </c>
      <c r="D2042" s="5">
        <f t="shared" si="37"/>
        <v>3584</v>
      </c>
    </row>
    <row r="2043" spans="1:4">
      <c r="A2043" s="244">
        <v>9189</v>
      </c>
      <c r="B2043" s="5">
        <f>VLOOKUP(A2043,'witte tabbelen'!$A$3:$K$2467,$R$76,0)</f>
        <v>3709.42</v>
      </c>
      <c r="C2043" s="5">
        <f>VLOOKUP(A2043,'witte tabbelen'!$A$3:$K$2467,$S$76,0)</f>
        <v>3586.5</v>
      </c>
      <c r="D2043" s="5">
        <f t="shared" si="37"/>
        <v>3586.5</v>
      </c>
    </row>
    <row r="2044" spans="1:4">
      <c r="A2044" s="243">
        <v>9193.5</v>
      </c>
      <c r="B2044" s="5">
        <f>VLOOKUP(A2044,'witte tabbelen'!$A$3:$K$2467,$R$76,0)</f>
        <v>3711.67</v>
      </c>
      <c r="C2044" s="5">
        <f>VLOOKUP(A2044,'witte tabbelen'!$A$3:$K$2467,$S$76,0)</f>
        <v>3589</v>
      </c>
      <c r="D2044" s="5">
        <f t="shared" si="37"/>
        <v>3589</v>
      </c>
    </row>
    <row r="2045" spans="1:4">
      <c r="A2045" s="244">
        <v>9198</v>
      </c>
      <c r="B2045" s="5">
        <f>VLOOKUP(A2045,'witte tabbelen'!$A$3:$K$2467,$R$76,0)</f>
        <v>3713.92</v>
      </c>
      <c r="C2045" s="5">
        <f>VLOOKUP(A2045,'witte tabbelen'!$A$3:$K$2467,$S$76,0)</f>
        <v>3591.58</v>
      </c>
      <c r="D2045" s="5">
        <f t="shared" si="37"/>
        <v>3591.58</v>
      </c>
    </row>
    <row r="2046" spans="1:4">
      <c r="A2046" s="243">
        <v>9202.5</v>
      </c>
      <c r="B2046" s="5">
        <f>VLOOKUP(A2046,'witte tabbelen'!$A$3:$K$2467,$R$76,0)</f>
        <v>3716.08</v>
      </c>
      <c r="C2046" s="5">
        <f>VLOOKUP(A2046,'witte tabbelen'!$A$3:$K$2467,$S$76,0)</f>
        <v>3594</v>
      </c>
      <c r="D2046" s="5">
        <f t="shared" si="37"/>
        <v>3594</v>
      </c>
    </row>
    <row r="2047" spans="1:4">
      <c r="A2047" s="244">
        <v>9207</v>
      </c>
      <c r="B2047" s="5">
        <f>VLOOKUP(A2047,'witte tabbelen'!$A$3:$K$2467,$R$76,0)</f>
        <v>3718.33</v>
      </c>
      <c r="C2047" s="5">
        <f>VLOOKUP(A2047,'witte tabbelen'!$A$3:$K$2467,$S$76,0)</f>
        <v>3596.58</v>
      </c>
      <c r="D2047" s="5">
        <f t="shared" si="37"/>
        <v>3596.58</v>
      </c>
    </row>
    <row r="2048" spans="1:4">
      <c r="A2048" s="243">
        <v>9211.5</v>
      </c>
      <c r="B2048" s="5">
        <f>VLOOKUP(A2048,'witte tabbelen'!$A$3:$K$2467,$R$76,0)</f>
        <v>3720.58</v>
      </c>
      <c r="C2048" s="5">
        <f>VLOOKUP(A2048,'witte tabbelen'!$A$3:$K$2467,$S$76,0)</f>
        <v>3599.08</v>
      </c>
      <c r="D2048" s="5">
        <f t="shared" si="37"/>
        <v>3599.08</v>
      </c>
    </row>
    <row r="2049" spans="1:4">
      <c r="A2049" s="244">
        <v>9216</v>
      </c>
      <c r="B2049" s="5">
        <f>VLOOKUP(A2049,'witte tabbelen'!$A$3:$K$2467,$R$76,0)</f>
        <v>3722.83</v>
      </c>
      <c r="C2049" s="5">
        <f>VLOOKUP(A2049,'witte tabbelen'!$A$3:$K$2467,$S$76,0)</f>
        <v>3601.67</v>
      </c>
      <c r="D2049" s="5">
        <f t="shared" si="37"/>
        <v>3601.67</v>
      </c>
    </row>
    <row r="2050" spans="1:4">
      <c r="A2050" s="243">
        <v>9220.5</v>
      </c>
      <c r="B2050" s="5">
        <f>VLOOKUP(A2050,'witte tabbelen'!$A$3:$K$2467,$R$76,0)</f>
        <v>3725</v>
      </c>
      <c r="C2050" s="5">
        <f>VLOOKUP(A2050,'witte tabbelen'!$A$3:$K$2467,$S$76,0)</f>
        <v>3604.17</v>
      </c>
      <c r="D2050" s="5">
        <f t="shared" si="37"/>
        <v>3604.17</v>
      </c>
    </row>
    <row r="2051" spans="1:4">
      <c r="A2051" s="244">
        <v>9225</v>
      </c>
      <c r="B2051" s="5">
        <f>VLOOKUP(A2051,'witte tabbelen'!$A$3:$K$2467,$R$76,0)</f>
        <v>3727.25</v>
      </c>
      <c r="C2051" s="5">
        <f>VLOOKUP(A2051,'witte tabbelen'!$A$3:$K$2467,$S$76,0)</f>
        <v>3606.67</v>
      </c>
      <c r="D2051" s="5">
        <f t="shared" ref="D2051:D2114" si="38">C2051</f>
        <v>3606.67</v>
      </c>
    </row>
    <row r="2052" spans="1:4">
      <c r="A2052" s="243">
        <v>9229.5</v>
      </c>
      <c r="B2052" s="5">
        <f>VLOOKUP(A2052,'witte tabbelen'!$A$3:$K$2467,$R$76,0)</f>
        <v>3729.5</v>
      </c>
      <c r="C2052" s="5">
        <f>VLOOKUP(A2052,'witte tabbelen'!$A$3:$K$2467,$S$76,0)</f>
        <v>3609.25</v>
      </c>
      <c r="D2052" s="5">
        <f t="shared" si="38"/>
        <v>3609.25</v>
      </c>
    </row>
    <row r="2053" spans="1:4">
      <c r="A2053" s="244">
        <v>9234</v>
      </c>
      <c r="B2053" s="5">
        <f>VLOOKUP(A2053,'witte tabbelen'!$A$3:$K$2467,$R$76,0)</f>
        <v>3731.75</v>
      </c>
      <c r="C2053" s="5">
        <f>VLOOKUP(A2053,'witte tabbelen'!$A$3:$K$2467,$S$76,0)</f>
        <v>3611.75</v>
      </c>
      <c r="D2053" s="5">
        <f t="shared" si="38"/>
        <v>3611.75</v>
      </c>
    </row>
    <row r="2054" spans="1:4">
      <c r="A2054" s="243">
        <v>9238.5</v>
      </c>
      <c r="B2054" s="5">
        <f>VLOOKUP(A2054,'witte tabbelen'!$A$3:$K$2467,$R$76,0)</f>
        <v>3733.92</v>
      </c>
      <c r="C2054" s="5">
        <f>VLOOKUP(A2054,'witte tabbelen'!$A$3:$K$2467,$S$76,0)</f>
        <v>3614.25</v>
      </c>
      <c r="D2054" s="5">
        <f t="shared" si="38"/>
        <v>3614.25</v>
      </c>
    </row>
    <row r="2055" spans="1:4">
      <c r="A2055" s="244">
        <v>9243</v>
      </c>
      <c r="B2055" s="5">
        <f>VLOOKUP(A2055,'witte tabbelen'!$A$3:$K$2467,$R$76,0)</f>
        <v>3736.17</v>
      </c>
      <c r="C2055" s="5">
        <f>VLOOKUP(A2055,'witte tabbelen'!$A$3:$K$2467,$S$76,0)</f>
        <v>3616.75</v>
      </c>
      <c r="D2055" s="5">
        <f t="shared" si="38"/>
        <v>3616.75</v>
      </c>
    </row>
    <row r="2056" spans="1:4">
      <c r="A2056" s="243">
        <v>9247.5</v>
      </c>
      <c r="B2056" s="5">
        <f>VLOOKUP(A2056,'witte tabbelen'!$A$3:$K$2467,$R$76,0)</f>
        <v>3738.42</v>
      </c>
      <c r="C2056" s="5">
        <f>VLOOKUP(A2056,'witte tabbelen'!$A$3:$K$2467,$S$76,0)</f>
        <v>3619.33</v>
      </c>
      <c r="D2056" s="5">
        <f t="shared" si="38"/>
        <v>3619.33</v>
      </c>
    </row>
    <row r="2057" spans="1:4">
      <c r="A2057" s="244">
        <v>9252</v>
      </c>
      <c r="B2057" s="5">
        <f>VLOOKUP(A2057,'witte tabbelen'!$A$3:$K$2467,$R$76,0)</f>
        <v>3740.67</v>
      </c>
      <c r="C2057" s="5">
        <f>VLOOKUP(A2057,'witte tabbelen'!$A$3:$K$2467,$S$76,0)</f>
        <v>3621.83</v>
      </c>
      <c r="D2057" s="5">
        <f t="shared" si="38"/>
        <v>3621.83</v>
      </c>
    </row>
    <row r="2058" spans="1:4">
      <c r="A2058" s="243">
        <v>9256.5</v>
      </c>
      <c r="B2058" s="5">
        <f>VLOOKUP(A2058,'witte tabbelen'!$A$3:$K$2467,$R$76,0)</f>
        <v>3742.83</v>
      </c>
      <c r="C2058" s="5">
        <f>VLOOKUP(A2058,'witte tabbelen'!$A$3:$K$2467,$S$76,0)</f>
        <v>3624.33</v>
      </c>
      <c r="D2058" s="5">
        <f t="shared" si="38"/>
        <v>3624.33</v>
      </c>
    </row>
    <row r="2059" spans="1:4">
      <c r="A2059" s="244">
        <v>9261</v>
      </c>
      <c r="B2059" s="5">
        <f>VLOOKUP(A2059,'witte tabbelen'!$A$3:$K$2467,$R$76,0)</f>
        <v>3745.08</v>
      </c>
      <c r="C2059" s="5">
        <f>VLOOKUP(A2059,'witte tabbelen'!$A$3:$K$2467,$S$76,0)</f>
        <v>3626.83</v>
      </c>
      <c r="D2059" s="5">
        <f t="shared" si="38"/>
        <v>3626.83</v>
      </c>
    </row>
    <row r="2060" spans="1:4">
      <c r="A2060" s="243">
        <v>9265.5</v>
      </c>
      <c r="B2060" s="5">
        <f>VLOOKUP(A2060,'witte tabbelen'!$A$3:$K$2467,$R$76,0)</f>
        <v>3747.33</v>
      </c>
      <c r="C2060" s="5">
        <f>VLOOKUP(A2060,'witte tabbelen'!$A$3:$K$2467,$S$76,0)</f>
        <v>3629.42</v>
      </c>
      <c r="D2060" s="5">
        <f t="shared" si="38"/>
        <v>3629.42</v>
      </c>
    </row>
    <row r="2061" spans="1:4">
      <c r="A2061" s="244">
        <v>9270</v>
      </c>
      <c r="B2061" s="5">
        <f>VLOOKUP(A2061,'witte tabbelen'!$A$3:$K$2467,$R$76,0)</f>
        <v>3749.5</v>
      </c>
      <c r="C2061" s="5">
        <f>VLOOKUP(A2061,'witte tabbelen'!$A$3:$K$2467,$S$76,0)</f>
        <v>3631.83</v>
      </c>
      <c r="D2061" s="5">
        <f t="shared" si="38"/>
        <v>3631.83</v>
      </c>
    </row>
    <row r="2062" spans="1:4">
      <c r="A2062" s="243">
        <v>9274.5</v>
      </c>
      <c r="B2062" s="5">
        <f>VLOOKUP(A2062,'witte tabbelen'!$A$3:$K$2467,$R$76,0)</f>
        <v>3751.75</v>
      </c>
      <c r="C2062" s="5">
        <f>VLOOKUP(A2062,'witte tabbelen'!$A$3:$K$2467,$S$76,0)</f>
        <v>3634.42</v>
      </c>
      <c r="D2062" s="5">
        <f t="shared" si="38"/>
        <v>3634.42</v>
      </c>
    </row>
    <row r="2063" spans="1:4">
      <c r="A2063" s="244">
        <v>9279</v>
      </c>
      <c r="B2063" s="5">
        <f>VLOOKUP(A2063,'witte tabbelen'!$A$3:$K$2467,$R$76,0)</f>
        <v>3754</v>
      </c>
      <c r="C2063" s="5">
        <f>VLOOKUP(A2063,'witte tabbelen'!$A$3:$K$2467,$S$76,0)</f>
        <v>3636.92</v>
      </c>
      <c r="D2063" s="5">
        <f t="shared" si="38"/>
        <v>3636.92</v>
      </c>
    </row>
    <row r="2064" spans="1:4">
      <c r="A2064" s="243">
        <v>9283.5</v>
      </c>
      <c r="B2064" s="5">
        <f>VLOOKUP(A2064,'witte tabbelen'!$A$3:$K$2467,$R$76,0)</f>
        <v>3756.25</v>
      </c>
      <c r="C2064" s="5">
        <f>VLOOKUP(A2064,'witte tabbelen'!$A$3:$K$2467,$S$76,0)</f>
        <v>3639.5</v>
      </c>
      <c r="D2064" s="5">
        <f t="shared" si="38"/>
        <v>3639.5</v>
      </c>
    </row>
    <row r="2065" spans="1:4">
      <c r="A2065" s="244">
        <v>9288</v>
      </c>
      <c r="B2065" s="5">
        <f>VLOOKUP(A2065,'witte tabbelen'!$A$3:$K$2467,$R$76,0)</f>
        <v>3758.42</v>
      </c>
      <c r="C2065" s="5">
        <f>VLOOKUP(A2065,'witte tabbelen'!$A$3:$K$2467,$S$76,0)</f>
        <v>3641.92</v>
      </c>
      <c r="D2065" s="5">
        <f t="shared" si="38"/>
        <v>3641.92</v>
      </c>
    </row>
    <row r="2066" spans="1:4">
      <c r="A2066" s="243">
        <v>9292.5</v>
      </c>
      <c r="B2066" s="5">
        <f>VLOOKUP(A2066,'witte tabbelen'!$A$3:$K$2467,$R$76,0)</f>
        <v>3760.67</v>
      </c>
      <c r="C2066" s="5">
        <f>VLOOKUP(A2066,'witte tabbelen'!$A$3:$K$2467,$S$76,0)</f>
        <v>3644.5</v>
      </c>
      <c r="D2066" s="5">
        <f t="shared" si="38"/>
        <v>3644.5</v>
      </c>
    </row>
    <row r="2067" spans="1:4">
      <c r="A2067" s="244">
        <v>9297</v>
      </c>
      <c r="B2067" s="5">
        <f>VLOOKUP(A2067,'witte tabbelen'!$A$3:$K$2467,$R$76,0)</f>
        <v>3762.92</v>
      </c>
      <c r="C2067" s="5">
        <f>VLOOKUP(A2067,'witte tabbelen'!$A$3:$K$2467,$S$76,0)</f>
        <v>3647</v>
      </c>
      <c r="D2067" s="5">
        <f t="shared" si="38"/>
        <v>3647</v>
      </c>
    </row>
    <row r="2068" spans="1:4">
      <c r="A2068" s="243">
        <v>9301.5</v>
      </c>
      <c r="B2068" s="5">
        <f>VLOOKUP(A2068,'witte tabbelen'!$A$3:$K$2467,$R$76,0)</f>
        <v>3765.17</v>
      </c>
      <c r="C2068" s="5">
        <f>VLOOKUP(A2068,'witte tabbelen'!$A$3:$K$2467,$S$76,0)</f>
        <v>3649.58</v>
      </c>
      <c r="D2068" s="5">
        <f t="shared" si="38"/>
        <v>3649.58</v>
      </c>
    </row>
    <row r="2069" spans="1:4">
      <c r="A2069" s="244">
        <v>9306</v>
      </c>
      <c r="B2069" s="5">
        <f>VLOOKUP(A2069,'witte tabbelen'!$A$3:$K$2467,$R$76,0)</f>
        <v>3767.33</v>
      </c>
      <c r="C2069" s="5">
        <f>VLOOKUP(A2069,'witte tabbelen'!$A$3:$K$2467,$S$76,0)</f>
        <v>3652</v>
      </c>
      <c r="D2069" s="5">
        <f t="shared" si="38"/>
        <v>3652</v>
      </c>
    </row>
    <row r="2070" spans="1:4">
      <c r="A2070" s="243">
        <v>9310.5</v>
      </c>
      <c r="B2070" s="5">
        <f>VLOOKUP(A2070,'witte tabbelen'!$A$3:$K$2467,$R$76,0)</f>
        <v>3769.58</v>
      </c>
      <c r="C2070" s="5">
        <f>VLOOKUP(A2070,'witte tabbelen'!$A$3:$K$2467,$S$76,0)</f>
        <v>3654.58</v>
      </c>
      <c r="D2070" s="5">
        <f t="shared" si="38"/>
        <v>3654.58</v>
      </c>
    </row>
    <row r="2071" spans="1:4">
      <c r="A2071" s="244">
        <v>9315</v>
      </c>
      <c r="B2071" s="5">
        <f>VLOOKUP(A2071,'witte tabbelen'!$A$3:$K$2467,$R$76,0)</f>
        <v>3771.83</v>
      </c>
      <c r="C2071" s="5">
        <f>VLOOKUP(A2071,'witte tabbelen'!$A$3:$K$2467,$S$76,0)</f>
        <v>3657.08</v>
      </c>
      <c r="D2071" s="5">
        <f t="shared" si="38"/>
        <v>3657.08</v>
      </c>
    </row>
    <row r="2072" spans="1:4">
      <c r="A2072" s="243">
        <v>9319.5</v>
      </c>
      <c r="B2072" s="5">
        <f>VLOOKUP(A2072,'witte tabbelen'!$A$3:$K$2467,$R$76,0)</f>
        <v>3774</v>
      </c>
      <c r="C2072" s="5">
        <f>VLOOKUP(A2072,'witte tabbelen'!$A$3:$K$2467,$S$76,0)</f>
        <v>3659.58</v>
      </c>
      <c r="D2072" s="5">
        <f t="shared" si="38"/>
        <v>3659.58</v>
      </c>
    </row>
    <row r="2073" spans="1:4">
      <c r="A2073" s="244">
        <v>9324</v>
      </c>
      <c r="B2073" s="5">
        <f>VLOOKUP(A2073,'witte tabbelen'!$A$3:$K$2467,$R$76,0)</f>
        <v>3776.25</v>
      </c>
      <c r="C2073" s="5">
        <f>VLOOKUP(A2073,'witte tabbelen'!$A$3:$K$2467,$S$76,0)</f>
        <v>3662.08</v>
      </c>
      <c r="D2073" s="5">
        <f t="shared" si="38"/>
        <v>3662.08</v>
      </c>
    </row>
    <row r="2074" spans="1:4">
      <c r="A2074" s="243">
        <v>9328.5</v>
      </c>
      <c r="B2074" s="5">
        <f>VLOOKUP(A2074,'witte tabbelen'!$A$3:$K$2467,$R$76,0)</f>
        <v>3778.5</v>
      </c>
      <c r="C2074" s="5">
        <f>VLOOKUP(A2074,'witte tabbelen'!$A$3:$K$2467,$S$76,0)</f>
        <v>3664.67</v>
      </c>
      <c r="D2074" s="5">
        <f t="shared" si="38"/>
        <v>3664.67</v>
      </c>
    </row>
    <row r="2075" spans="1:4">
      <c r="A2075" s="244">
        <v>9333</v>
      </c>
      <c r="B2075" s="5">
        <f>VLOOKUP(A2075,'witte tabbelen'!$A$3:$K$2467,$R$76,0)</f>
        <v>3780.75</v>
      </c>
      <c r="C2075" s="5">
        <f>VLOOKUP(A2075,'witte tabbelen'!$A$3:$K$2467,$S$76,0)</f>
        <v>3667.17</v>
      </c>
      <c r="D2075" s="5">
        <f t="shared" si="38"/>
        <v>3667.17</v>
      </c>
    </row>
    <row r="2076" spans="1:4">
      <c r="A2076" s="243">
        <v>9337.5</v>
      </c>
      <c r="B2076" s="5">
        <f>VLOOKUP(A2076,'witte tabbelen'!$A$3:$K$2467,$R$76,0)</f>
        <v>3782.92</v>
      </c>
      <c r="C2076" s="5">
        <f>VLOOKUP(A2076,'witte tabbelen'!$A$3:$K$2467,$S$76,0)</f>
        <v>3669.67</v>
      </c>
      <c r="D2076" s="5">
        <f t="shared" si="38"/>
        <v>3669.67</v>
      </c>
    </row>
    <row r="2077" spans="1:4">
      <c r="A2077" s="244">
        <v>9342</v>
      </c>
      <c r="B2077" s="5">
        <f>VLOOKUP(A2077,'witte tabbelen'!$A$3:$K$2467,$R$76,0)</f>
        <v>3785.17</v>
      </c>
      <c r="C2077" s="5">
        <f>VLOOKUP(A2077,'witte tabbelen'!$A$3:$K$2467,$S$76,0)</f>
        <v>3672.17</v>
      </c>
      <c r="D2077" s="5">
        <f t="shared" si="38"/>
        <v>3672.17</v>
      </c>
    </row>
    <row r="2078" spans="1:4">
      <c r="A2078" s="243">
        <v>9346.5</v>
      </c>
      <c r="B2078" s="5">
        <f>VLOOKUP(A2078,'witte tabbelen'!$A$3:$K$2467,$R$76,0)</f>
        <v>3787.42</v>
      </c>
      <c r="C2078" s="5">
        <f>VLOOKUP(A2078,'witte tabbelen'!$A$3:$K$2467,$S$76,0)</f>
        <v>3674.75</v>
      </c>
      <c r="D2078" s="5">
        <f t="shared" si="38"/>
        <v>3674.75</v>
      </c>
    </row>
    <row r="2079" spans="1:4">
      <c r="A2079" s="244">
        <v>9351</v>
      </c>
      <c r="B2079" s="5">
        <f>VLOOKUP(A2079,'witte tabbelen'!$A$3:$K$2467,$R$76,0)</f>
        <v>3789.67</v>
      </c>
      <c r="C2079" s="5">
        <f>VLOOKUP(A2079,'witte tabbelen'!$A$3:$K$2467,$S$76,0)</f>
        <v>3677.25</v>
      </c>
      <c r="D2079" s="5">
        <f t="shared" si="38"/>
        <v>3677.25</v>
      </c>
    </row>
    <row r="2080" spans="1:4">
      <c r="A2080" s="243">
        <v>9355.5</v>
      </c>
      <c r="B2080" s="5">
        <f>VLOOKUP(A2080,'witte tabbelen'!$A$3:$K$2467,$R$76,0)</f>
        <v>3791.83</v>
      </c>
      <c r="C2080" s="5">
        <f>VLOOKUP(A2080,'witte tabbelen'!$A$3:$K$2467,$S$76,0)</f>
        <v>3679.75</v>
      </c>
      <c r="D2080" s="5">
        <f t="shared" si="38"/>
        <v>3679.75</v>
      </c>
    </row>
    <row r="2081" spans="1:4">
      <c r="A2081" s="244">
        <v>9360</v>
      </c>
      <c r="B2081" s="5">
        <f>VLOOKUP(A2081,'witte tabbelen'!$A$3:$K$2467,$R$76,0)</f>
        <v>3794.08</v>
      </c>
      <c r="C2081" s="5">
        <f>VLOOKUP(A2081,'witte tabbelen'!$A$3:$K$2467,$S$76,0)</f>
        <v>3682.25</v>
      </c>
      <c r="D2081" s="5">
        <f t="shared" si="38"/>
        <v>3682.25</v>
      </c>
    </row>
    <row r="2082" spans="1:4">
      <c r="A2082" s="243">
        <v>9364.5</v>
      </c>
      <c r="B2082" s="5">
        <f>VLOOKUP(A2082,'witte tabbelen'!$A$3:$K$2467,$R$76,0)</f>
        <v>3796.33</v>
      </c>
      <c r="C2082" s="5">
        <f>VLOOKUP(A2082,'witte tabbelen'!$A$3:$K$2467,$S$76,0)</f>
        <v>3684.83</v>
      </c>
      <c r="D2082" s="5">
        <f t="shared" si="38"/>
        <v>3684.83</v>
      </c>
    </row>
    <row r="2083" spans="1:4">
      <c r="A2083" s="244">
        <v>9369</v>
      </c>
      <c r="B2083" s="5">
        <f>VLOOKUP(A2083,'witte tabbelen'!$A$3:$K$2467,$R$76,0)</f>
        <v>3798.5</v>
      </c>
      <c r="C2083" s="5">
        <f>VLOOKUP(A2083,'witte tabbelen'!$A$3:$K$2467,$S$76,0)</f>
        <v>3687.33</v>
      </c>
      <c r="D2083" s="5">
        <f t="shared" si="38"/>
        <v>3687.33</v>
      </c>
    </row>
    <row r="2084" spans="1:4">
      <c r="A2084" s="243">
        <v>9373.5</v>
      </c>
      <c r="B2084" s="5">
        <f>VLOOKUP(A2084,'witte tabbelen'!$A$3:$K$2467,$R$76,0)</f>
        <v>3800.75</v>
      </c>
      <c r="C2084" s="5">
        <f>VLOOKUP(A2084,'witte tabbelen'!$A$3:$K$2467,$S$76,0)</f>
        <v>3689.83</v>
      </c>
      <c r="D2084" s="5">
        <f t="shared" si="38"/>
        <v>3689.83</v>
      </c>
    </row>
    <row r="2085" spans="1:4">
      <c r="A2085" s="244">
        <v>9378</v>
      </c>
      <c r="B2085" s="5">
        <f>VLOOKUP(A2085,'witte tabbelen'!$A$3:$K$2467,$R$76,0)</f>
        <v>3803</v>
      </c>
      <c r="C2085" s="5">
        <f>VLOOKUP(A2085,'witte tabbelen'!$A$3:$K$2467,$S$76,0)</f>
        <v>3692.42</v>
      </c>
      <c r="D2085" s="5">
        <f t="shared" si="38"/>
        <v>3692.42</v>
      </c>
    </row>
    <row r="2086" spans="1:4">
      <c r="A2086" s="243">
        <v>9382.5</v>
      </c>
      <c r="B2086" s="5">
        <f>VLOOKUP(A2086,'witte tabbelen'!$A$3:$K$2467,$R$76,0)</f>
        <v>3805.25</v>
      </c>
      <c r="C2086" s="5">
        <f>VLOOKUP(A2086,'witte tabbelen'!$A$3:$K$2467,$S$76,0)</f>
        <v>3694.92</v>
      </c>
      <c r="D2086" s="5">
        <f t="shared" si="38"/>
        <v>3694.92</v>
      </c>
    </row>
    <row r="2087" spans="1:4">
      <c r="A2087" s="244">
        <v>9387</v>
      </c>
      <c r="B2087" s="5">
        <f>VLOOKUP(A2087,'witte tabbelen'!$A$3:$K$2467,$R$76,0)</f>
        <v>3807.42</v>
      </c>
      <c r="C2087" s="5">
        <f>VLOOKUP(A2087,'witte tabbelen'!$A$3:$K$2467,$S$76,0)</f>
        <v>3697.42</v>
      </c>
      <c r="D2087" s="5">
        <f t="shared" si="38"/>
        <v>3697.42</v>
      </c>
    </row>
    <row r="2088" spans="1:4">
      <c r="A2088" s="243">
        <v>9391.5</v>
      </c>
      <c r="B2088" s="5">
        <f>VLOOKUP(A2088,'witte tabbelen'!$A$3:$K$2467,$R$76,0)</f>
        <v>3809.67</v>
      </c>
      <c r="C2088" s="5">
        <f>VLOOKUP(A2088,'witte tabbelen'!$A$3:$K$2467,$S$76,0)</f>
        <v>3699.92</v>
      </c>
      <c r="D2088" s="5">
        <f t="shared" si="38"/>
        <v>3699.92</v>
      </c>
    </row>
    <row r="2089" spans="1:4">
      <c r="A2089" s="244">
        <v>9396</v>
      </c>
      <c r="B2089" s="5">
        <f>VLOOKUP(A2089,'witte tabbelen'!$A$3:$K$2467,$R$76,0)</f>
        <v>3811.92</v>
      </c>
      <c r="C2089" s="5">
        <f>VLOOKUP(A2089,'witte tabbelen'!$A$3:$K$2467,$S$76,0)</f>
        <v>3702.5</v>
      </c>
      <c r="D2089" s="5">
        <f t="shared" si="38"/>
        <v>3702.5</v>
      </c>
    </row>
    <row r="2090" spans="1:4">
      <c r="A2090" s="243">
        <v>9400.5</v>
      </c>
      <c r="B2090" s="5">
        <f>VLOOKUP(A2090,'witte tabbelen'!$A$3:$K$2467,$R$76,0)</f>
        <v>3814.17</v>
      </c>
      <c r="C2090" s="5">
        <f>VLOOKUP(A2090,'witte tabbelen'!$A$3:$K$2467,$S$76,0)</f>
        <v>3705</v>
      </c>
      <c r="D2090" s="5">
        <f t="shared" si="38"/>
        <v>3705</v>
      </c>
    </row>
    <row r="2091" spans="1:4">
      <c r="A2091" s="244">
        <v>9405</v>
      </c>
      <c r="B2091" s="5">
        <f>VLOOKUP(A2091,'witte tabbelen'!$A$3:$K$2467,$R$76,0)</f>
        <v>3816.33</v>
      </c>
      <c r="C2091" s="5">
        <f>VLOOKUP(A2091,'witte tabbelen'!$A$3:$K$2467,$S$76,0)</f>
        <v>3707.5</v>
      </c>
      <c r="D2091" s="5">
        <f t="shared" si="38"/>
        <v>3707.5</v>
      </c>
    </row>
    <row r="2092" spans="1:4">
      <c r="A2092" s="243">
        <v>9409.5</v>
      </c>
      <c r="B2092" s="5">
        <f>VLOOKUP(A2092,'witte tabbelen'!$A$3:$K$2467,$R$76,0)</f>
        <v>3818.58</v>
      </c>
      <c r="C2092" s="5">
        <f>VLOOKUP(A2092,'witte tabbelen'!$A$3:$K$2467,$S$76,0)</f>
        <v>3710</v>
      </c>
      <c r="D2092" s="5">
        <f t="shared" si="38"/>
        <v>3710</v>
      </c>
    </row>
    <row r="2093" spans="1:4">
      <c r="A2093" s="244">
        <v>9414</v>
      </c>
      <c r="B2093" s="5">
        <f>VLOOKUP(A2093,'witte tabbelen'!$A$3:$K$2467,$R$76,0)</f>
        <v>3820.83</v>
      </c>
      <c r="C2093" s="5">
        <f>VLOOKUP(A2093,'witte tabbelen'!$A$3:$K$2467,$S$76,0)</f>
        <v>3712.58</v>
      </c>
      <c r="D2093" s="5">
        <f t="shared" si="38"/>
        <v>3712.58</v>
      </c>
    </row>
    <row r="2094" spans="1:4">
      <c r="A2094" s="243">
        <v>9418.5</v>
      </c>
      <c r="B2094" s="5">
        <f>VLOOKUP(A2094,'witte tabbelen'!$A$3:$K$2467,$R$76,0)</f>
        <v>3823.08</v>
      </c>
      <c r="C2094" s="5">
        <f>VLOOKUP(A2094,'witte tabbelen'!$A$3:$K$2467,$S$76,0)</f>
        <v>3715.08</v>
      </c>
      <c r="D2094" s="5">
        <f t="shared" si="38"/>
        <v>3715.08</v>
      </c>
    </row>
    <row r="2095" spans="1:4">
      <c r="A2095" s="244">
        <v>9423</v>
      </c>
      <c r="B2095" s="5">
        <f>VLOOKUP(A2095,'witte tabbelen'!$A$3:$K$2467,$R$76,0)</f>
        <v>3825.25</v>
      </c>
      <c r="C2095" s="5">
        <f>VLOOKUP(A2095,'witte tabbelen'!$A$3:$K$2467,$S$76,0)</f>
        <v>3717.58</v>
      </c>
      <c r="D2095" s="5">
        <f t="shared" si="38"/>
        <v>3717.58</v>
      </c>
    </row>
    <row r="2096" spans="1:4">
      <c r="A2096" s="243">
        <v>9427.5</v>
      </c>
      <c r="B2096" s="5">
        <f>VLOOKUP(A2096,'witte tabbelen'!$A$3:$K$2467,$R$76,0)</f>
        <v>3827.5</v>
      </c>
      <c r="C2096" s="5">
        <f>VLOOKUP(A2096,'witte tabbelen'!$A$3:$K$2467,$S$76,0)</f>
        <v>3720.08</v>
      </c>
      <c r="D2096" s="5">
        <f t="shared" si="38"/>
        <v>3720.08</v>
      </c>
    </row>
    <row r="2097" spans="1:4">
      <c r="A2097" s="244">
        <v>9432</v>
      </c>
      <c r="B2097" s="5">
        <f>VLOOKUP(A2097,'witte tabbelen'!$A$3:$K$2467,$R$76,0)</f>
        <v>3829.75</v>
      </c>
      <c r="C2097" s="5">
        <f>VLOOKUP(A2097,'witte tabbelen'!$A$3:$K$2467,$S$76,0)</f>
        <v>3722.67</v>
      </c>
      <c r="D2097" s="5">
        <f t="shared" si="38"/>
        <v>3722.67</v>
      </c>
    </row>
    <row r="2098" spans="1:4">
      <c r="A2098" s="243">
        <v>9436.5</v>
      </c>
      <c r="B2098" s="5">
        <f>VLOOKUP(A2098,'witte tabbelen'!$A$3:$K$2467,$R$76,0)</f>
        <v>3831.92</v>
      </c>
      <c r="C2098" s="5">
        <f>VLOOKUP(A2098,'witte tabbelen'!$A$3:$K$2467,$S$76,0)</f>
        <v>3725.08</v>
      </c>
      <c r="D2098" s="5">
        <f t="shared" si="38"/>
        <v>3725.08</v>
      </c>
    </row>
    <row r="2099" spans="1:4">
      <c r="A2099" s="244">
        <v>9441</v>
      </c>
      <c r="B2099" s="5">
        <f>VLOOKUP(A2099,'witte tabbelen'!$A$3:$K$2467,$R$76,0)</f>
        <v>3834.17</v>
      </c>
      <c r="C2099" s="5">
        <f>VLOOKUP(A2099,'witte tabbelen'!$A$3:$K$2467,$S$76,0)</f>
        <v>3727.67</v>
      </c>
      <c r="D2099" s="5">
        <f t="shared" si="38"/>
        <v>3727.67</v>
      </c>
    </row>
    <row r="2100" spans="1:4">
      <c r="A2100" s="243">
        <v>9445.5</v>
      </c>
      <c r="B2100" s="5">
        <f>VLOOKUP(A2100,'witte tabbelen'!$A$3:$K$2467,$R$76,0)</f>
        <v>3836.42</v>
      </c>
      <c r="C2100" s="5">
        <f>VLOOKUP(A2100,'witte tabbelen'!$A$3:$K$2467,$S$76,0)</f>
        <v>3730.17</v>
      </c>
      <c r="D2100" s="5">
        <f t="shared" si="38"/>
        <v>3730.17</v>
      </c>
    </row>
    <row r="2101" spans="1:4">
      <c r="A2101" s="244">
        <v>9450</v>
      </c>
      <c r="B2101" s="5">
        <f>VLOOKUP(A2101,'witte tabbelen'!$A$3:$K$2467,$R$76,0)</f>
        <v>3838.67</v>
      </c>
      <c r="C2101" s="5">
        <f>VLOOKUP(A2101,'witte tabbelen'!$A$3:$K$2467,$S$76,0)</f>
        <v>3732.75</v>
      </c>
      <c r="D2101" s="5">
        <f t="shared" si="38"/>
        <v>3732.75</v>
      </c>
    </row>
    <row r="2102" spans="1:4">
      <c r="A2102" s="243">
        <v>9454.5</v>
      </c>
      <c r="B2102" s="5">
        <f>VLOOKUP(A2102,'witte tabbelen'!$A$3:$K$2467,$R$76,0)</f>
        <v>3840.83</v>
      </c>
      <c r="C2102" s="5">
        <f>VLOOKUP(A2102,'witte tabbelen'!$A$3:$K$2467,$S$76,0)</f>
        <v>3735.17</v>
      </c>
      <c r="D2102" s="5">
        <f t="shared" si="38"/>
        <v>3735.17</v>
      </c>
    </row>
    <row r="2103" spans="1:4">
      <c r="A2103" s="244">
        <v>9459</v>
      </c>
      <c r="B2103" s="5">
        <f>VLOOKUP(A2103,'witte tabbelen'!$A$3:$K$2467,$R$76,0)</f>
        <v>3843.08</v>
      </c>
      <c r="C2103" s="5">
        <f>VLOOKUP(A2103,'witte tabbelen'!$A$3:$K$2467,$S$76,0)</f>
        <v>3737.75</v>
      </c>
      <c r="D2103" s="5">
        <f t="shared" si="38"/>
        <v>3737.75</v>
      </c>
    </row>
    <row r="2104" spans="1:4">
      <c r="A2104" s="243">
        <v>9463.5</v>
      </c>
      <c r="B2104" s="5">
        <f>VLOOKUP(A2104,'witte tabbelen'!$A$3:$K$2467,$R$76,0)</f>
        <v>3845.33</v>
      </c>
      <c r="C2104" s="5">
        <f>VLOOKUP(A2104,'witte tabbelen'!$A$3:$K$2467,$S$76,0)</f>
        <v>3740.25</v>
      </c>
      <c r="D2104" s="5">
        <f t="shared" si="38"/>
        <v>3740.25</v>
      </c>
    </row>
    <row r="2105" spans="1:4">
      <c r="A2105" s="244">
        <v>9468</v>
      </c>
      <c r="B2105" s="5">
        <f>VLOOKUP(A2105,'witte tabbelen'!$A$3:$K$2467,$R$76,0)</f>
        <v>3847.58</v>
      </c>
      <c r="C2105" s="5">
        <f>VLOOKUP(A2105,'witte tabbelen'!$A$3:$K$2467,$S$76,0)</f>
        <v>3742.83</v>
      </c>
      <c r="D2105" s="5">
        <f t="shared" si="38"/>
        <v>3742.83</v>
      </c>
    </row>
    <row r="2106" spans="1:4">
      <c r="A2106" s="243">
        <v>9472.5</v>
      </c>
      <c r="B2106" s="5">
        <f>VLOOKUP(A2106,'witte tabbelen'!$A$3:$K$2467,$R$76,0)</f>
        <v>3849.75</v>
      </c>
      <c r="C2106" s="5">
        <f>VLOOKUP(A2106,'witte tabbelen'!$A$3:$K$2467,$S$76,0)</f>
        <v>3745.25</v>
      </c>
      <c r="D2106" s="5">
        <f t="shared" si="38"/>
        <v>3745.25</v>
      </c>
    </row>
    <row r="2107" spans="1:4">
      <c r="A2107" s="244">
        <v>9477</v>
      </c>
      <c r="B2107" s="5">
        <f>VLOOKUP(A2107,'witte tabbelen'!$A$3:$K$2467,$R$76,0)</f>
        <v>3852</v>
      </c>
      <c r="C2107" s="5">
        <f>VLOOKUP(A2107,'witte tabbelen'!$A$3:$K$2467,$S$76,0)</f>
        <v>3747.83</v>
      </c>
      <c r="D2107" s="5">
        <f t="shared" si="38"/>
        <v>3747.83</v>
      </c>
    </row>
    <row r="2108" spans="1:4">
      <c r="A2108" s="243">
        <v>9481.5</v>
      </c>
      <c r="B2108" s="5">
        <f>VLOOKUP(A2108,'witte tabbelen'!$A$3:$K$2467,$R$76,0)</f>
        <v>3854.25</v>
      </c>
      <c r="C2108" s="5">
        <f>VLOOKUP(A2108,'witte tabbelen'!$A$3:$K$2467,$S$76,0)</f>
        <v>3750.33</v>
      </c>
      <c r="D2108" s="5">
        <f t="shared" si="38"/>
        <v>3750.33</v>
      </c>
    </row>
    <row r="2109" spans="1:4">
      <c r="A2109" s="244">
        <v>9486</v>
      </c>
      <c r="B2109" s="5">
        <f>VLOOKUP(A2109,'witte tabbelen'!$A$3:$K$2467,$R$76,0)</f>
        <v>3856.42</v>
      </c>
      <c r="C2109" s="5">
        <f>VLOOKUP(A2109,'witte tabbelen'!$A$3:$K$2467,$S$76,0)</f>
        <v>3752.83</v>
      </c>
      <c r="D2109" s="5">
        <f t="shared" si="38"/>
        <v>3752.83</v>
      </c>
    </row>
    <row r="2110" spans="1:4">
      <c r="A2110" s="243">
        <v>9490.5</v>
      </c>
      <c r="B2110" s="5">
        <f>VLOOKUP(A2110,'witte tabbelen'!$A$3:$K$2467,$R$76,0)</f>
        <v>3858.67</v>
      </c>
      <c r="C2110" s="5">
        <f>VLOOKUP(A2110,'witte tabbelen'!$A$3:$K$2467,$S$76,0)</f>
        <v>3755.33</v>
      </c>
      <c r="D2110" s="5">
        <f t="shared" si="38"/>
        <v>3755.33</v>
      </c>
    </row>
    <row r="2111" spans="1:4">
      <c r="A2111" s="244">
        <v>9495</v>
      </c>
      <c r="B2111" s="5">
        <f>VLOOKUP(A2111,'witte tabbelen'!$A$3:$K$2467,$R$76,0)</f>
        <v>3860.92</v>
      </c>
      <c r="C2111" s="5">
        <f>VLOOKUP(A2111,'witte tabbelen'!$A$3:$K$2467,$S$76,0)</f>
        <v>3757.92</v>
      </c>
      <c r="D2111" s="5">
        <f t="shared" si="38"/>
        <v>3757.92</v>
      </c>
    </row>
    <row r="2112" spans="1:4">
      <c r="A2112" s="243">
        <v>9499.5</v>
      </c>
      <c r="B2112" s="5">
        <f>VLOOKUP(A2112,'witte tabbelen'!$A$3:$K$2467,$R$76,0)</f>
        <v>3863.17</v>
      </c>
      <c r="C2112" s="5">
        <f>VLOOKUP(A2112,'witte tabbelen'!$A$3:$K$2467,$S$76,0)</f>
        <v>3760.42</v>
      </c>
      <c r="D2112" s="5">
        <f t="shared" si="38"/>
        <v>3760.42</v>
      </c>
    </row>
    <row r="2113" spans="1:4">
      <c r="A2113" s="244">
        <v>9504</v>
      </c>
      <c r="B2113" s="5">
        <f>VLOOKUP(A2113,'witte tabbelen'!$A$3:$K$2467,$R$76,0)</f>
        <v>3865.33</v>
      </c>
      <c r="C2113" s="5">
        <f>VLOOKUP(A2113,'witte tabbelen'!$A$3:$K$2467,$S$76,0)</f>
        <v>3762.92</v>
      </c>
      <c r="D2113" s="5">
        <f t="shared" si="38"/>
        <v>3762.92</v>
      </c>
    </row>
    <row r="2114" spans="1:4">
      <c r="A2114" s="243">
        <v>9508.5</v>
      </c>
      <c r="B2114" s="5">
        <f>VLOOKUP(A2114,'witte tabbelen'!$A$3:$K$2467,$R$76,0)</f>
        <v>3867.58</v>
      </c>
      <c r="C2114" s="5">
        <f>VLOOKUP(A2114,'witte tabbelen'!$A$3:$K$2467,$S$76,0)</f>
        <v>3765.5</v>
      </c>
      <c r="D2114" s="5">
        <f t="shared" si="38"/>
        <v>3765.5</v>
      </c>
    </row>
    <row r="2115" spans="1:4">
      <c r="A2115" s="244">
        <v>9513</v>
      </c>
      <c r="B2115" s="5">
        <f>VLOOKUP(A2115,'witte tabbelen'!$A$3:$K$2467,$R$76,0)</f>
        <v>3869.83</v>
      </c>
      <c r="C2115" s="5">
        <f>VLOOKUP(A2115,'witte tabbelen'!$A$3:$K$2467,$S$76,0)</f>
        <v>3768</v>
      </c>
      <c r="D2115" s="5">
        <f t="shared" ref="D2115:D2178" si="39">C2115</f>
        <v>3768</v>
      </c>
    </row>
    <row r="2116" spans="1:4">
      <c r="A2116" s="243">
        <v>9517.5</v>
      </c>
      <c r="B2116" s="5">
        <f>VLOOKUP(A2116,'witte tabbelen'!$A$3:$K$2467,$R$76,0)</f>
        <v>3872.08</v>
      </c>
      <c r="C2116" s="5">
        <f>VLOOKUP(A2116,'witte tabbelen'!$A$3:$K$2467,$S$76,0)</f>
        <v>3770.58</v>
      </c>
      <c r="D2116" s="5">
        <f t="shared" si="39"/>
        <v>3770.58</v>
      </c>
    </row>
    <row r="2117" spans="1:4">
      <c r="A2117" s="244">
        <v>9522</v>
      </c>
      <c r="B2117" s="5">
        <f>VLOOKUP(A2117,'witte tabbelen'!$A$3:$K$2467,$R$76,0)</f>
        <v>3874.25</v>
      </c>
      <c r="C2117" s="5">
        <f>VLOOKUP(A2117,'witte tabbelen'!$A$3:$K$2467,$S$76,0)</f>
        <v>3773</v>
      </c>
      <c r="D2117" s="5">
        <f t="shared" si="39"/>
        <v>3773</v>
      </c>
    </row>
    <row r="2118" spans="1:4">
      <c r="A2118" s="243">
        <v>9526.5</v>
      </c>
      <c r="B2118" s="5">
        <f>VLOOKUP(A2118,'witte tabbelen'!$A$3:$K$2467,$R$76,0)</f>
        <v>3876.5</v>
      </c>
      <c r="C2118" s="5">
        <f>VLOOKUP(A2118,'witte tabbelen'!$A$3:$K$2467,$S$76,0)</f>
        <v>3775.58</v>
      </c>
      <c r="D2118" s="5">
        <f t="shared" si="39"/>
        <v>3775.58</v>
      </c>
    </row>
    <row r="2119" spans="1:4">
      <c r="A2119" s="244">
        <v>9531</v>
      </c>
      <c r="B2119" s="5">
        <f>VLOOKUP(A2119,'witte tabbelen'!$A$3:$K$2467,$R$76,0)</f>
        <v>3878.75</v>
      </c>
      <c r="C2119" s="5">
        <f>VLOOKUP(A2119,'witte tabbelen'!$A$3:$K$2467,$S$76,0)</f>
        <v>3778.08</v>
      </c>
      <c r="D2119" s="5">
        <f t="shared" si="39"/>
        <v>3778.08</v>
      </c>
    </row>
    <row r="2120" spans="1:4">
      <c r="A2120" s="243">
        <v>9535.5</v>
      </c>
      <c r="B2120" s="5">
        <f>VLOOKUP(A2120,'witte tabbelen'!$A$3:$K$2467,$R$76,0)</f>
        <v>3881</v>
      </c>
      <c r="C2120" s="5">
        <f>VLOOKUP(A2120,'witte tabbelen'!$A$3:$K$2467,$S$76,0)</f>
        <v>3780.67</v>
      </c>
      <c r="D2120" s="5">
        <f t="shared" si="39"/>
        <v>3780.67</v>
      </c>
    </row>
    <row r="2121" spans="1:4">
      <c r="A2121" s="244">
        <v>9540</v>
      </c>
      <c r="B2121" s="5">
        <f>VLOOKUP(A2121,'witte tabbelen'!$A$3:$K$2467,$R$76,0)</f>
        <v>3883.17</v>
      </c>
      <c r="C2121" s="5">
        <f>VLOOKUP(A2121,'witte tabbelen'!$A$3:$K$2467,$S$76,0)</f>
        <v>3783.08</v>
      </c>
      <c r="D2121" s="5">
        <f t="shared" si="39"/>
        <v>3783.08</v>
      </c>
    </row>
    <row r="2122" spans="1:4">
      <c r="A2122" s="243">
        <v>9544.5</v>
      </c>
      <c r="B2122" s="5">
        <f>VLOOKUP(A2122,'witte tabbelen'!$A$3:$K$2467,$R$76,0)</f>
        <v>3885.42</v>
      </c>
      <c r="C2122" s="5">
        <f>VLOOKUP(A2122,'witte tabbelen'!$A$3:$K$2467,$S$76,0)</f>
        <v>3785.67</v>
      </c>
      <c r="D2122" s="5">
        <f t="shared" si="39"/>
        <v>3785.67</v>
      </c>
    </row>
    <row r="2123" spans="1:4">
      <c r="A2123" s="244">
        <v>9549</v>
      </c>
      <c r="B2123" s="5">
        <f>VLOOKUP(A2123,'witte tabbelen'!$A$3:$K$2467,$R$76,0)</f>
        <v>3887.67</v>
      </c>
      <c r="C2123" s="5">
        <f>VLOOKUP(A2123,'witte tabbelen'!$A$3:$K$2467,$S$76,0)</f>
        <v>3788.17</v>
      </c>
      <c r="D2123" s="5">
        <f t="shared" si="39"/>
        <v>3788.17</v>
      </c>
    </row>
    <row r="2124" spans="1:4">
      <c r="A2124" s="243">
        <v>9553.5</v>
      </c>
      <c r="B2124" s="5">
        <f>VLOOKUP(A2124,'witte tabbelen'!$A$3:$K$2467,$R$76,0)</f>
        <v>3889.83</v>
      </c>
      <c r="C2124" s="5">
        <f>VLOOKUP(A2124,'witte tabbelen'!$A$3:$K$2467,$S$76,0)</f>
        <v>3790.67</v>
      </c>
      <c r="D2124" s="5">
        <f t="shared" si="39"/>
        <v>3790.67</v>
      </c>
    </row>
    <row r="2125" spans="1:4">
      <c r="A2125" s="244">
        <v>9558</v>
      </c>
      <c r="B2125" s="5">
        <f>VLOOKUP(A2125,'witte tabbelen'!$A$3:$K$2467,$R$76,0)</f>
        <v>3892.08</v>
      </c>
      <c r="C2125" s="5">
        <f>VLOOKUP(A2125,'witte tabbelen'!$A$3:$K$2467,$S$76,0)</f>
        <v>3793.17</v>
      </c>
      <c r="D2125" s="5">
        <f t="shared" si="39"/>
        <v>3793.17</v>
      </c>
    </row>
    <row r="2126" spans="1:4">
      <c r="A2126" s="243">
        <v>9562.5</v>
      </c>
      <c r="B2126" s="5">
        <f>VLOOKUP(A2126,'witte tabbelen'!$A$3:$K$2467,$R$76,0)</f>
        <v>3894.33</v>
      </c>
      <c r="C2126" s="5">
        <f>VLOOKUP(A2126,'witte tabbelen'!$A$3:$K$2467,$S$76,0)</f>
        <v>3795.75</v>
      </c>
      <c r="D2126" s="5">
        <f t="shared" si="39"/>
        <v>3795.75</v>
      </c>
    </row>
    <row r="2127" spans="1:4">
      <c r="A2127" s="244">
        <v>9567</v>
      </c>
      <c r="B2127" s="5">
        <f>VLOOKUP(A2127,'witte tabbelen'!$A$3:$K$2467,$R$76,0)</f>
        <v>3896.58</v>
      </c>
      <c r="C2127" s="5">
        <f>VLOOKUP(A2127,'witte tabbelen'!$A$3:$K$2467,$S$76,0)</f>
        <v>3798.25</v>
      </c>
      <c r="D2127" s="5">
        <f t="shared" si="39"/>
        <v>3798.25</v>
      </c>
    </row>
    <row r="2128" spans="1:4">
      <c r="A2128" s="243">
        <v>9571.5</v>
      </c>
      <c r="B2128" s="5">
        <f>VLOOKUP(A2128,'witte tabbelen'!$A$3:$K$2467,$R$76,0)</f>
        <v>3898.75</v>
      </c>
      <c r="C2128" s="5">
        <f>VLOOKUP(A2128,'witte tabbelen'!$A$3:$K$2467,$S$76,0)</f>
        <v>3800.75</v>
      </c>
      <c r="D2128" s="5">
        <f t="shared" si="39"/>
        <v>3800.75</v>
      </c>
    </row>
    <row r="2129" spans="1:4">
      <c r="A2129" s="244">
        <v>9576</v>
      </c>
      <c r="B2129" s="5">
        <f>VLOOKUP(A2129,'witte tabbelen'!$A$3:$K$2467,$R$76,0)</f>
        <v>3901</v>
      </c>
      <c r="C2129" s="5">
        <f>VLOOKUP(A2129,'witte tabbelen'!$A$3:$K$2467,$S$76,0)</f>
        <v>3803.25</v>
      </c>
      <c r="D2129" s="5">
        <f t="shared" si="39"/>
        <v>3803.25</v>
      </c>
    </row>
    <row r="2130" spans="1:4">
      <c r="A2130" s="243">
        <v>9580.5</v>
      </c>
      <c r="B2130" s="5">
        <f>VLOOKUP(A2130,'witte tabbelen'!$A$3:$K$2467,$R$76,0)</f>
        <v>3903.25</v>
      </c>
      <c r="C2130" s="5">
        <f>VLOOKUP(A2130,'witte tabbelen'!$A$3:$K$2467,$S$76,0)</f>
        <v>3805.83</v>
      </c>
      <c r="D2130" s="5">
        <f t="shared" si="39"/>
        <v>3805.83</v>
      </c>
    </row>
    <row r="2131" spans="1:4">
      <c r="A2131" s="244">
        <v>9585</v>
      </c>
      <c r="B2131" s="5">
        <f>VLOOKUP(A2131,'witte tabbelen'!$A$3:$K$2467,$R$76,0)</f>
        <v>3905.5</v>
      </c>
      <c r="C2131" s="5">
        <f>VLOOKUP(A2131,'witte tabbelen'!$A$3:$K$2467,$S$76,0)</f>
        <v>3808.33</v>
      </c>
      <c r="D2131" s="5">
        <f t="shared" si="39"/>
        <v>3808.33</v>
      </c>
    </row>
    <row r="2132" spans="1:4">
      <c r="A2132" s="243">
        <v>9589.5</v>
      </c>
      <c r="B2132" s="5">
        <f>VLOOKUP(A2132,'witte tabbelen'!$A$3:$K$2467,$R$76,0)</f>
        <v>3907.67</v>
      </c>
      <c r="C2132" s="5">
        <f>VLOOKUP(A2132,'witte tabbelen'!$A$3:$K$2467,$S$76,0)</f>
        <v>3810.83</v>
      </c>
      <c r="D2132" s="5">
        <f t="shared" si="39"/>
        <v>3810.83</v>
      </c>
    </row>
    <row r="2133" spans="1:4">
      <c r="A2133" s="244">
        <v>9594</v>
      </c>
      <c r="B2133" s="5">
        <f>VLOOKUP(A2133,'witte tabbelen'!$A$3:$K$2467,$R$76,0)</f>
        <v>3909.92</v>
      </c>
      <c r="C2133" s="5">
        <f>VLOOKUP(A2133,'witte tabbelen'!$A$3:$K$2467,$S$76,0)</f>
        <v>3813.33</v>
      </c>
      <c r="D2133" s="5">
        <f t="shared" si="39"/>
        <v>3813.33</v>
      </c>
    </row>
    <row r="2134" spans="1:4">
      <c r="A2134" s="243">
        <v>9598.5</v>
      </c>
      <c r="B2134" s="5">
        <f>VLOOKUP(A2134,'witte tabbelen'!$A$3:$K$2467,$R$76,0)</f>
        <v>3912.17</v>
      </c>
      <c r="C2134" s="5">
        <f>VLOOKUP(A2134,'witte tabbelen'!$A$3:$K$2467,$S$76,0)</f>
        <v>3815.92</v>
      </c>
      <c r="D2134" s="5">
        <f t="shared" si="39"/>
        <v>3815.92</v>
      </c>
    </row>
    <row r="2135" spans="1:4">
      <c r="A2135" s="244">
        <v>9603</v>
      </c>
      <c r="B2135" s="5">
        <f>VLOOKUP(A2135,'witte tabbelen'!$A$3:$K$2467,$R$76,0)</f>
        <v>3914.33</v>
      </c>
      <c r="C2135" s="5">
        <f>VLOOKUP(A2135,'witte tabbelen'!$A$3:$K$2467,$S$76,0)</f>
        <v>3818.33</v>
      </c>
      <c r="D2135" s="5">
        <f t="shared" si="39"/>
        <v>3818.33</v>
      </c>
    </row>
    <row r="2136" spans="1:4">
      <c r="A2136" s="243">
        <v>9607.5</v>
      </c>
      <c r="B2136" s="5">
        <f>VLOOKUP(A2136,'witte tabbelen'!$A$3:$K$2467,$R$76,0)</f>
        <v>3916.58</v>
      </c>
      <c r="C2136" s="5">
        <f>VLOOKUP(A2136,'witte tabbelen'!$A$3:$K$2467,$S$76,0)</f>
        <v>3820.92</v>
      </c>
      <c r="D2136" s="5">
        <f t="shared" si="39"/>
        <v>3820.92</v>
      </c>
    </row>
    <row r="2137" spans="1:4">
      <c r="A2137" s="244">
        <v>9612</v>
      </c>
      <c r="B2137" s="5">
        <f>VLOOKUP(A2137,'witte tabbelen'!$A$3:$K$2467,$R$76,0)</f>
        <v>3918.83</v>
      </c>
      <c r="C2137" s="5">
        <f>VLOOKUP(A2137,'witte tabbelen'!$A$3:$K$2467,$S$76,0)</f>
        <v>3823.42</v>
      </c>
      <c r="D2137" s="5">
        <f t="shared" si="39"/>
        <v>3823.42</v>
      </c>
    </row>
    <row r="2138" spans="1:4">
      <c r="A2138" s="243">
        <v>9616.5</v>
      </c>
      <c r="B2138" s="5">
        <f>VLOOKUP(A2138,'witte tabbelen'!$A$3:$K$2467,$R$76,0)</f>
        <v>3921.08</v>
      </c>
      <c r="C2138" s="5">
        <f>VLOOKUP(A2138,'witte tabbelen'!$A$3:$K$2467,$S$76,0)</f>
        <v>3826</v>
      </c>
      <c r="D2138" s="5">
        <f t="shared" si="39"/>
        <v>3826</v>
      </c>
    </row>
    <row r="2139" spans="1:4">
      <c r="A2139" s="244">
        <v>9621</v>
      </c>
      <c r="B2139" s="5">
        <f>VLOOKUP(A2139,'witte tabbelen'!$A$3:$K$2467,$R$76,0)</f>
        <v>3923.25</v>
      </c>
      <c r="C2139" s="5">
        <f>VLOOKUP(A2139,'witte tabbelen'!$A$3:$K$2467,$S$76,0)</f>
        <v>3828.42</v>
      </c>
      <c r="D2139" s="5">
        <f t="shared" si="39"/>
        <v>3828.42</v>
      </c>
    </row>
    <row r="2140" spans="1:4">
      <c r="A2140" s="243">
        <v>9625.5</v>
      </c>
      <c r="B2140" s="5">
        <f>VLOOKUP(A2140,'witte tabbelen'!$A$3:$K$2467,$R$76,0)</f>
        <v>3925.5</v>
      </c>
      <c r="C2140" s="5">
        <f>VLOOKUP(A2140,'witte tabbelen'!$A$3:$K$2467,$S$76,0)</f>
        <v>3831</v>
      </c>
      <c r="D2140" s="5">
        <f t="shared" si="39"/>
        <v>3831</v>
      </c>
    </row>
    <row r="2141" spans="1:4">
      <c r="A2141" s="244">
        <v>9630</v>
      </c>
      <c r="B2141" s="5">
        <f>VLOOKUP(A2141,'witte tabbelen'!$A$3:$K$2467,$R$76,0)</f>
        <v>3927.75</v>
      </c>
      <c r="C2141" s="5">
        <f>VLOOKUP(A2141,'witte tabbelen'!$A$3:$K$2467,$S$76,0)</f>
        <v>3833.5</v>
      </c>
      <c r="D2141" s="5">
        <f t="shared" si="39"/>
        <v>3833.5</v>
      </c>
    </row>
    <row r="2142" spans="1:4">
      <c r="A2142" s="243">
        <v>9634.5</v>
      </c>
      <c r="B2142" s="5">
        <f>VLOOKUP(A2142,'witte tabbelen'!$A$3:$K$2467,$R$76,0)</f>
        <v>3930</v>
      </c>
      <c r="C2142" s="5">
        <f>VLOOKUP(A2142,'witte tabbelen'!$A$3:$K$2467,$S$76,0)</f>
        <v>3836.08</v>
      </c>
      <c r="D2142" s="5">
        <f t="shared" si="39"/>
        <v>3836.08</v>
      </c>
    </row>
    <row r="2143" spans="1:4">
      <c r="A2143" s="244">
        <v>9639</v>
      </c>
      <c r="B2143" s="5">
        <f>VLOOKUP(A2143,'witte tabbelen'!$A$3:$K$2467,$R$76,0)</f>
        <v>3932.17</v>
      </c>
      <c r="C2143" s="5">
        <f>VLOOKUP(A2143,'witte tabbelen'!$A$3:$K$2467,$S$76,0)</f>
        <v>3838.5</v>
      </c>
      <c r="D2143" s="5">
        <f t="shared" si="39"/>
        <v>3838.5</v>
      </c>
    </row>
    <row r="2144" spans="1:4">
      <c r="A2144" s="243">
        <v>9643.5</v>
      </c>
      <c r="B2144" s="5">
        <f>VLOOKUP(A2144,'witte tabbelen'!$A$3:$K$2467,$R$76,0)</f>
        <v>3934.42</v>
      </c>
      <c r="C2144" s="5">
        <f>VLOOKUP(A2144,'witte tabbelen'!$A$3:$K$2467,$S$76,0)</f>
        <v>3841.08</v>
      </c>
      <c r="D2144" s="5">
        <f t="shared" si="39"/>
        <v>3841.08</v>
      </c>
    </row>
    <row r="2145" spans="1:4">
      <c r="A2145" s="244">
        <v>9648</v>
      </c>
      <c r="B2145" s="5">
        <f>VLOOKUP(A2145,'witte tabbelen'!$A$3:$K$2467,$R$76,0)</f>
        <v>3936.67</v>
      </c>
      <c r="C2145" s="5">
        <f>VLOOKUP(A2145,'witte tabbelen'!$A$3:$K$2467,$S$76,0)</f>
        <v>3843.58</v>
      </c>
      <c r="D2145" s="5">
        <f t="shared" si="39"/>
        <v>3843.58</v>
      </c>
    </row>
    <row r="2146" spans="1:4">
      <c r="A2146" s="243">
        <v>9652.5</v>
      </c>
      <c r="B2146" s="5">
        <f>VLOOKUP(A2146,'witte tabbelen'!$A$3:$K$2467,$R$76,0)</f>
        <v>3938.83</v>
      </c>
      <c r="C2146" s="5">
        <f>VLOOKUP(A2146,'witte tabbelen'!$A$3:$K$2467,$S$76,0)</f>
        <v>3846.08</v>
      </c>
      <c r="D2146" s="5">
        <f t="shared" si="39"/>
        <v>3846.08</v>
      </c>
    </row>
    <row r="2147" spans="1:4">
      <c r="A2147" s="244">
        <v>9657</v>
      </c>
      <c r="B2147" s="5">
        <f>VLOOKUP(A2147,'witte tabbelen'!$A$3:$K$2467,$R$76,0)</f>
        <v>3941.08</v>
      </c>
      <c r="C2147" s="5">
        <f>VLOOKUP(A2147,'witte tabbelen'!$A$3:$K$2467,$S$76,0)</f>
        <v>3848.67</v>
      </c>
      <c r="D2147" s="5">
        <f t="shared" si="39"/>
        <v>3848.67</v>
      </c>
    </row>
    <row r="2148" spans="1:4">
      <c r="A2148" s="243">
        <v>9661.5</v>
      </c>
      <c r="B2148" s="5">
        <f>VLOOKUP(A2148,'witte tabbelen'!$A$3:$K$2467,$R$76,0)</f>
        <v>3943.33</v>
      </c>
      <c r="C2148" s="5">
        <f>VLOOKUP(A2148,'witte tabbelen'!$A$3:$K$2467,$S$76,0)</f>
        <v>3851.17</v>
      </c>
      <c r="D2148" s="5">
        <f t="shared" si="39"/>
        <v>3851.17</v>
      </c>
    </row>
    <row r="2149" spans="1:4">
      <c r="A2149" s="244">
        <v>9666</v>
      </c>
      <c r="B2149" s="5">
        <f>VLOOKUP(A2149,'witte tabbelen'!$A$3:$K$2467,$R$76,0)</f>
        <v>3945.58</v>
      </c>
      <c r="C2149" s="5">
        <f>VLOOKUP(A2149,'witte tabbelen'!$A$3:$K$2467,$S$76,0)</f>
        <v>3853.75</v>
      </c>
      <c r="D2149" s="5">
        <f t="shared" si="39"/>
        <v>3853.75</v>
      </c>
    </row>
    <row r="2150" spans="1:4">
      <c r="A2150" s="243">
        <v>9670.5</v>
      </c>
      <c r="B2150" s="5">
        <f>VLOOKUP(A2150,'witte tabbelen'!$A$3:$K$2467,$R$76,0)</f>
        <v>3947.75</v>
      </c>
      <c r="C2150" s="5">
        <f>VLOOKUP(A2150,'witte tabbelen'!$A$3:$K$2467,$S$76,0)</f>
        <v>3856.17</v>
      </c>
      <c r="D2150" s="5">
        <f t="shared" si="39"/>
        <v>3856.17</v>
      </c>
    </row>
    <row r="2151" spans="1:4">
      <c r="A2151" s="244">
        <v>9675</v>
      </c>
      <c r="B2151" s="5">
        <f>VLOOKUP(A2151,'witte tabbelen'!$A$3:$K$2467,$R$76,0)</f>
        <v>3950</v>
      </c>
      <c r="C2151" s="5">
        <f>VLOOKUP(A2151,'witte tabbelen'!$A$3:$K$2467,$S$76,0)</f>
        <v>3858.75</v>
      </c>
      <c r="D2151" s="5">
        <f t="shared" si="39"/>
        <v>3858.75</v>
      </c>
    </row>
    <row r="2152" spans="1:4">
      <c r="A2152" s="243">
        <v>9679.5</v>
      </c>
      <c r="B2152" s="5">
        <f>VLOOKUP(A2152,'witte tabbelen'!$A$3:$K$2467,$R$76,0)</f>
        <v>3952.25</v>
      </c>
      <c r="C2152" s="5">
        <f>VLOOKUP(A2152,'witte tabbelen'!$A$3:$K$2467,$S$76,0)</f>
        <v>3861.25</v>
      </c>
      <c r="D2152" s="5">
        <f t="shared" si="39"/>
        <v>3861.25</v>
      </c>
    </row>
    <row r="2153" spans="1:4">
      <c r="A2153" s="244">
        <v>9684</v>
      </c>
      <c r="B2153" s="5">
        <f>VLOOKUP(A2153,'witte tabbelen'!$A$3:$K$2467,$R$76,0)</f>
        <v>3954.5</v>
      </c>
      <c r="C2153" s="5">
        <f>VLOOKUP(A2153,'witte tabbelen'!$A$3:$K$2467,$S$76,0)</f>
        <v>3863.83</v>
      </c>
      <c r="D2153" s="5">
        <f t="shared" si="39"/>
        <v>3863.83</v>
      </c>
    </row>
    <row r="2154" spans="1:4">
      <c r="A2154" s="243">
        <v>9688.5</v>
      </c>
      <c r="B2154" s="5">
        <f>VLOOKUP(A2154,'witte tabbelen'!$A$3:$K$2467,$R$76,0)</f>
        <v>3956.67</v>
      </c>
      <c r="C2154" s="5">
        <f>VLOOKUP(A2154,'witte tabbelen'!$A$3:$K$2467,$S$76,0)</f>
        <v>3866.25</v>
      </c>
      <c r="D2154" s="5">
        <f t="shared" si="39"/>
        <v>3866.25</v>
      </c>
    </row>
    <row r="2155" spans="1:4">
      <c r="A2155" s="244">
        <v>9693</v>
      </c>
      <c r="B2155" s="5">
        <f>VLOOKUP(A2155,'witte tabbelen'!$A$3:$K$2467,$R$76,0)</f>
        <v>3958.92</v>
      </c>
      <c r="C2155" s="5">
        <f>VLOOKUP(A2155,'witte tabbelen'!$A$3:$K$2467,$S$76,0)</f>
        <v>3868.83</v>
      </c>
      <c r="D2155" s="5">
        <f t="shared" si="39"/>
        <v>3868.83</v>
      </c>
    </row>
    <row r="2156" spans="1:4">
      <c r="A2156" s="243">
        <v>9697.5</v>
      </c>
      <c r="B2156" s="5">
        <f>VLOOKUP(A2156,'witte tabbelen'!$A$3:$K$2467,$R$76,0)</f>
        <v>3961.17</v>
      </c>
      <c r="C2156" s="5">
        <f>VLOOKUP(A2156,'witte tabbelen'!$A$3:$K$2467,$S$76,0)</f>
        <v>3871.33</v>
      </c>
      <c r="D2156" s="5">
        <f t="shared" si="39"/>
        <v>3871.33</v>
      </c>
    </row>
    <row r="2157" spans="1:4">
      <c r="A2157" s="244">
        <v>9702</v>
      </c>
      <c r="B2157" s="5">
        <f>VLOOKUP(A2157,'witte tabbelen'!$A$3:$K$2467,$R$76,0)</f>
        <v>3963.42</v>
      </c>
      <c r="C2157" s="5">
        <f>VLOOKUP(A2157,'witte tabbelen'!$A$3:$K$2467,$S$76,0)</f>
        <v>3873.92</v>
      </c>
      <c r="D2157" s="5">
        <f t="shared" si="39"/>
        <v>3873.92</v>
      </c>
    </row>
    <row r="2158" spans="1:4">
      <c r="A2158" s="243">
        <v>9706.5</v>
      </c>
      <c r="B2158" s="5">
        <f>VLOOKUP(A2158,'witte tabbelen'!$A$3:$K$2467,$R$76,0)</f>
        <v>3965.58</v>
      </c>
      <c r="C2158" s="5">
        <f>VLOOKUP(A2158,'witte tabbelen'!$A$3:$K$2467,$S$76,0)</f>
        <v>3876.33</v>
      </c>
      <c r="D2158" s="5">
        <f t="shared" si="39"/>
        <v>3876.33</v>
      </c>
    </row>
    <row r="2159" spans="1:4">
      <c r="A2159" s="244">
        <v>9711</v>
      </c>
      <c r="B2159" s="5">
        <f>VLOOKUP(A2159,'witte tabbelen'!$A$3:$K$2467,$R$76,0)</f>
        <v>3967.83</v>
      </c>
      <c r="C2159" s="5">
        <f>VLOOKUP(A2159,'witte tabbelen'!$A$3:$K$2467,$S$76,0)</f>
        <v>3878.92</v>
      </c>
      <c r="D2159" s="5">
        <f t="shared" si="39"/>
        <v>3878.92</v>
      </c>
    </row>
    <row r="2160" spans="1:4">
      <c r="A2160" s="243">
        <v>9715.5</v>
      </c>
      <c r="B2160" s="5">
        <f>VLOOKUP(A2160,'witte tabbelen'!$A$3:$K$2467,$R$76,0)</f>
        <v>3970.08</v>
      </c>
      <c r="C2160" s="5">
        <f>VLOOKUP(A2160,'witte tabbelen'!$A$3:$K$2467,$S$76,0)</f>
        <v>3881.42</v>
      </c>
      <c r="D2160" s="5">
        <f t="shared" si="39"/>
        <v>3881.42</v>
      </c>
    </row>
    <row r="2161" spans="1:4">
      <c r="A2161" s="244">
        <v>9720</v>
      </c>
      <c r="B2161" s="5">
        <f>VLOOKUP(A2161,'witte tabbelen'!$A$3:$K$2467,$R$76,0)</f>
        <v>3972.25</v>
      </c>
      <c r="C2161" s="5">
        <f>VLOOKUP(A2161,'witte tabbelen'!$A$3:$K$2467,$S$76,0)</f>
        <v>3883.92</v>
      </c>
      <c r="D2161" s="5">
        <f t="shared" si="39"/>
        <v>3883.92</v>
      </c>
    </row>
    <row r="2162" spans="1:4">
      <c r="A2162" s="243">
        <v>9724.5</v>
      </c>
      <c r="B2162" s="5">
        <f>VLOOKUP(A2162,'witte tabbelen'!$A$3:$K$2467,$R$76,0)</f>
        <v>3974.5</v>
      </c>
      <c r="C2162" s="5">
        <f>VLOOKUP(A2162,'witte tabbelen'!$A$3:$K$2467,$S$76,0)</f>
        <v>3886.42</v>
      </c>
      <c r="D2162" s="5">
        <f t="shared" si="39"/>
        <v>3886.42</v>
      </c>
    </row>
    <row r="2163" spans="1:4">
      <c r="A2163" s="244">
        <v>9729</v>
      </c>
      <c r="B2163" s="5">
        <f>VLOOKUP(A2163,'witte tabbelen'!$A$3:$K$2467,$R$76,0)</f>
        <v>3976.75</v>
      </c>
      <c r="C2163" s="5">
        <f>VLOOKUP(A2163,'witte tabbelen'!$A$3:$K$2467,$S$76,0)</f>
        <v>3889</v>
      </c>
      <c r="D2163" s="5">
        <f t="shared" si="39"/>
        <v>3889</v>
      </c>
    </row>
    <row r="2164" spans="1:4">
      <c r="A2164" s="243">
        <v>9733.5</v>
      </c>
      <c r="B2164" s="5">
        <f>VLOOKUP(A2164,'witte tabbelen'!$A$3:$K$2467,$R$76,0)</f>
        <v>3979</v>
      </c>
      <c r="C2164" s="5">
        <f>VLOOKUP(A2164,'witte tabbelen'!$A$3:$K$2467,$S$76,0)</f>
        <v>3891.5</v>
      </c>
      <c r="D2164" s="5">
        <f t="shared" si="39"/>
        <v>3891.5</v>
      </c>
    </row>
    <row r="2165" spans="1:4">
      <c r="A2165" s="244">
        <v>9738</v>
      </c>
      <c r="B2165" s="5">
        <f>VLOOKUP(A2165,'witte tabbelen'!$A$3:$K$2467,$R$76,0)</f>
        <v>3981.17</v>
      </c>
      <c r="C2165" s="5">
        <f>VLOOKUP(A2165,'witte tabbelen'!$A$3:$K$2467,$S$76,0)</f>
        <v>3894</v>
      </c>
      <c r="D2165" s="5">
        <f t="shared" si="39"/>
        <v>3894</v>
      </c>
    </row>
    <row r="2166" spans="1:4">
      <c r="A2166" s="243">
        <v>9742.5</v>
      </c>
      <c r="B2166" s="5">
        <f>VLOOKUP(A2166,'witte tabbelen'!$A$3:$K$2467,$R$76,0)</f>
        <v>3983.42</v>
      </c>
      <c r="C2166" s="5">
        <f>VLOOKUP(A2166,'witte tabbelen'!$A$3:$K$2467,$S$76,0)</f>
        <v>3896.5</v>
      </c>
      <c r="D2166" s="5">
        <f t="shared" si="39"/>
        <v>3896.5</v>
      </c>
    </row>
    <row r="2167" spans="1:4">
      <c r="A2167" s="244">
        <v>9747</v>
      </c>
      <c r="B2167" s="5">
        <f>VLOOKUP(A2167,'witte tabbelen'!$A$3:$K$2467,$R$76,0)</f>
        <v>3985.67</v>
      </c>
      <c r="C2167" s="5">
        <f>VLOOKUP(A2167,'witte tabbelen'!$A$3:$K$2467,$S$76,0)</f>
        <v>3899.08</v>
      </c>
      <c r="D2167" s="5">
        <f t="shared" si="39"/>
        <v>3899.08</v>
      </c>
    </row>
    <row r="2168" spans="1:4">
      <c r="A2168" s="243">
        <v>9751.5</v>
      </c>
      <c r="B2168" s="5">
        <f>VLOOKUP(A2168,'witte tabbelen'!$A$3:$K$2467,$R$76,0)</f>
        <v>3987.92</v>
      </c>
      <c r="C2168" s="5">
        <f>VLOOKUP(A2168,'witte tabbelen'!$A$3:$K$2467,$S$76,0)</f>
        <v>3901.58</v>
      </c>
      <c r="D2168" s="5">
        <f t="shared" si="39"/>
        <v>3901.58</v>
      </c>
    </row>
    <row r="2169" spans="1:4">
      <c r="A2169" s="244">
        <v>9756</v>
      </c>
      <c r="B2169" s="5">
        <f>VLOOKUP(A2169,'witte tabbelen'!$A$3:$K$2467,$R$76,0)</f>
        <v>3990.08</v>
      </c>
      <c r="C2169" s="5">
        <f>VLOOKUP(A2169,'witte tabbelen'!$A$3:$K$2467,$S$76,0)</f>
        <v>3904.08</v>
      </c>
      <c r="D2169" s="5">
        <f t="shared" si="39"/>
        <v>3904.08</v>
      </c>
    </row>
    <row r="2170" spans="1:4">
      <c r="A2170" s="243">
        <v>9760.5</v>
      </c>
      <c r="B2170" s="5">
        <f>VLOOKUP(A2170,'witte tabbelen'!$A$3:$K$2467,$R$76,0)</f>
        <v>3992.33</v>
      </c>
      <c r="C2170" s="5">
        <f>VLOOKUP(A2170,'witte tabbelen'!$A$3:$K$2467,$S$76,0)</f>
        <v>3906.58</v>
      </c>
      <c r="D2170" s="5">
        <f t="shared" si="39"/>
        <v>3906.58</v>
      </c>
    </row>
    <row r="2171" spans="1:4">
      <c r="A2171" s="244">
        <v>9765</v>
      </c>
      <c r="B2171" s="5">
        <f>VLOOKUP(A2171,'witte tabbelen'!$A$3:$K$2467,$R$76,0)</f>
        <v>3994.58</v>
      </c>
      <c r="C2171" s="5">
        <f>VLOOKUP(A2171,'witte tabbelen'!$A$3:$K$2467,$S$76,0)</f>
        <v>3909.17</v>
      </c>
      <c r="D2171" s="5">
        <f t="shared" si="39"/>
        <v>3909.17</v>
      </c>
    </row>
    <row r="2172" spans="1:4">
      <c r="A2172" s="243">
        <v>9769.5</v>
      </c>
      <c r="B2172" s="5">
        <f>VLOOKUP(A2172,'witte tabbelen'!$A$3:$K$2467,$R$76,0)</f>
        <v>3996.75</v>
      </c>
      <c r="C2172" s="5">
        <f>VLOOKUP(A2172,'witte tabbelen'!$A$3:$K$2467,$S$76,0)</f>
        <v>3911.58</v>
      </c>
      <c r="D2172" s="5">
        <f t="shared" si="39"/>
        <v>3911.58</v>
      </c>
    </row>
    <row r="2173" spans="1:4">
      <c r="A2173" s="244">
        <v>9774</v>
      </c>
      <c r="B2173" s="5">
        <f>VLOOKUP(A2173,'witte tabbelen'!$A$3:$K$2467,$R$76,0)</f>
        <v>3999</v>
      </c>
      <c r="C2173" s="5">
        <f>VLOOKUP(A2173,'witte tabbelen'!$A$3:$K$2467,$S$76,0)</f>
        <v>3914.17</v>
      </c>
      <c r="D2173" s="5">
        <f t="shared" si="39"/>
        <v>3914.17</v>
      </c>
    </row>
    <row r="2174" spans="1:4">
      <c r="A2174" s="243">
        <v>9778.5</v>
      </c>
      <c r="B2174" s="5">
        <f>VLOOKUP(A2174,'witte tabbelen'!$A$3:$K$2467,$R$76,0)</f>
        <v>4001.25</v>
      </c>
      <c r="C2174" s="5">
        <f>VLOOKUP(A2174,'witte tabbelen'!$A$3:$K$2467,$S$76,0)</f>
        <v>3916.67</v>
      </c>
      <c r="D2174" s="5">
        <f t="shared" si="39"/>
        <v>3916.67</v>
      </c>
    </row>
    <row r="2175" spans="1:4">
      <c r="A2175" s="244">
        <v>9783</v>
      </c>
      <c r="B2175" s="5">
        <f>VLOOKUP(A2175,'witte tabbelen'!$A$3:$K$2467,$R$76,0)</f>
        <v>4003.5</v>
      </c>
      <c r="C2175" s="5">
        <f>VLOOKUP(A2175,'witte tabbelen'!$A$3:$K$2467,$S$76,0)</f>
        <v>3919.25</v>
      </c>
      <c r="D2175" s="5">
        <f t="shared" si="39"/>
        <v>3919.25</v>
      </c>
    </row>
    <row r="2176" spans="1:4">
      <c r="A2176" s="243">
        <v>9787.5</v>
      </c>
      <c r="B2176" s="5">
        <f>VLOOKUP(A2176,'witte tabbelen'!$A$3:$K$2467,$R$76,0)</f>
        <v>4005.67</v>
      </c>
      <c r="C2176" s="5">
        <f>VLOOKUP(A2176,'witte tabbelen'!$A$3:$K$2467,$S$76,0)</f>
        <v>3921.67</v>
      </c>
      <c r="D2176" s="5">
        <f t="shared" si="39"/>
        <v>3921.67</v>
      </c>
    </row>
    <row r="2177" spans="1:4">
      <c r="A2177" s="244">
        <v>9792</v>
      </c>
      <c r="B2177" s="5">
        <f>VLOOKUP(A2177,'witte tabbelen'!$A$3:$K$2467,$R$76,0)</f>
        <v>4007.92</v>
      </c>
      <c r="C2177" s="5">
        <f>VLOOKUP(A2177,'witte tabbelen'!$A$3:$K$2467,$S$76,0)</f>
        <v>3924.25</v>
      </c>
      <c r="D2177" s="5">
        <f t="shared" si="39"/>
        <v>3924.25</v>
      </c>
    </row>
    <row r="2178" spans="1:4">
      <c r="A2178" s="243">
        <v>9796.5</v>
      </c>
      <c r="B2178" s="5">
        <f>VLOOKUP(A2178,'witte tabbelen'!$A$3:$K$2467,$R$76,0)</f>
        <v>4010.17</v>
      </c>
      <c r="C2178" s="5">
        <f>VLOOKUP(A2178,'witte tabbelen'!$A$3:$K$2467,$S$76,0)</f>
        <v>3926.75</v>
      </c>
      <c r="D2178" s="5">
        <f t="shared" si="39"/>
        <v>3926.75</v>
      </c>
    </row>
    <row r="2179" spans="1:4">
      <c r="A2179" s="244">
        <v>9801</v>
      </c>
      <c r="B2179" s="5">
        <f>VLOOKUP(A2179,'witte tabbelen'!$A$3:$K$2467,$R$76,0)</f>
        <v>4012.42</v>
      </c>
      <c r="C2179" s="5">
        <f>VLOOKUP(A2179,'witte tabbelen'!$A$3:$K$2467,$S$76,0)</f>
        <v>3929.33</v>
      </c>
      <c r="D2179" s="5">
        <f t="shared" ref="D2179:D2242" si="40">C2179</f>
        <v>3929.33</v>
      </c>
    </row>
    <row r="2180" spans="1:4">
      <c r="A2180" s="243">
        <v>9805.5</v>
      </c>
      <c r="B2180" s="5">
        <f>VLOOKUP(A2180,'witte tabbelen'!$A$3:$K$2467,$R$76,0)</f>
        <v>4014.58</v>
      </c>
      <c r="C2180" s="5">
        <f>VLOOKUP(A2180,'witte tabbelen'!$A$3:$K$2467,$S$76,0)</f>
        <v>3931.83</v>
      </c>
      <c r="D2180" s="5">
        <f t="shared" si="40"/>
        <v>3931.83</v>
      </c>
    </row>
    <row r="2181" spans="1:4">
      <c r="A2181" s="244">
        <v>9810</v>
      </c>
      <c r="B2181" s="5">
        <f>VLOOKUP(A2181,'witte tabbelen'!$A$3:$K$2467,$R$76,0)</f>
        <v>4016.83</v>
      </c>
      <c r="C2181" s="5">
        <f>VLOOKUP(A2181,'witte tabbelen'!$A$3:$K$2467,$S$76,0)</f>
        <v>3934.33</v>
      </c>
      <c r="D2181" s="5">
        <f t="shared" si="40"/>
        <v>3934.33</v>
      </c>
    </row>
    <row r="2182" spans="1:4">
      <c r="A2182" s="243">
        <v>9814.5</v>
      </c>
      <c r="B2182" s="5">
        <f>VLOOKUP(A2182,'witte tabbelen'!$A$3:$K$2467,$R$76,0)</f>
        <v>4019.08</v>
      </c>
      <c r="C2182" s="5">
        <f>VLOOKUP(A2182,'witte tabbelen'!$A$3:$K$2467,$S$76,0)</f>
        <v>3936.92</v>
      </c>
      <c r="D2182" s="5">
        <f t="shared" si="40"/>
        <v>3936.92</v>
      </c>
    </row>
    <row r="2183" spans="1:4">
      <c r="A2183" s="244">
        <v>9819</v>
      </c>
      <c r="B2183" s="5">
        <f>VLOOKUP(A2183,'witte tabbelen'!$A$3:$K$2467,$R$76,0)</f>
        <v>4021.25</v>
      </c>
      <c r="C2183" s="5">
        <f>VLOOKUP(A2183,'witte tabbelen'!$A$3:$K$2467,$S$76,0)</f>
        <v>3939.33</v>
      </c>
      <c r="D2183" s="5">
        <f t="shared" si="40"/>
        <v>3939.33</v>
      </c>
    </row>
    <row r="2184" spans="1:4">
      <c r="A2184" s="243">
        <v>9823.5</v>
      </c>
      <c r="B2184" s="5">
        <f>VLOOKUP(A2184,'witte tabbelen'!$A$3:$K$2467,$R$76,0)</f>
        <v>4023.5</v>
      </c>
      <c r="C2184" s="5">
        <f>VLOOKUP(A2184,'witte tabbelen'!$A$3:$K$2467,$S$76,0)</f>
        <v>3941.92</v>
      </c>
      <c r="D2184" s="5">
        <f t="shared" si="40"/>
        <v>3941.92</v>
      </c>
    </row>
    <row r="2185" spans="1:4">
      <c r="A2185" s="244">
        <v>9828</v>
      </c>
      <c r="B2185" s="5">
        <f>VLOOKUP(A2185,'witte tabbelen'!$A$3:$K$2467,$R$76,0)</f>
        <v>4025.75</v>
      </c>
      <c r="C2185" s="5">
        <f>VLOOKUP(A2185,'witte tabbelen'!$A$3:$K$2467,$S$76,0)</f>
        <v>3944.42</v>
      </c>
      <c r="D2185" s="5">
        <f t="shared" si="40"/>
        <v>3944.42</v>
      </c>
    </row>
    <row r="2186" spans="1:4">
      <c r="A2186" s="243">
        <v>9832.5</v>
      </c>
      <c r="B2186" s="5">
        <f>VLOOKUP(A2186,'witte tabbelen'!$A$3:$K$2467,$R$76,0)</f>
        <v>4028</v>
      </c>
      <c r="C2186" s="5">
        <f>VLOOKUP(A2186,'witte tabbelen'!$A$3:$K$2467,$S$76,0)</f>
        <v>3947</v>
      </c>
      <c r="D2186" s="5">
        <f t="shared" si="40"/>
        <v>3947</v>
      </c>
    </row>
    <row r="2187" spans="1:4">
      <c r="A2187" s="244">
        <v>9837</v>
      </c>
      <c r="B2187" s="5">
        <f>VLOOKUP(A2187,'witte tabbelen'!$A$3:$K$2467,$R$76,0)</f>
        <v>4030.17</v>
      </c>
      <c r="C2187" s="5">
        <f>VLOOKUP(A2187,'witte tabbelen'!$A$3:$K$2467,$S$76,0)</f>
        <v>3949.42</v>
      </c>
      <c r="D2187" s="5">
        <f t="shared" si="40"/>
        <v>3949.42</v>
      </c>
    </row>
    <row r="2188" spans="1:4">
      <c r="A2188" s="243">
        <v>9841.5</v>
      </c>
      <c r="B2188" s="5">
        <f>VLOOKUP(A2188,'witte tabbelen'!$A$3:$K$2467,$R$76,0)</f>
        <v>4032.42</v>
      </c>
      <c r="C2188" s="5">
        <f>VLOOKUP(A2188,'witte tabbelen'!$A$3:$K$2467,$S$76,0)</f>
        <v>3952</v>
      </c>
      <c r="D2188" s="5">
        <f t="shared" si="40"/>
        <v>3952</v>
      </c>
    </row>
    <row r="2189" spans="1:4">
      <c r="A2189" s="244">
        <v>9846</v>
      </c>
      <c r="B2189" s="5">
        <f>VLOOKUP(A2189,'witte tabbelen'!$A$3:$K$2467,$R$76,0)</f>
        <v>4034.67</v>
      </c>
      <c r="C2189" s="5">
        <f>VLOOKUP(A2189,'witte tabbelen'!$A$3:$K$2467,$S$76,0)</f>
        <v>3954.5</v>
      </c>
      <c r="D2189" s="5">
        <f t="shared" si="40"/>
        <v>3954.5</v>
      </c>
    </row>
    <row r="2190" spans="1:4">
      <c r="A2190" s="243">
        <v>9850.5</v>
      </c>
      <c r="B2190" s="5">
        <f>VLOOKUP(A2190,'witte tabbelen'!$A$3:$K$2467,$R$76,0)</f>
        <v>4036.92</v>
      </c>
      <c r="C2190" s="5">
        <f>VLOOKUP(A2190,'witte tabbelen'!$A$3:$K$2467,$S$76,0)</f>
        <v>3957.08</v>
      </c>
      <c r="D2190" s="5">
        <f t="shared" si="40"/>
        <v>3957.08</v>
      </c>
    </row>
    <row r="2191" spans="1:4">
      <c r="A2191" s="244">
        <v>9855</v>
      </c>
      <c r="B2191" s="5">
        <f>VLOOKUP(A2191,'witte tabbelen'!$A$3:$K$2467,$R$76,0)</f>
        <v>4039.08</v>
      </c>
      <c r="C2191" s="5">
        <f>VLOOKUP(A2191,'witte tabbelen'!$A$3:$K$2467,$S$76,0)</f>
        <v>3959.5</v>
      </c>
      <c r="D2191" s="5">
        <f t="shared" si="40"/>
        <v>3959.5</v>
      </c>
    </row>
    <row r="2192" spans="1:4">
      <c r="A2192" s="243">
        <v>9859.5</v>
      </c>
      <c r="B2192" s="5">
        <f>VLOOKUP(A2192,'witte tabbelen'!$A$3:$K$2467,$R$76,0)</f>
        <v>4041.33</v>
      </c>
      <c r="C2192" s="5">
        <f>VLOOKUP(A2192,'witte tabbelen'!$A$3:$K$2467,$S$76,0)</f>
        <v>3962.08</v>
      </c>
      <c r="D2192" s="5">
        <f t="shared" si="40"/>
        <v>3962.08</v>
      </c>
    </row>
    <row r="2193" spans="1:4">
      <c r="A2193" s="244">
        <v>9864</v>
      </c>
      <c r="B2193" s="5">
        <f>VLOOKUP(A2193,'witte tabbelen'!$A$3:$K$2467,$R$76,0)</f>
        <v>4043.58</v>
      </c>
      <c r="C2193" s="5">
        <f>VLOOKUP(A2193,'witte tabbelen'!$A$3:$K$2467,$S$76,0)</f>
        <v>3964.58</v>
      </c>
      <c r="D2193" s="5">
        <f t="shared" si="40"/>
        <v>3964.58</v>
      </c>
    </row>
    <row r="2194" spans="1:4">
      <c r="A2194" s="243">
        <v>9868.5</v>
      </c>
      <c r="B2194" s="5">
        <f>VLOOKUP(A2194,'witte tabbelen'!$A$3:$K$2467,$R$76,0)</f>
        <v>4045.83</v>
      </c>
      <c r="C2194" s="5">
        <f>VLOOKUP(A2194,'witte tabbelen'!$A$3:$K$2467,$S$76,0)</f>
        <v>3967.17</v>
      </c>
      <c r="D2194" s="5">
        <f t="shared" si="40"/>
        <v>3967.17</v>
      </c>
    </row>
    <row r="2195" spans="1:4">
      <c r="A2195" s="244">
        <v>9873</v>
      </c>
      <c r="B2195" s="5">
        <f>VLOOKUP(A2195,'witte tabbelen'!$A$3:$K$2467,$R$76,0)</f>
        <v>4048</v>
      </c>
      <c r="C2195" s="5">
        <f>VLOOKUP(A2195,'witte tabbelen'!$A$3:$K$2467,$S$76,0)</f>
        <v>3969.58</v>
      </c>
      <c r="D2195" s="5">
        <f t="shared" si="40"/>
        <v>3969.58</v>
      </c>
    </row>
    <row r="2196" spans="1:4">
      <c r="A2196" s="243">
        <v>9877.5</v>
      </c>
      <c r="B2196" s="5">
        <f>VLOOKUP(A2196,'witte tabbelen'!$A$3:$K$2467,$R$76,0)</f>
        <v>4050.25</v>
      </c>
      <c r="C2196" s="5">
        <f>VLOOKUP(A2196,'witte tabbelen'!$A$3:$K$2467,$S$76,0)</f>
        <v>3972.17</v>
      </c>
      <c r="D2196" s="5">
        <f t="shared" si="40"/>
        <v>3972.17</v>
      </c>
    </row>
    <row r="2197" spans="1:4">
      <c r="A2197" s="244">
        <v>9882</v>
      </c>
      <c r="B2197" s="5">
        <f>VLOOKUP(A2197,'witte tabbelen'!$A$3:$K$2467,$R$76,0)</f>
        <v>4052.5</v>
      </c>
      <c r="C2197" s="5">
        <f>VLOOKUP(A2197,'witte tabbelen'!$A$3:$K$2467,$S$76,0)</f>
        <v>3974.67</v>
      </c>
      <c r="D2197" s="5">
        <f t="shared" si="40"/>
        <v>3974.67</v>
      </c>
    </row>
    <row r="2198" spans="1:4">
      <c r="A2198" s="243">
        <v>9886.5</v>
      </c>
      <c r="B2198" s="5">
        <f>VLOOKUP(A2198,'witte tabbelen'!$A$3:$K$2467,$R$76,0)</f>
        <v>4054.67</v>
      </c>
      <c r="C2198" s="5">
        <f>VLOOKUP(A2198,'witte tabbelen'!$A$3:$K$2467,$S$76,0)</f>
        <v>3977.17</v>
      </c>
      <c r="D2198" s="5">
        <f t="shared" si="40"/>
        <v>3977.17</v>
      </c>
    </row>
    <row r="2199" spans="1:4">
      <c r="A2199" s="244">
        <v>9891</v>
      </c>
      <c r="B2199" s="5">
        <f>VLOOKUP(A2199,'witte tabbelen'!$A$3:$K$2467,$R$76,0)</f>
        <v>4056.92</v>
      </c>
      <c r="C2199" s="5">
        <f>VLOOKUP(A2199,'witte tabbelen'!$A$3:$K$2467,$S$76,0)</f>
        <v>3979.67</v>
      </c>
      <c r="D2199" s="5">
        <f t="shared" si="40"/>
        <v>3979.67</v>
      </c>
    </row>
    <row r="2200" spans="1:4">
      <c r="A2200" s="243">
        <v>9895.5</v>
      </c>
      <c r="B2200" s="5">
        <f>VLOOKUP(A2200,'witte tabbelen'!$A$3:$K$2467,$R$76,0)</f>
        <v>4059.17</v>
      </c>
      <c r="C2200" s="5">
        <f>VLOOKUP(A2200,'witte tabbelen'!$A$3:$K$2467,$S$76,0)</f>
        <v>3982.25</v>
      </c>
      <c r="D2200" s="5">
        <f t="shared" si="40"/>
        <v>3982.25</v>
      </c>
    </row>
    <row r="2201" spans="1:4">
      <c r="A2201" s="244">
        <v>9900</v>
      </c>
      <c r="B2201" s="5">
        <f>VLOOKUP(A2201,'witte tabbelen'!$A$3:$K$2467,$R$76,0)</f>
        <v>4061.42</v>
      </c>
      <c r="C2201" s="5">
        <f>VLOOKUP(A2201,'witte tabbelen'!$A$3:$K$2467,$S$76,0)</f>
        <v>3984.75</v>
      </c>
      <c r="D2201" s="5">
        <f t="shared" si="40"/>
        <v>3984.75</v>
      </c>
    </row>
    <row r="2202" spans="1:4">
      <c r="A2202" s="243">
        <v>9904.5</v>
      </c>
      <c r="B2202" s="5">
        <f>VLOOKUP(A2202,'witte tabbelen'!$A$3:$K$2467,$R$76,0)</f>
        <v>4063.58</v>
      </c>
      <c r="C2202" s="5">
        <f>VLOOKUP(A2202,'witte tabbelen'!$A$3:$K$2467,$S$76,0)</f>
        <v>3987.25</v>
      </c>
      <c r="D2202" s="5">
        <f t="shared" si="40"/>
        <v>3987.25</v>
      </c>
    </row>
    <row r="2203" spans="1:4">
      <c r="A2203" s="244">
        <v>9909</v>
      </c>
      <c r="B2203" s="5">
        <f>VLOOKUP(A2203,'witte tabbelen'!$A$3:$K$2467,$R$76,0)</f>
        <v>4065.83</v>
      </c>
      <c r="C2203" s="5">
        <f>VLOOKUP(A2203,'witte tabbelen'!$A$3:$K$2467,$S$76,0)</f>
        <v>3989.75</v>
      </c>
      <c r="D2203" s="5">
        <f t="shared" si="40"/>
        <v>3989.75</v>
      </c>
    </row>
    <row r="2204" spans="1:4">
      <c r="A2204" s="243">
        <v>9913.5</v>
      </c>
      <c r="B2204" s="5">
        <f>VLOOKUP(A2204,'witte tabbelen'!$A$3:$K$2467,$R$76,0)</f>
        <v>4068.08</v>
      </c>
      <c r="C2204" s="5">
        <f>VLOOKUP(A2204,'witte tabbelen'!$A$3:$K$2467,$S$76,0)</f>
        <v>3992.33</v>
      </c>
      <c r="D2204" s="5">
        <f t="shared" si="40"/>
        <v>3992.33</v>
      </c>
    </row>
    <row r="2205" spans="1:4">
      <c r="A2205" s="244">
        <v>9918</v>
      </c>
      <c r="B2205" s="5">
        <f>VLOOKUP(A2205,'witte tabbelen'!$A$3:$K$2467,$R$76,0)</f>
        <v>4070.33</v>
      </c>
      <c r="C2205" s="5">
        <f>VLOOKUP(A2205,'witte tabbelen'!$A$3:$K$2467,$S$76,0)</f>
        <v>3994.83</v>
      </c>
      <c r="D2205" s="5">
        <f t="shared" si="40"/>
        <v>3994.83</v>
      </c>
    </row>
    <row r="2206" spans="1:4">
      <c r="A2206" s="243">
        <v>9922.5</v>
      </c>
      <c r="B2206" s="5">
        <f>VLOOKUP(A2206,'witte tabbelen'!$A$3:$K$2467,$R$76,0)</f>
        <v>4072.5</v>
      </c>
      <c r="C2206" s="5">
        <f>VLOOKUP(A2206,'witte tabbelen'!$A$3:$K$2467,$S$76,0)</f>
        <v>3997.33</v>
      </c>
      <c r="D2206" s="5">
        <f t="shared" si="40"/>
        <v>3997.33</v>
      </c>
    </row>
    <row r="2207" spans="1:4">
      <c r="A2207" s="244">
        <v>9927</v>
      </c>
      <c r="B2207" s="5">
        <f>VLOOKUP(A2207,'witte tabbelen'!$A$3:$K$2467,$R$76,0)</f>
        <v>4074.75</v>
      </c>
      <c r="C2207" s="5">
        <f>VLOOKUP(A2207,'witte tabbelen'!$A$3:$K$2467,$S$76,0)</f>
        <v>3999.83</v>
      </c>
      <c r="D2207" s="5">
        <f t="shared" si="40"/>
        <v>3999.83</v>
      </c>
    </row>
    <row r="2208" spans="1:4">
      <c r="A2208" s="243">
        <v>9931.5</v>
      </c>
      <c r="B2208" s="5">
        <f>VLOOKUP(A2208,'witte tabbelen'!$A$3:$K$2467,$R$76,0)</f>
        <v>4077</v>
      </c>
      <c r="C2208" s="5">
        <f>VLOOKUP(A2208,'witte tabbelen'!$A$3:$K$2467,$S$76,0)</f>
        <v>4002.42</v>
      </c>
      <c r="D2208" s="5">
        <f t="shared" si="40"/>
        <v>4002.42</v>
      </c>
    </row>
    <row r="2209" spans="1:4">
      <c r="A2209" s="244">
        <v>9936</v>
      </c>
      <c r="B2209" s="5">
        <f>VLOOKUP(A2209,'witte tabbelen'!$A$3:$K$2467,$R$76,0)</f>
        <v>4079.17</v>
      </c>
      <c r="C2209" s="5">
        <f>VLOOKUP(A2209,'witte tabbelen'!$A$3:$K$2467,$S$76,0)</f>
        <v>4004.83</v>
      </c>
      <c r="D2209" s="5">
        <f t="shared" si="40"/>
        <v>4004.83</v>
      </c>
    </row>
    <row r="2210" spans="1:4">
      <c r="A2210" s="243">
        <v>9940.5</v>
      </c>
      <c r="B2210" s="5">
        <f>VLOOKUP(A2210,'witte tabbelen'!$A$3:$K$2467,$R$76,0)</f>
        <v>4081.42</v>
      </c>
      <c r="C2210" s="5">
        <f>VLOOKUP(A2210,'witte tabbelen'!$A$3:$K$2467,$S$76,0)</f>
        <v>4007.42</v>
      </c>
      <c r="D2210" s="5">
        <f t="shared" si="40"/>
        <v>4007.42</v>
      </c>
    </row>
    <row r="2211" spans="1:4">
      <c r="A2211" s="244">
        <v>9945</v>
      </c>
      <c r="B2211" s="5">
        <f>VLOOKUP(A2211,'witte tabbelen'!$A$3:$K$2467,$R$76,0)</f>
        <v>4083.67</v>
      </c>
      <c r="C2211" s="5">
        <f>VLOOKUP(A2211,'witte tabbelen'!$A$3:$K$2467,$S$76,0)</f>
        <v>4009.92</v>
      </c>
      <c r="D2211" s="5">
        <f t="shared" si="40"/>
        <v>4009.92</v>
      </c>
    </row>
    <row r="2212" spans="1:4">
      <c r="A2212" s="243">
        <v>9949.5</v>
      </c>
      <c r="B2212" s="5">
        <f>VLOOKUP(A2212,'witte tabbelen'!$A$3:$K$2467,$R$76,0)</f>
        <v>4085.92</v>
      </c>
      <c r="C2212" s="5">
        <f>VLOOKUP(A2212,'witte tabbelen'!$A$3:$K$2467,$S$76,0)</f>
        <v>4012.5</v>
      </c>
      <c r="D2212" s="5">
        <f t="shared" si="40"/>
        <v>4012.5</v>
      </c>
    </row>
    <row r="2213" spans="1:4">
      <c r="A2213" s="244">
        <v>9954</v>
      </c>
      <c r="B2213" s="5">
        <f>VLOOKUP(A2213,'witte tabbelen'!$A$3:$K$2467,$R$76,0)</f>
        <v>4088.08</v>
      </c>
      <c r="C2213" s="5">
        <f>VLOOKUP(A2213,'witte tabbelen'!$A$3:$K$2467,$S$76,0)</f>
        <v>4015</v>
      </c>
      <c r="D2213" s="5">
        <f t="shared" si="40"/>
        <v>4015</v>
      </c>
    </row>
    <row r="2214" spans="1:4">
      <c r="A2214" s="243">
        <v>9958.5</v>
      </c>
      <c r="B2214" s="5">
        <f>VLOOKUP(A2214,'witte tabbelen'!$A$3:$K$2467,$R$76,0)</f>
        <v>4090.33</v>
      </c>
      <c r="C2214" s="5">
        <f>VLOOKUP(A2214,'witte tabbelen'!$A$3:$K$2467,$S$76,0)</f>
        <v>4017.5</v>
      </c>
      <c r="D2214" s="5">
        <f t="shared" si="40"/>
        <v>4017.5</v>
      </c>
    </row>
    <row r="2215" spans="1:4">
      <c r="A2215" s="244">
        <v>9963</v>
      </c>
      <c r="B2215" s="5">
        <f>VLOOKUP(A2215,'witte tabbelen'!$A$3:$K$2467,$R$76,0)</f>
        <v>4092.58</v>
      </c>
      <c r="C2215" s="5">
        <f>VLOOKUP(A2215,'witte tabbelen'!$A$3:$K$2467,$S$76,0)</f>
        <v>4020.08</v>
      </c>
      <c r="D2215" s="5">
        <f t="shared" si="40"/>
        <v>4020.08</v>
      </c>
    </row>
    <row r="2216" spans="1:4">
      <c r="A2216" s="243">
        <v>9967.5</v>
      </c>
      <c r="B2216" s="5">
        <f>VLOOKUP(A2216,'witte tabbelen'!$A$3:$K$2467,$R$76,0)</f>
        <v>4094.83</v>
      </c>
      <c r="C2216" s="5">
        <f>VLOOKUP(A2216,'witte tabbelen'!$A$3:$K$2467,$S$76,0)</f>
        <v>4022.58</v>
      </c>
      <c r="D2216" s="5">
        <f t="shared" si="40"/>
        <v>4022.58</v>
      </c>
    </row>
    <row r="2217" spans="1:4">
      <c r="A2217" s="244">
        <v>9972</v>
      </c>
      <c r="B2217" s="5">
        <f>VLOOKUP(A2217,'witte tabbelen'!$A$3:$K$2467,$R$76,0)</f>
        <v>4097</v>
      </c>
      <c r="C2217" s="5">
        <f>VLOOKUP(A2217,'witte tabbelen'!$A$3:$K$2467,$S$76,0)</f>
        <v>4025.08</v>
      </c>
      <c r="D2217" s="5">
        <f t="shared" si="40"/>
        <v>4025.08</v>
      </c>
    </row>
    <row r="2218" spans="1:4">
      <c r="A2218" s="243">
        <v>9976.5</v>
      </c>
      <c r="B2218" s="5">
        <f>VLOOKUP(A2218,'witte tabbelen'!$A$3:$K$2467,$R$76,0)</f>
        <v>4099.25</v>
      </c>
      <c r="C2218" s="5">
        <f>VLOOKUP(A2218,'witte tabbelen'!$A$3:$K$2467,$S$76,0)</f>
        <v>4027.58</v>
      </c>
      <c r="D2218" s="5">
        <f t="shared" si="40"/>
        <v>4027.58</v>
      </c>
    </row>
    <row r="2219" spans="1:4">
      <c r="A2219" s="244">
        <v>9981</v>
      </c>
      <c r="B2219" s="5">
        <f>VLOOKUP(A2219,'witte tabbelen'!$A$3:$K$2467,$R$76,0)</f>
        <v>4101.5</v>
      </c>
      <c r="C2219" s="5">
        <f>VLOOKUP(A2219,'witte tabbelen'!$A$3:$K$2467,$S$76,0)</f>
        <v>4030.17</v>
      </c>
      <c r="D2219" s="5">
        <f t="shared" si="40"/>
        <v>4030.17</v>
      </c>
    </row>
    <row r="2220" spans="1:4">
      <c r="A2220" s="243">
        <v>9985.5</v>
      </c>
      <c r="B2220" s="5">
        <f>VLOOKUP(A2220,'witte tabbelen'!$A$3:$K$2467,$R$76,0)</f>
        <v>4103.75</v>
      </c>
      <c r="C2220" s="5">
        <f>VLOOKUP(A2220,'witte tabbelen'!$A$3:$K$2467,$S$76,0)</f>
        <v>4032.67</v>
      </c>
      <c r="D2220" s="5">
        <f t="shared" si="40"/>
        <v>4032.67</v>
      </c>
    </row>
    <row r="2221" spans="1:4">
      <c r="A2221" s="244">
        <v>9990</v>
      </c>
      <c r="B2221" s="5">
        <f>VLOOKUP(A2221,'witte tabbelen'!$A$3:$K$2467,$R$76,0)</f>
        <v>4105.92</v>
      </c>
      <c r="C2221" s="5">
        <f>VLOOKUP(A2221,'witte tabbelen'!$A$3:$K$2467,$S$76,0)</f>
        <v>4035.17</v>
      </c>
      <c r="D2221" s="5">
        <f t="shared" si="40"/>
        <v>4035.17</v>
      </c>
    </row>
    <row r="2222" spans="1:4">
      <c r="A2222" s="243">
        <v>9994.5</v>
      </c>
      <c r="B2222" s="5">
        <f>VLOOKUP(A2222,'witte tabbelen'!$A$3:$K$2467,$R$76,0)</f>
        <v>4108.17</v>
      </c>
      <c r="C2222" s="5">
        <f>VLOOKUP(A2222,'witte tabbelen'!$A$3:$K$2467,$S$76,0)</f>
        <v>4037.67</v>
      </c>
      <c r="D2222" s="5">
        <f t="shared" si="40"/>
        <v>4037.67</v>
      </c>
    </row>
    <row r="2223" spans="1:4">
      <c r="A2223" s="244">
        <v>9999</v>
      </c>
      <c r="B2223" s="5">
        <f>VLOOKUP(A2223,'witte tabbelen'!$A$3:$K$2467,$R$76,0)</f>
        <v>4110.42</v>
      </c>
      <c r="C2223" s="5">
        <f>VLOOKUP(A2223,'witte tabbelen'!$A$3:$K$2467,$S$76,0)</f>
        <v>4040.25</v>
      </c>
      <c r="D2223" s="5">
        <f t="shared" si="40"/>
        <v>4040.25</v>
      </c>
    </row>
    <row r="2224" spans="1:4">
      <c r="A2224" s="243">
        <v>10003.5</v>
      </c>
      <c r="B2224" s="5">
        <f>VLOOKUP(A2224,'witte tabbelen'!$A$3:$K$2467,$R$76,0)</f>
        <v>4112.58</v>
      </c>
      <c r="C2224" s="5">
        <f>VLOOKUP(A2224,'witte tabbelen'!$A$3:$K$2467,$S$76,0)</f>
        <v>4042.67</v>
      </c>
      <c r="D2224" s="5">
        <f t="shared" si="40"/>
        <v>4042.67</v>
      </c>
    </row>
    <row r="2225" spans="1:4">
      <c r="A2225" s="244">
        <v>10008</v>
      </c>
      <c r="B2225" s="5">
        <f>VLOOKUP(A2225,'witte tabbelen'!$A$3:$K$2467,$R$76,0)</f>
        <v>4114.83</v>
      </c>
      <c r="C2225" s="5">
        <f>VLOOKUP(A2225,'witte tabbelen'!$A$3:$K$2467,$S$76,0)</f>
        <v>4045.25</v>
      </c>
      <c r="D2225" s="5">
        <f t="shared" si="40"/>
        <v>4045.25</v>
      </c>
    </row>
    <row r="2226" spans="1:4">
      <c r="A2226" s="243">
        <v>10012.5</v>
      </c>
      <c r="B2226" s="5">
        <f>VLOOKUP(A2226,'witte tabbelen'!$A$3:$K$2467,$R$76,0)</f>
        <v>4117.08</v>
      </c>
      <c r="C2226" s="5">
        <f>VLOOKUP(A2226,'witte tabbelen'!$A$3:$K$2467,$S$76,0)</f>
        <v>4047.75</v>
      </c>
      <c r="D2226" s="5">
        <f t="shared" si="40"/>
        <v>4047.75</v>
      </c>
    </row>
    <row r="2227" spans="1:4">
      <c r="A2227" s="244">
        <v>10017</v>
      </c>
      <c r="B2227" s="5">
        <f>VLOOKUP(A2227,'witte tabbelen'!$A$3:$K$2467,$R$76,0)</f>
        <v>4119.33</v>
      </c>
      <c r="C2227" s="5">
        <f>VLOOKUP(A2227,'witte tabbelen'!$A$3:$K$2467,$S$76,0)</f>
        <v>4050.33</v>
      </c>
      <c r="D2227" s="5">
        <f t="shared" si="40"/>
        <v>4050.33</v>
      </c>
    </row>
    <row r="2228" spans="1:4">
      <c r="A2228" s="243">
        <v>10021.5</v>
      </c>
      <c r="B2228" s="5">
        <f>VLOOKUP(A2228,'witte tabbelen'!$A$3:$K$2467,$R$76,0)</f>
        <v>4121.5</v>
      </c>
      <c r="C2228" s="5">
        <f>VLOOKUP(A2228,'witte tabbelen'!$A$3:$K$2467,$S$76,0)</f>
        <v>4052.75</v>
      </c>
      <c r="D2228" s="5">
        <f t="shared" si="40"/>
        <v>4052.75</v>
      </c>
    </row>
    <row r="2229" spans="1:4">
      <c r="A2229" s="244">
        <v>10026</v>
      </c>
      <c r="B2229" s="5">
        <f>VLOOKUP(A2229,'witte tabbelen'!$A$3:$K$2467,$R$76,0)</f>
        <v>4123.75</v>
      </c>
      <c r="C2229" s="5">
        <f>VLOOKUP(A2229,'witte tabbelen'!$A$3:$K$2467,$S$76,0)</f>
        <v>4055.33</v>
      </c>
      <c r="D2229" s="5">
        <f t="shared" si="40"/>
        <v>4055.33</v>
      </c>
    </row>
    <row r="2230" spans="1:4">
      <c r="A2230" s="243">
        <v>10030.5</v>
      </c>
      <c r="B2230" s="5">
        <f>VLOOKUP(A2230,'witte tabbelen'!$A$3:$K$2467,$R$76,0)</f>
        <v>4126</v>
      </c>
      <c r="C2230" s="5">
        <f>VLOOKUP(A2230,'witte tabbelen'!$A$3:$K$2467,$S$76,0)</f>
        <v>4057.83</v>
      </c>
      <c r="D2230" s="5">
        <f t="shared" si="40"/>
        <v>4057.83</v>
      </c>
    </row>
    <row r="2231" spans="1:4">
      <c r="A2231" s="244">
        <v>10035</v>
      </c>
      <c r="B2231" s="5">
        <f>VLOOKUP(A2231,'witte tabbelen'!$A$3:$K$2467,$R$76,0)</f>
        <v>4128.25</v>
      </c>
      <c r="C2231" s="5">
        <f>VLOOKUP(A2231,'witte tabbelen'!$A$3:$K$2467,$S$76,0)</f>
        <v>4060.42</v>
      </c>
      <c r="D2231" s="5">
        <f t="shared" si="40"/>
        <v>4060.42</v>
      </c>
    </row>
    <row r="2232" spans="1:4">
      <c r="A2232" s="243">
        <v>10039.5</v>
      </c>
      <c r="B2232" s="5">
        <f>VLOOKUP(A2232,'witte tabbelen'!$A$3:$K$2467,$R$76,0)</f>
        <v>4130.42</v>
      </c>
      <c r="C2232" s="5">
        <f>VLOOKUP(A2232,'witte tabbelen'!$A$3:$K$2467,$S$76,0)</f>
        <v>4062.83</v>
      </c>
      <c r="D2232" s="5">
        <f t="shared" si="40"/>
        <v>4062.83</v>
      </c>
    </row>
    <row r="2233" spans="1:4">
      <c r="A2233" s="244">
        <v>10044</v>
      </c>
      <c r="B2233" s="5">
        <f>VLOOKUP(A2233,'witte tabbelen'!$A$3:$K$2467,$R$76,0)</f>
        <v>4132.67</v>
      </c>
      <c r="C2233" s="5">
        <f>VLOOKUP(A2233,'witte tabbelen'!$A$3:$K$2467,$S$76,0)</f>
        <v>4065.42</v>
      </c>
      <c r="D2233" s="5">
        <f t="shared" si="40"/>
        <v>4065.42</v>
      </c>
    </row>
    <row r="2234" spans="1:4">
      <c r="A2234" s="243">
        <v>10048.5</v>
      </c>
      <c r="B2234" s="5">
        <f>VLOOKUP(A2234,'witte tabbelen'!$A$3:$K$2467,$R$76,0)</f>
        <v>4134.92</v>
      </c>
      <c r="C2234" s="5">
        <f>VLOOKUP(A2234,'witte tabbelen'!$A$3:$K$2467,$S$76,0)</f>
        <v>4067.92</v>
      </c>
      <c r="D2234" s="5">
        <f t="shared" si="40"/>
        <v>4067.92</v>
      </c>
    </row>
    <row r="2235" spans="1:4">
      <c r="A2235" s="244">
        <v>10053</v>
      </c>
      <c r="B2235" s="5">
        <f>VLOOKUP(A2235,'witte tabbelen'!$A$3:$K$2467,$R$76,0)</f>
        <v>4137.08</v>
      </c>
      <c r="C2235" s="5">
        <f>VLOOKUP(A2235,'witte tabbelen'!$A$3:$K$2467,$S$76,0)</f>
        <v>4070.42</v>
      </c>
      <c r="D2235" s="5">
        <f t="shared" si="40"/>
        <v>4070.42</v>
      </c>
    </row>
    <row r="2236" spans="1:4">
      <c r="A2236" s="243">
        <v>10057.5</v>
      </c>
      <c r="B2236" s="5">
        <f>VLOOKUP(A2236,'witte tabbelen'!$A$3:$K$2467,$R$76,0)</f>
        <v>4139.33</v>
      </c>
      <c r="C2236" s="5">
        <f>VLOOKUP(A2236,'witte tabbelen'!$A$3:$K$2467,$S$76,0)</f>
        <v>4072.92</v>
      </c>
      <c r="D2236" s="5">
        <f t="shared" si="40"/>
        <v>4072.92</v>
      </c>
    </row>
    <row r="2237" spans="1:4">
      <c r="A2237" s="244">
        <v>10062</v>
      </c>
      <c r="B2237" s="5">
        <f>VLOOKUP(A2237,'witte tabbelen'!$A$3:$K$2467,$R$76,0)</f>
        <v>4141.58</v>
      </c>
      <c r="C2237" s="5">
        <f>VLOOKUP(A2237,'witte tabbelen'!$A$3:$K$2467,$S$76,0)</f>
        <v>4075.5</v>
      </c>
      <c r="D2237" s="5">
        <f t="shared" si="40"/>
        <v>4075.5</v>
      </c>
    </row>
    <row r="2238" spans="1:4">
      <c r="A2238" s="243">
        <v>10066.5</v>
      </c>
      <c r="B2238" s="5">
        <f>VLOOKUP(A2238,'witte tabbelen'!$A$3:$K$2467,$R$76,0)</f>
        <v>4143.83</v>
      </c>
      <c r="C2238" s="5">
        <f>VLOOKUP(A2238,'witte tabbelen'!$A$3:$K$2467,$S$76,0)</f>
        <v>4078</v>
      </c>
      <c r="D2238" s="5">
        <f t="shared" si="40"/>
        <v>4078</v>
      </c>
    </row>
    <row r="2239" spans="1:4">
      <c r="A2239" s="244">
        <v>10071</v>
      </c>
      <c r="B2239" s="5">
        <f>VLOOKUP(A2239,'witte tabbelen'!$A$3:$K$2467,$R$76,0)</f>
        <v>4146</v>
      </c>
      <c r="C2239" s="5">
        <f>VLOOKUP(A2239,'witte tabbelen'!$A$3:$K$2467,$S$76,0)</f>
        <v>4080.5</v>
      </c>
      <c r="D2239" s="5">
        <f t="shared" si="40"/>
        <v>4080.5</v>
      </c>
    </row>
    <row r="2240" spans="1:4">
      <c r="A2240" s="243">
        <v>10075.5</v>
      </c>
      <c r="B2240" s="5">
        <f>VLOOKUP(A2240,'witte tabbelen'!$A$3:$K$2467,$R$76,0)</f>
        <v>4148.25</v>
      </c>
      <c r="C2240" s="5">
        <f>VLOOKUP(A2240,'witte tabbelen'!$A$3:$K$2467,$S$76,0)</f>
        <v>4083</v>
      </c>
      <c r="D2240" s="5">
        <f t="shared" si="40"/>
        <v>4083</v>
      </c>
    </row>
    <row r="2241" spans="1:4">
      <c r="A2241" s="244">
        <v>10080</v>
      </c>
      <c r="B2241" s="5">
        <f>VLOOKUP(A2241,'witte tabbelen'!$A$3:$K$2467,$R$76,0)</f>
        <v>4150.5</v>
      </c>
      <c r="C2241" s="5">
        <f>VLOOKUP(A2241,'witte tabbelen'!$A$3:$K$2467,$S$76,0)</f>
        <v>4085.58</v>
      </c>
      <c r="D2241" s="5">
        <f t="shared" si="40"/>
        <v>4085.58</v>
      </c>
    </row>
    <row r="2242" spans="1:4">
      <c r="A2242" s="243">
        <v>10084.5</v>
      </c>
      <c r="B2242" s="5">
        <f>VLOOKUP(A2242,'witte tabbelen'!$A$3:$K$2467,$R$76,0)</f>
        <v>4152.75</v>
      </c>
      <c r="C2242" s="5">
        <f>VLOOKUP(A2242,'witte tabbelen'!$A$3:$K$2467,$S$76,0)</f>
        <v>4088.08</v>
      </c>
      <c r="D2242" s="5">
        <f t="shared" si="40"/>
        <v>4088.08</v>
      </c>
    </row>
    <row r="2243" spans="1:4">
      <c r="A2243" s="244">
        <v>10089</v>
      </c>
      <c r="B2243" s="5">
        <f>VLOOKUP(A2243,'witte tabbelen'!$A$3:$K$2467,$R$76,0)</f>
        <v>4154.92</v>
      </c>
      <c r="C2243" s="5">
        <f>VLOOKUP(A2243,'witte tabbelen'!$A$3:$K$2467,$S$76,0)</f>
        <v>4090.58</v>
      </c>
      <c r="D2243" s="5">
        <f t="shared" ref="D2243:D2306" si="41">C2243</f>
        <v>4090.58</v>
      </c>
    </row>
    <row r="2244" spans="1:4">
      <c r="A2244" s="243">
        <v>10093.5</v>
      </c>
      <c r="B2244" s="5">
        <f>VLOOKUP(A2244,'witte tabbelen'!$A$3:$K$2467,$R$76,0)</f>
        <v>4157.17</v>
      </c>
      <c r="C2244" s="5">
        <f>VLOOKUP(A2244,'witte tabbelen'!$A$3:$K$2467,$S$76,0)</f>
        <v>4093.17</v>
      </c>
      <c r="D2244" s="5">
        <f t="shared" si="41"/>
        <v>4093.17</v>
      </c>
    </row>
    <row r="2245" spans="1:4">
      <c r="A2245" s="244">
        <v>10098</v>
      </c>
      <c r="B2245" s="5">
        <f>VLOOKUP(A2245,'witte tabbelen'!$A$3:$K$2467,$R$76,0)</f>
        <v>4159.42</v>
      </c>
      <c r="C2245" s="5">
        <f>VLOOKUP(A2245,'witte tabbelen'!$A$3:$K$2467,$S$76,0)</f>
        <v>4095.67</v>
      </c>
      <c r="D2245" s="5">
        <f t="shared" si="41"/>
        <v>4095.67</v>
      </c>
    </row>
    <row r="2246" spans="1:4">
      <c r="A2246" s="243">
        <v>10102.5</v>
      </c>
      <c r="B2246" s="5">
        <f>VLOOKUP(A2246,'witte tabbelen'!$A$3:$K$2467,$R$76,0)</f>
        <v>4161.58</v>
      </c>
      <c r="C2246" s="5">
        <f>VLOOKUP(A2246,'witte tabbelen'!$A$3:$K$2467,$S$76,0)</f>
        <v>4098.17</v>
      </c>
      <c r="D2246" s="5">
        <f t="shared" si="41"/>
        <v>4098.17</v>
      </c>
    </row>
    <row r="2247" spans="1:4">
      <c r="A2247" s="244">
        <v>10107</v>
      </c>
      <c r="B2247" s="5">
        <f>VLOOKUP(A2247,'witte tabbelen'!$A$3:$K$2467,$R$76,0)</f>
        <v>4163.83</v>
      </c>
      <c r="C2247" s="5">
        <f>VLOOKUP(A2247,'witte tabbelen'!$A$3:$K$2467,$S$76,0)</f>
        <v>4100.67</v>
      </c>
      <c r="D2247" s="5">
        <f t="shared" si="41"/>
        <v>4100.67</v>
      </c>
    </row>
    <row r="2248" spans="1:4">
      <c r="A2248" s="243">
        <v>10111.5</v>
      </c>
      <c r="B2248" s="5">
        <f>VLOOKUP(A2248,'witte tabbelen'!$A$3:$K$2467,$R$76,0)</f>
        <v>4166.08</v>
      </c>
      <c r="C2248" s="5">
        <f>VLOOKUP(A2248,'witte tabbelen'!$A$3:$K$2467,$S$76,0)</f>
        <v>4103.25</v>
      </c>
      <c r="D2248" s="5">
        <f t="shared" si="41"/>
        <v>4103.25</v>
      </c>
    </row>
    <row r="2249" spans="1:4">
      <c r="A2249" s="244">
        <v>10116</v>
      </c>
      <c r="B2249" s="5">
        <f>VLOOKUP(A2249,'witte tabbelen'!$A$3:$K$2467,$R$76,0)</f>
        <v>4168.33</v>
      </c>
      <c r="C2249" s="5">
        <f>VLOOKUP(A2249,'witte tabbelen'!$A$3:$K$2467,$S$76,0)</f>
        <v>4105.75</v>
      </c>
      <c r="D2249" s="5">
        <f t="shared" si="41"/>
        <v>4105.75</v>
      </c>
    </row>
    <row r="2250" spans="1:4">
      <c r="A2250" s="243">
        <v>10120.5</v>
      </c>
      <c r="B2250" s="5">
        <f>VLOOKUP(A2250,'witte tabbelen'!$A$3:$K$2467,$R$76,0)</f>
        <v>4170.5</v>
      </c>
      <c r="C2250" s="5">
        <f>VLOOKUP(A2250,'witte tabbelen'!$A$3:$K$2467,$S$76,0)</f>
        <v>4108.25</v>
      </c>
      <c r="D2250" s="5">
        <f t="shared" si="41"/>
        <v>4108.25</v>
      </c>
    </row>
    <row r="2251" spans="1:4">
      <c r="A2251" s="244">
        <v>10125</v>
      </c>
      <c r="B2251" s="5">
        <f>VLOOKUP(A2251,'witte tabbelen'!$A$3:$K$2467,$R$76,0)</f>
        <v>4172.75</v>
      </c>
      <c r="C2251" s="5">
        <f>VLOOKUP(A2251,'witte tabbelen'!$A$3:$K$2467,$S$76,0)</f>
        <v>4110.75</v>
      </c>
      <c r="D2251" s="5">
        <f t="shared" si="41"/>
        <v>4110.75</v>
      </c>
    </row>
    <row r="2252" spans="1:4">
      <c r="A2252" s="243">
        <v>10129.5</v>
      </c>
      <c r="B2252" s="5">
        <f>VLOOKUP(A2252,'witte tabbelen'!$A$3:$K$2467,$R$76,0)</f>
        <v>4175</v>
      </c>
      <c r="C2252" s="5">
        <f>VLOOKUP(A2252,'witte tabbelen'!$A$3:$K$2467,$S$76,0)</f>
        <v>4113.33</v>
      </c>
      <c r="D2252" s="5">
        <f t="shared" si="41"/>
        <v>4113.33</v>
      </c>
    </row>
    <row r="2253" spans="1:4">
      <c r="A2253" s="244">
        <v>10134</v>
      </c>
      <c r="B2253" s="5">
        <f>VLOOKUP(A2253,'witte tabbelen'!$A$3:$K$2467,$R$76,0)</f>
        <v>4177.25</v>
      </c>
      <c r="C2253" s="5">
        <f>VLOOKUP(A2253,'witte tabbelen'!$A$3:$K$2467,$S$76,0)</f>
        <v>4115.83</v>
      </c>
      <c r="D2253" s="5">
        <f t="shared" si="41"/>
        <v>4115.83</v>
      </c>
    </row>
    <row r="2254" spans="1:4">
      <c r="A2254" s="243">
        <v>10138.5</v>
      </c>
      <c r="B2254" s="5">
        <f>VLOOKUP(A2254,'witte tabbelen'!$A$3:$K$2467,$R$76,0)</f>
        <v>4179.42</v>
      </c>
      <c r="C2254" s="5">
        <f>VLOOKUP(A2254,'witte tabbelen'!$A$3:$K$2467,$S$76,0)</f>
        <v>4118.33</v>
      </c>
      <c r="D2254" s="5">
        <f t="shared" si="41"/>
        <v>4118.33</v>
      </c>
    </row>
    <row r="2255" spans="1:4">
      <c r="A2255" s="244">
        <v>10143</v>
      </c>
      <c r="B2255" s="5">
        <f>VLOOKUP(A2255,'witte tabbelen'!$A$3:$K$2467,$R$76,0)</f>
        <v>4181.67</v>
      </c>
      <c r="C2255" s="5">
        <f>VLOOKUP(A2255,'witte tabbelen'!$A$3:$K$2467,$S$76,0)</f>
        <v>4120.83</v>
      </c>
      <c r="D2255" s="5">
        <f t="shared" si="41"/>
        <v>4120.83</v>
      </c>
    </row>
    <row r="2256" spans="1:4">
      <c r="A2256" s="243">
        <v>10147.5</v>
      </c>
      <c r="B2256" s="5">
        <f>VLOOKUP(A2256,'witte tabbelen'!$A$3:$K$2467,$R$76,0)</f>
        <v>4183.92</v>
      </c>
      <c r="C2256" s="5">
        <f>VLOOKUP(A2256,'witte tabbelen'!$A$3:$K$2467,$S$76,0)</f>
        <v>4123.42</v>
      </c>
      <c r="D2256" s="5">
        <f t="shared" si="41"/>
        <v>4123.42</v>
      </c>
    </row>
    <row r="2257" spans="1:4">
      <c r="A2257" s="244">
        <v>10152</v>
      </c>
      <c r="B2257" s="5">
        <f>VLOOKUP(A2257,'witte tabbelen'!$A$3:$K$2467,$R$76,0)</f>
        <v>4186.17</v>
      </c>
      <c r="C2257" s="5">
        <f>VLOOKUP(A2257,'witte tabbelen'!$A$3:$K$2467,$S$76,0)</f>
        <v>4125.92</v>
      </c>
      <c r="D2257" s="5">
        <f t="shared" si="41"/>
        <v>4125.92</v>
      </c>
    </row>
    <row r="2258" spans="1:4">
      <c r="A2258" s="243">
        <v>10156.5</v>
      </c>
      <c r="B2258" s="5">
        <f>VLOOKUP(A2258,'witte tabbelen'!$A$3:$K$2467,$R$76,0)</f>
        <v>4188.33</v>
      </c>
      <c r="C2258" s="5">
        <f>VLOOKUP(A2258,'witte tabbelen'!$A$3:$K$2467,$S$76,0)</f>
        <v>4128.42</v>
      </c>
      <c r="D2258" s="5">
        <f t="shared" si="41"/>
        <v>4128.42</v>
      </c>
    </row>
    <row r="2259" spans="1:4">
      <c r="A2259" s="244">
        <v>10161</v>
      </c>
      <c r="B2259" s="5">
        <f>VLOOKUP(A2259,'witte tabbelen'!$A$3:$K$2467,$R$76,0)</f>
        <v>4190.58</v>
      </c>
      <c r="C2259" s="5">
        <f>VLOOKUP(A2259,'witte tabbelen'!$A$3:$K$2467,$S$76,0)</f>
        <v>4130.92</v>
      </c>
      <c r="D2259" s="5">
        <f t="shared" si="41"/>
        <v>4130.92</v>
      </c>
    </row>
    <row r="2260" spans="1:4">
      <c r="A2260" s="243">
        <v>10165.5</v>
      </c>
      <c r="B2260" s="5">
        <f>VLOOKUP(A2260,'witte tabbelen'!$A$3:$K$2467,$R$76,0)</f>
        <v>4192.83</v>
      </c>
      <c r="C2260" s="5">
        <f>VLOOKUP(A2260,'witte tabbelen'!$A$3:$K$2467,$S$76,0)</f>
        <v>4133.5</v>
      </c>
      <c r="D2260" s="5">
        <f t="shared" si="41"/>
        <v>4133.5</v>
      </c>
    </row>
    <row r="2261" spans="1:4">
      <c r="A2261" s="244">
        <v>10170</v>
      </c>
      <c r="B2261" s="5">
        <f>VLOOKUP(A2261,'witte tabbelen'!$A$3:$K$2467,$R$76,0)</f>
        <v>4195</v>
      </c>
      <c r="C2261" s="5">
        <f>VLOOKUP(A2261,'witte tabbelen'!$A$3:$K$2467,$S$76,0)</f>
        <v>4135.92</v>
      </c>
      <c r="D2261" s="5">
        <f t="shared" si="41"/>
        <v>4135.92</v>
      </c>
    </row>
    <row r="2262" spans="1:4">
      <c r="A2262" s="243">
        <v>10174.5</v>
      </c>
      <c r="B2262" s="5">
        <f>VLOOKUP(A2262,'witte tabbelen'!$A$3:$K$2467,$R$76,0)</f>
        <v>4197.25</v>
      </c>
      <c r="C2262" s="5">
        <f>VLOOKUP(A2262,'witte tabbelen'!$A$3:$K$2467,$S$76,0)</f>
        <v>4138.5</v>
      </c>
      <c r="D2262" s="5">
        <f t="shared" si="41"/>
        <v>4138.5</v>
      </c>
    </row>
    <row r="2263" spans="1:4">
      <c r="A2263" s="244">
        <v>10179</v>
      </c>
      <c r="B2263" s="5">
        <f>VLOOKUP(A2263,'witte tabbelen'!$A$3:$K$2467,$R$76,0)</f>
        <v>4199.5</v>
      </c>
      <c r="C2263" s="5">
        <f>VLOOKUP(A2263,'witte tabbelen'!$A$3:$K$2467,$S$76,0)</f>
        <v>4141</v>
      </c>
      <c r="D2263" s="5">
        <f t="shared" si="41"/>
        <v>4141</v>
      </c>
    </row>
    <row r="2264" spans="1:4">
      <c r="A2264" s="243">
        <v>10183.5</v>
      </c>
      <c r="B2264" s="5">
        <f>VLOOKUP(A2264,'witte tabbelen'!$A$3:$K$2467,$R$76,0)</f>
        <v>4201.75</v>
      </c>
      <c r="C2264" s="5">
        <f>VLOOKUP(A2264,'witte tabbelen'!$A$3:$K$2467,$S$76,0)</f>
        <v>4143.58</v>
      </c>
      <c r="D2264" s="5">
        <f t="shared" si="41"/>
        <v>4143.58</v>
      </c>
    </row>
    <row r="2265" spans="1:4">
      <c r="A2265" s="244">
        <v>10188</v>
      </c>
      <c r="B2265" s="5">
        <f>VLOOKUP(A2265,'witte tabbelen'!$A$3:$K$2467,$R$76,0)</f>
        <v>4203.92</v>
      </c>
      <c r="C2265" s="5">
        <f>VLOOKUP(A2265,'witte tabbelen'!$A$3:$K$2467,$S$76,0)</f>
        <v>4146</v>
      </c>
      <c r="D2265" s="5">
        <f t="shared" si="41"/>
        <v>4146</v>
      </c>
    </row>
    <row r="2266" spans="1:4">
      <c r="A2266" s="243">
        <v>10192.5</v>
      </c>
      <c r="B2266" s="5">
        <f>VLOOKUP(A2266,'witte tabbelen'!$A$3:$K$2467,$R$76,0)</f>
        <v>4206.17</v>
      </c>
      <c r="C2266" s="5">
        <f>VLOOKUP(A2266,'witte tabbelen'!$A$3:$K$2467,$S$76,0)</f>
        <v>4148.58</v>
      </c>
      <c r="D2266" s="5">
        <f t="shared" si="41"/>
        <v>4148.58</v>
      </c>
    </row>
    <row r="2267" spans="1:4">
      <c r="A2267" s="244">
        <v>10197</v>
      </c>
      <c r="B2267" s="5">
        <f>VLOOKUP(A2267,'witte tabbelen'!$A$3:$K$2467,$R$76,0)</f>
        <v>4208.42</v>
      </c>
      <c r="C2267" s="5">
        <f>VLOOKUP(A2267,'witte tabbelen'!$A$3:$K$2467,$S$76,0)</f>
        <v>4151.08</v>
      </c>
      <c r="D2267" s="5">
        <f t="shared" si="41"/>
        <v>4151.08</v>
      </c>
    </row>
    <row r="2268" spans="1:4">
      <c r="A2268" s="243">
        <v>10201.5</v>
      </c>
      <c r="B2268" s="5">
        <f>VLOOKUP(A2268,'witte tabbelen'!$A$3:$K$2467,$R$76,0)</f>
        <v>4210.67</v>
      </c>
      <c r="C2268" s="5">
        <f>VLOOKUP(A2268,'witte tabbelen'!$A$3:$K$2467,$S$76,0)</f>
        <v>4153.67</v>
      </c>
      <c r="D2268" s="5">
        <f t="shared" si="41"/>
        <v>4153.67</v>
      </c>
    </row>
    <row r="2269" spans="1:4">
      <c r="A2269" s="244">
        <v>10206</v>
      </c>
      <c r="B2269" s="5">
        <f>VLOOKUP(A2269,'witte tabbelen'!$A$3:$K$2467,$R$76,0)</f>
        <v>4212.83</v>
      </c>
      <c r="C2269" s="5">
        <f>VLOOKUP(A2269,'witte tabbelen'!$A$3:$K$2467,$S$76,0)</f>
        <v>4156.08</v>
      </c>
      <c r="D2269" s="5">
        <f t="shared" si="41"/>
        <v>4156.08</v>
      </c>
    </row>
    <row r="2270" spans="1:4">
      <c r="A2270" s="243">
        <v>10210.5</v>
      </c>
      <c r="B2270" s="5">
        <f>VLOOKUP(A2270,'witte tabbelen'!$A$3:$K$2467,$R$76,0)</f>
        <v>4215.08</v>
      </c>
      <c r="C2270" s="5">
        <f>VLOOKUP(A2270,'witte tabbelen'!$A$3:$K$2467,$S$76,0)</f>
        <v>4158.67</v>
      </c>
      <c r="D2270" s="5">
        <f t="shared" si="41"/>
        <v>4158.67</v>
      </c>
    </row>
    <row r="2271" spans="1:4">
      <c r="A2271" s="244">
        <v>10215</v>
      </c>
      <c r="B2271" s="5">
        <f>VLOOKUP(A2271,'witte tabbelen'!$A$3:$K$2467,$R$76,0)</f>
        <v>4217.33</v>
      </c>
      <c r="C2271" s="5">
        <f>VLOOKUP(A2271,'witte tabbelen'!$A$3:$K$2467,$S$76,0)</f>
        <v>4161.17</v>
      </c>
      <c r="D2271" s="5">
        <f t="shared" si="41"/>
        <v>4161.17</v>
      </c>
    </row>
    <row r="2272" spans="1:4">
      <c r="A2272" s="243">
        <v>10219.5</v>
      </c>
      <c r="B2272" s="5">
        <f>VLOOKUP(A2272,'witte tabbelen'!$A$3:$K$2467,$R$76,0)</f>
        <v>4219.5</v>
      </c>
      <c r="C2272" s="5">
        <f>VLOOKUP(A2272,'witte tabbelen'!$A$3:$K$2467,$S$76,0)</f>
        <v>4163.67</v>
      </c>
      <c r="D2272" s="5">
        <f t="shared" si="41"/>
        <v>4163.67</v>
      </c>
    </row>
    <row r="2273" spans="1:4">
      <c r="A2273" s="244">
        <v>10224</v>
      </c>
      <c r="B2273" s="5">
        <f>VLOOKUP(A2273,'witte tabbelen'!$A$3:$K$2467,$R$76,0)</f>
        <v>4221.75</v>
      </c>
      <c r="C2273" s="5">
        <f>VLOOKUP(A2273,'witte tabbelen'!$A$3:$K$2467,$S$76,0)</f>
        <v>4166.17</v>
      </c>
      <c r="D2273" s="5">
        <f t="shared" si="41"/>
        <v>4166.17</v>
      </c>
    </row>
    <row r="2274" spans="1:4">
      <c r="A2274" s="243">
        <v>10228.5</v>
      </c>
      <c r="B2274" s="5">
        <f>VLOOKUP(A2274,'witte tabbelen'!$A$3:$K$2467,$R$76,0)</f>
        <v>4224</v>
      </c>
      <c r="C2274" s="5">
        <f>VLOOKUP(A2274,'witte tabbelen'!$A$3:$K$2467,$S$76,0)</f>
        <v>4168.75</v>
      </c>
      <c r="D2274" s="5">
        <f t="shared" si="41"/>
        <v>4168.75</v>
      </c>
    </row>
    <row r="2275" spans="1:4">
      <c r="A2275" s="244">
        <v>10233</v>
      </c>
      <c r="B2275" s="5">
        <f>VLOOKUP(A2275,'witte tabbelen'!$A$3:$K$2467,$R$76,0)</f>
        <v>4226.25</v>
      </c>
      <c r="C2275" s="5">
        <f>VLOOKUP(A2275,'witte tabbelen'!$A$3:$K$2467,$S$76,0)</f>
        <v>4171.25</v>
      </c>
      <c r="D2275" s="5">
        <f t="shared" si="41"/>
        <v>4171.25</v>
      </c>
    </row>
    <row r="2276" spans="1:4">
      <c r="A2276" s="243">
        <v>10237.5</v>
      </c>
      <c r="B2276" s="5">
        <f>VLOOKUP(A2276,'witte tabbelen'!$A$3:$K$2467,$R$76,0)</f>
        <v>4228.42</v>
      </c>
      <c r="C2276" s="5">
        <f>VLOOKUP(A2276,'witte tabbelen'!$A$3:$K$2467,$S$76,0)</f>
        <v>4173.75</v>
      </c>
      <c r="D2276" s="5">
        <f t="shared" si="41"/>
        <v>4173.75</v>
      </c>
    </row>
    <row r="2277" spans="1:4">
      <c r="A2277" s="244">
        <v>10242</v>
      </c>
      <c r="B2277" s="5">
        <f>VLOOKUP(A2277,'witte tabbelen'!$A$3:$K$2467,$R$76,0)</f>
        <v>4230.67</v>
      </c>
      <c r="C2277" s="5">
        <f>VLOOKUP(A2277,'witte tabbelen'!$A$3:$K$2467,$S$76,0)</f>
        <v>4176.33</v>
      </c>
      <c r="D2277" s="5">
        <f t="shared" si="41"/>
        <v>4176.33</v>
      </c>
    </row>
    <row r="2278" spans="1:4">
      <c r="A2278" s="243">
        <v>10246.5</v>
      </c>
      <c r="B2278" s="5">
        <f>VLOOKUP(A2278,'witte tabbelen'!$A$3:$K$2467,$R$76,0)</f>
        <v>4232.92</v>
      </c>
      <c r="C2278" s="5">
        <f>VLOOKUP(A2278,'witte tabbelen'!$A$3:$K$2467,$S$76,0)</f>
        <v>4178.83</v>
      </c>
      <c r="D2278" s="5">
        <f t="shared" si="41"/>
        <v>4178.83</v>
      </c>
    </row>
    <row r="2279" spans="1:4">
      <c r="A2279" s="244">
        <v>10251</v>
      </c>
      <c r="B2279" s="5">
        <f>VLOOKUP(A2279,'witte tabbelen'!$A$3:$K$2467,$R$76,0)</f>
        <v>4235.17</v>
      </c>
      <c r="C2279" s="5">
        <f>VLOOKUP(A2279,'witte tabbelen'!$A$3:$K$2467,$S$76,0)</f>
        <v>4181.42</v>
      </c>
      <c r="D2279" s="5">
        <f t="shared" si="41"/>
        <v>4181.42</v>
      </c>
    </row>
    <row r="2280" spans="1:4">
      <c r="A2280" s="243">
        <v>10255.5</v>
      </c>
      <c r="B2280" s="5">
        <f>VLOOKUP(A2280,'witte tabbelen'!$A$3:$K$2467,$R$76,0)</f>
        <v>4237.33</v>
      </c>
      <c r="C2280" s="5">
        <f>VLOOKUP(A2280,'witte tabbelen'!$A$3:$K$2467,$S$76,0)</f>
        <v>4183.83</v>
      </c>
      <c r="D2280" s="5">
        <f t="shared" si="41"/>
        <v>4183.83</v>
      </c>
    </row>
    <row r="2281" spans="1:4">
      <c r="A2281" s="244">
        <v>10260</v>
      </c>
      <c r="B2281" s="5">
        <f>VLOOKUP(A2281,'witte tabbelen'!$A$3:$K$2467,$R$76,0)</f>
        <v>4239.58</v>
      </c>
      <c r="C2281" s="5">
        <f>VLOOKUP(A2281,'witte tabbelen'!$A$3:$K$2467,$S$76,0)</f>
        <v>4186.42</v>
      </c>
      <c r="D2281" s="5">
        <f t="shared" si="41"/>
        <v>4186.42</v>
      </c>
    </row>
    <row r="2282" spans="1:4">
      <c r="A2282" s="243">
        <v>10264.5</v>
      </c>
      <c r="B2282" s="5">
        <f>VLOOKUP(A2282,'witte tabbelen'!$A$3:$K$2467,$R$76,0)</f>
        <v>4241.83</v>
      </c>
      <c r="C2282" s="5">
        <f>VLOOKUP(A2282,'witte tabbelen'!$A$3:$K$2467,$S$76,0)</f>
        <v>4188.92</v>
      </c>
      <c r="D2282" s="5">
        <f t="shared" si="41"/>
        <v>4188.92</v>
      </c>
    </row>
    <row r="2283" spans="1:4">
      <c r="A2283" s="244">
        <v>10269</v>
      </c>
      <c r="B2283" s="5">
        <f>VLOOKUP(A2283,'witte tabbelen'!$A$3:$K$2467,$R$76,0)</f>
        <v>4244</v>
      </c>
      <c r="C2283" s="5">
        <f>VLOOKUP(A2283,'witte tabbelen'!$A$3:$K$2467,$S$76,0)</f>
        <v>4191.42</v>
      </c>
      <c r="D2283" s="5">
        <f t="shared" si="41"/>
        <v>4191.42</v>
      </c>
    </row>
    <row r="2284" spans="1:4">
      <c r="A2284" s="243">
        <v>10273.5</v>
      </c>
      <c r="B2284" s="5">
        <f>VLOOKUP(A2284,'witte tabbelen'!$A$3:$K$2467,$R$76,0)</f>
        <v>4246.25</v>
      </c>
      <c r="C2284" s="5">
        <f>VLOOKUP(A2284,'witte tabbelen'!$A$3:$K$2467,$S$76,0)</f>
        <v>4193.92</v>
      </c>
      <c r="D2284" s="5">
        <f t="shared" si="41"/>
        <v>4193.92</v>
      </c>
    </row>
    <row r="2285" spans="1:4">
      <c r="A2285" s="244">
        <v>10278</v>
      </c>
      <c r="B2285" s="5">
        <f>VLOOKUP(A2285,'witte tabbelen'!$A$3:$K$2467,$R$76,0)</f>
        <v>4248.5</v>
      </c>
      <c r="C2285" s="5">
        <f>VLOOKUP(A2285,'witte tabbelen'!$A$3:$K$2467,$S$76,0)</f>
        <v>4196.5</v>
      </c>
      <c r="D2285" s="5">
        <f t="shared" si="41"/>
        <v>4196.5</v>
      </c>
    </row>
    <row r="2286" spans="1:4">
      <c r="A2286" s="243">
        <v>10282.5</v>
      </c>
      <c r="B2286" s="5">
        <f>VLOOKUP(A2286,'witte tabbelen'!$A$3:$K$2467,$R$76,0)</f>
        <v>4250.75</v>
      </c>
      <c r="C2286" s="5">
        <f>VLOOKUP(A2286,'witte tabbelen'!$A$3:$K$2467,$S$76,0)</f>
        <v>4199</v>
      </c>
      <c r="D2286" s="5">
        <f t="shared" si="41"/>
        <v>4199</v>
      </c>
    </row>
    <row r="2287" spans="1:4">
      <c r="A2287" s="244">
        <v>10287</v>
      </c>
      <c r="B2287" s="5">
        <f>VLOOKUP(A2287,'witte tabbelen'!$A$3:$K$2467,$R$76,0)</f>
        <v>4252.92</v>
      </c>
      <c r="C2287" s="5">
        <f>VLOOKUP(A2287,'witte tabbelen'!$A$3:$K$2467,$S$76,0)</f>
        <v>4201.5</v>
      </c>
      <c r="D2287" s="5">
        <f t="shared" si="41"/>
        <v>4201.5</v>
      </c>
    </row>
    <row r="2288" spans="1:4">
      <c r="A2288" s="243">
        <v>10291.5</v>
      </c>
      <c r="B2288" s="5">
        <f>VLOOKUP(A2288,'witte tabbelen'!$A$3:$K$2467,$R$76,0)</f>
        <v>4255.17</v>
      </c>
      <c r="C2288" s="5">
        <f>VLOOKUP(A2288,'witte tabbelen'!$A$3:$K$2467,$S$76,0)</f>
        <v>4204</v>
      </c>
      <c r="D2288" s="5">
        <f t="shared" si="41"/>
        <v>4204</v>
      </c>
    </row>
    <row r="2289" spans="1:4">
      <c r="A2289" s="244">
        <v>10296</v>
      </c>
      <c r="B2289" s="5">
        <f>VLOOKUP(A2289,'witte tabbelen'!$A$3:$K$2467,$R$76,0)</f>
        <v>4257.42</v>
      </c>
      <c r="C2289" s="5">
        <f>VLOOKUP(A2289,'witte tabbelen'!$A$3:$K$2467,$S$76,0)</f>
        <v>4206.58</v>
      </c>
      <c r="D2289" s="5">
        <f t="shared" si="41"/>
        <v>4206.58</v>
      </c>
    </row>
    <row r="2290" spans="1:4">
      <c r="A2290" s="243">
        <v>10300.5</v>
      </c>
      <c r="B2290" s="5">
        <f>VLOOKUP(A2290,'witte tabbelen'!$A$3:$K$2467,$R$76,0)</f>
        <v>4259.67</v>
      </c>
      <c r="C2290" s="5">
        <f>VLOOKUP(A2290,'witte tabbelen'!$A$3:$K$2467,$S$76,0)</f>
        <v>4209.08</v>
      </c>
      <c r="D2290" s="5">
        <f t="shared" si="41"/>
        <v>4209.08</v>
      </c>
    </row>
    <row r="2291" spans="1:4">
      <c r="A2291" s="244">
        <v>10305</v>
      </c>
      <c r="B2291" s="5">
        <f>VLOOKUP(A2291,'witte tabbelen'!$A$3:$K$2467,$R$76,0)</f>
        <v>4261.83</v>
      </c>
      <c r="C2291" s="5">
        <f>VLOOKUP(A2291,'witte tabbelen'!$A$3:$K$2467,$S$76,0)</f>
        <v>4211.58</v>
      </c>
      <c r="D2291" s="5">
        <f t="shared" si="41"/>
        <v>4211.58</v>
      </c>
    </row>
    <row r="2292" spans="1:4">
      <c r="A2292" s="243">
        <v>10309.5</v>
      </c>
      <c r="B2292" s="5">
        <f>VLOOKUP(A2292,'witte tabbelen'!$A$3:$K$2467,$R$76,0)</f>
        <v>4264.08</v>
      </c>
      <c r="C2292" s="5">
        <f>VLOOKUP(A2292,'witte tabbelen'!$A$3:$K$2467,$S$76,0)</f>
        <v>4214.08</v>
      </c>
      <c r="D2292" s="5">
        <f t="shared" si="41"/>
        <v>4214.08</v>
      </c>
    </row>
    <row r="2293" spans="1:4">
      <c r="A2293" s="244">
        <v>10314</v>
      </c>
      <c r="B2293" s="5">
        <f>VLOOKUP(A2293,'witte tabbelen'!$A$3:$K$2467,$R$76,0)</f>
        <v>4266.33</v>
      </c>
      <c r="C2293" s="5">
        <f>VLOOKUP(A2293,'witte tabbelen'!$A$3:$K$2467,$S$76,0)</f>
        <v>4216.67</v>
      </c>
      <c r="D2293" s="5">
        <f t="shared" si="41"/>
        <v>4216.67</v>
      </c>
    </row>
    <row r="2294" spans="1:4">
      <c r="A2294" s="243">
        <v>10318.5</v>
      </c>
      <c r="B2294" s="5">
        <f>VLOOKUP(A2294,'witte tabbelen'!$A$3:$K$2467,$R$76,0)</f>
        <v>4268.58</v>
      </c>
      <c r="C2294" s="5">
        <f>VLOOKUP(A2294,'witte tabbelen'!$A$3:$K$2467,$S$76,0)</f>
        <v>4219.17</v>
      </c>
      <c r="D2294" s="5">
        <f t="shared" si="41"/>
        <v>4219.17</v>
      </c>
    </row>
    <row r="2295" spans="1:4">
      <c r="A2295" s="244">
        <v>10323</v>
      </c>
      <c r="B2295" s="5">
        <f>VLOOKUP(A2295,'witte tabbelen'!$A$3:$K$2467,$R$76,0)</f>
        <v>4270.75</v>
      </c>
      <c r="C2295" s="5">
        <f>VLOOKUP(A2295,'witte tabbelen'!$A$3:$K$2467,$S$76,0)</f>
        <v>4221.67</v>
      </c>
      <c r="D2295" s="5">
        <f t="shared" si="41"/>
        <v>4221.67</v>
      </c>
    </row>
    <row r="2296" spans="1:4">
      <c r="A2296" s="243">
        <v>10327.5</v>
      </c>
      <c r="B2296" s="5">
        <f>VLOOKUP(A2296,'witte tabbelen'!$A$3:$K$2467,$R$76,0)</f>
        <v>4273</v>
      </c>
      <c r="C2296" s="5">
        <f>VLOOKUP(A2296,'witte tabbelen'!$A$3:$K$2467,$S$76,0)</f>
        <v>4224.17</v>
      </c>
      <c r="D2296" s="5">
        <f t="shared" si="41"/>
        <v>4224.17</v>
      </c>
    </row>
    <row r="2297" spans="1:4">
      <c r="A2297" s="244">
        <v>10332</v>
      </c>
      <c r="B2297" s="5">
        <f>VLOOKUP(A2297,'witte tabbelen'!$A$3:$K$2467,$R$76,0)</f>
        <v>4275.25</v>
      </c>
      <c r="C2297" s="5">
        <f>VLOOKUP(A2297,'witte tabbelen'!$A$3:$K$2467,$S$76,0)</f>
        <v>4226.75</v>
      </c>
      <c r="D2297" s="5">
        <f t="shared" si="41"/>
        <v>4226.75</v>
      </c>
    </row>
    <row r="2298" spans="1:4">
      <c r="A2298" s="243">
        <v>10336.5</v>
      </c>
      <c r="B2298" s="5">
        <f>VLOOKUP(A2298,'witte tabbelen'!$A$3:$K$2467,$R$76,0)</f>
        <v>4277.42</v>
      </c>
      <c r="C2298" s="5">
        <f>VLOOKUP(A2298,'witte tabbelen'!$A$3:$K$2467,$S$76,0)</f>
        <v>4229.17</v>
      </c>
      <c r="D2298" s="5">
        <f t="shared" si="41"/>
        <v>4229.17</v>
      </c>
    </row>
    <row r="2299" spans="1:4">
      <c r="A2299" s="244">
        <v>10341</v>
      </c>
      <c r="B2299" s="5">
        <f>VLOOKUP(A2299,'witte tabbelen'!$A$3:$K$2467,$R$76,0)</f>
        <v>4279.67</v>
      </c>
      <c r="C2299" s="5">
        <f>VLOOKUP(A2299,'witte tabbelen'!$A$3:$K$2467,$S$76,0)</f>
        <v>4231.75</v>
      </c>
      <c r="D2299" s="5">
        <f t="shared" si="41"/>
        <v>4231.75</v>
      </c>
    </row>
    <row r="2300" spans="1:4">
      <c r="A2300" s="243">
        <v>10345.5</v>
      </c>
      <c r="B2300" s="5">
        <f>VLOOKUP(A2300,'witte tabbelen'!$A$3:$K$2467,$R$76,0)</f>
        <v>4281.92</v>
      </c>
      <c r="C2300" s="5">
        <f>VLOOKUP(A2300,'witte tabbelen'!$A$3:$K$2467,$S$76,0)</f>
        <v>4234.25</v>
      </c>
      <c r="D2300" s="5">
        <f t="shared" si="41"/>
        <v>4234.25</v>
      </c>
    </row>
    <row r="2301" spans="1:4">
      <c r="A2301" s="244">
        <v>10350</v>
      </c>
      <c r="B2301" s="5">
        <f>VLOOKUP(A2301,'witte tabbelen'!$A$3:$K$2467,$R$76,0)</f>
        <v>4284.17</v>
      </c>
      <c r="C2301" s="5">
        <f>VLOOKUP(A2301,'witte tabbelen'!$A$3:$K$2467,$S$76,0)</f>
        <v>4236.83</v>
      </c>
      <c r="D2301" s="5">
        <f t="shared" si="41"/>
        <v>4236.83</v>
      </c>
    </row>
    <row r="2302" spans="1:4">
      <c r="A2302" s="243">
        <v>10354.5</v>
      </c>
      <c r="B2302" s="5">
        <f>VLOOKUP(A2302,'witte tabbelen'!$A$3:$K$2467,$R$76,0)</f>
        <v>4286.33</v>
      </c>
      <c r="C2302" s="5">
        <f>VLOOKUP(A2302,'witte tabbelen'!$A$3:$K$2467,$S$76,0)</f>
        <v>4239.25</v>
      </c>
      <c r="D2302" s="5">
        <f t="shared" si="41"/>
        <v>4239.25</v>
      </c>
    </row>
    <row r="2303" spans="1:4">
      <c r="A2303" s="244">
        <v>10359</v>
      </c>
      <c r="B2303" s="5">
        <f>VLOOKUP(A2303,'witte tabbelen'!$A$3:$K$2467,$R$76,0)</f>
        <v>4288.58</v>
      </c>
      <c r="C2303" s="5">
        <f>VLOOKUP(A2303,'witte tabbelen'!$A$3:$K$2467,$S$76,0)</f>
        <v>4241.83</v>
      </c>
      <c r="D2303" s="5">
        <f t="shared" si="41"/>
        <v>4241.83</v>
      </c>
    </row>
    <row r="2304" spans="1:4">
      <c r="A2304" s="243">
        <v>10363.5</v>
      </c>
      <c r="B2304" s="5">
        <f>VLOOKUP(A2304,'witte tabbelen'!$A$3:$K$2467,$R$76,0)</f>
        <v>4290.83</v>
      </c>
      <c r="C2304" s="5">
        <f>VLOOKUP(A2304,'witte tabbelen'!$A$3:$K$2467,$S$76,0)</f>
        <v>4244.33</v>
      </c>
      <c r="D2304" s="5">
        <f t="shared" si="41"/>
        <v>4244.33</v>
      </c>
    </row>
    <row r="2305" spans="1:4">
      <c r="A2305" s="244">
        <v>10368</v>
      </c>
      <c r="B2305" s="5">
        <f>VLOOKUP(A2305,'witte tabbelen'!$A$3:$K$2467,$R$76,0)</f>
        <v>4293.08</v>
      </c>
      <c r="C2305" s="5">
        <f>VLOOKUP(A2305,'witte tabbelen'!$A$3:$K$2467,$S$76,0)</f>
        <v>4246.92</v>
      </c>
      <c r="D2305" s="5">
        <f t="shared" si="41"/>
        <v>4246.92</v>
      </c>
    </row>
    <row r="2306" spans="1:4">
      <c r="A2306" s="243">
        <v>10372.5</v>
      </c>
      <c r="B2306" s="5">
        <f>VLOOKUP(A2306,'witte tabbelen'!$A$3:$K$2467,$R$76,0)</f>
        <v>4295.25</v>
      </c>
      <c r="C2306" s="5">
        <f>VLOOKUP(A2306,'witte tabbelen'!$A$3:$K$2467,$S$76,0)</f>
        <v>4249.33</v>
      </c>
      <c r="D2306" s="5">
        <f t="shared" si="41"/>
        <v>4249.33</v>
      </c>
    </row>
    <row r="2307" spans="1:4">
      <c r="A2307" s="244">
        <v>10377</v>
      </c>
      <c r="B2307" s="5">
        <f>VLOOKUP(A2307,'witte tabbelen'!$A$3:$K$2467,$R$76,0)</f>
        <v>4297.5</v>
      </c>
      <c r="C2307" s="5">
        <f>VLOOKUP(A2307,'witte tabbelen'!$A$3:$K$2467,$S$76,0)</f>
        <v>4251.92</v>
      </c>
      <c r="D2307" s="5">
        <f t="shared" ref="D2307:D2370" si="42">C2307</f>
        <v>4251.92</v>
      </c>
    </row>
    <row r="2308" spans="1:4">
      <c r="A2308" s="243">
        <v>10381.5</v>
      </c>
      <c r="B2308" s="5">
        <f>VLOOKUP(A2308,'witte tabbelen'!$A$3:$K$2467,$R$76,0)</f>
        <v>4299.75</v>
      </c>
      <c r="C2308" s="5">
        <f>VLOOKUP(A2308,'witte tabbelen'!$A$3:$K$2467,$S$76,0)</f>
        <v>4254.42</v>
      </c>
      <c r="D2308" s="5">
        <f t="shared" si="42"/>
        <v>4254.42</v>
      </c>
    </row>
    <row r="2309" spans="1:4">
      <c r="A2309" s="244">
        <v>10386</v>
      </c>
      <c r="B2309" s="5">
        <f>VLOOKUP(A2309,'witte tabbelen'!$A$3:$K$2467,$R$76,0)</f>
        <v>4301.92</v>
      </c>
      <c r="C2309" s="5">
        <f>VLOOKUP(A2309,'witte tabbelen'!$A$3:$K$2467,$S$76,0)</f>
        <v>4256.92</v>
      </c>
      <c r="D2309" s="5">
        <f t="shared" si="42"/>
        <v>4256.92</v>
      </c>
    </row>
    <row r="2310" spans="1:4">
      <c r="A2310" s="243">
        <v>10390.5</v>
      </c>
      <c r="B2310" s="5">
        <f>VLOOKUP(A2310,'witte tabbelen'!$A$3:$K$2467,$R$76,0)</f>
        <v>4304.17</v>
      </c>
      <c r="C2310" s="5">
        <f>VLOOKUP(A2310,'witte tabbelen'!$A$3:$K$2467,$S$76,0)</f>
        <v>4259.5</v>
      </c>
      <c r="D2310" s="5">
        <f t="shared" si="42"/>
        <v>4259.5</v>
      </c>
    </row>
    <row r="2311" spans="1:4">
      <c r="A2311" s="244">
        <v>10395</v>
      </c>
      <c r="B2311" s="5">
        <f>VLOOKUP(A2311,'witte tabbelen'!$A$3:$K$2467,$R$76,0)</f>
        <v>4306.42</v>
      </c>
      <c r="C2311" s="5">
        <f>VLOOKUP(A2311,'witte tabbelen'!$A$3:$K$2467,$S$76,0)</f>
        <v>4262</v>
      </c>
      <c r="D2311" s="5">
        <f t="shared" si="42"/>
        <v>4262</v>
      </c>
    </row>
    <row r="2312" spans="1:4">
      <c r="A2312" s="243">
        <v>10399.5</v>
      </c>
      <c r="B2312" s="5">
        <f>VLOOKUP(A2312,'witte tabbelen'!$A$3:$K$2467,$R$76,0)</f>
        <v>4308.67</v>
      </c>
      <c r="C2312" s="5">
        <f>VLOOKUP(A2312,'witte tabbelen'!$A$3:$K$2467,$S$76,0)</f>
        <v>4264.58</v>
      </c>
      <c r="D2312" s="5">
        <f t="shared" si="42"/>
        <v>4264.58</v>
      </c>
    </row>
    <row r="2313" spans="1:4">
      <c r="A2313" s="244">
        <v>10404</v>
      </c>
      <c r="B2313" s="5">
        <f>VLOOKUP(A2313,'witte tabbelen'!$A$3:$K$2467,$R$76,0)</f>
        <v>4310.83</v>
      </c>
      <c r="C2313" s="5">
        <f>VLOOKUP(A2313,'witte tabbelen'!$A$3:$K$2467,$S$76,0)</f>
        <v>4267</v>
      </c>
      <c r="D2313" s="5">
        <f t="shared" si="42"/>
        <v>4267</v>
      </c>
    </row>
    <row r="2314" spans="1:4">
      <c r="A2314" s="243">
        <v>10408.5</v>
      </c>
      <c r="B2314" s="5">
        <f>VLOOKUP(A2314,'witte tabbelen'!$A$3:$K$2467,$R$76,0)</f>
        <v>4313.08</v>
      </c>
      <c r="C2314" s="5">
        <f>VLOOKUP(A2314,'witte tabbelen'!$A$3:$K$2467,$S$76,0)</f>
        <v>4269.58</v>
      </c>
      <c r="D2314" s="5">
        <f t="shared" si="42"/>
        <v>4269.58</v>
      </c>
    </row>
    <row r="2315" spans="1:4">
      <c r="A2315" s="244">
        <v>10413</v>
      </c>
      <c r="B2315" s="5">
        <f>VLOOKUP(A2315,'witte tabbelen'!$A$3:$K$2467,$R$76,0)</f>
        <v>4315.33</v>
      </c>
      <c r="C2315" s="5">
        <f>VLOOKUP(A2315,'witte tabbelen'!$A$3:$K$2467,$S$76,0)</f>
        <v>4272.08</v>
      </c>
      <c r="D2315" s="5">
        <f t="shared" si="42"/>
        <v>4272.08</v>
      </c>
    </row>
    <row r="2316" spans="1:4">
      <c r="A2316" s="243">
        <v>10417.5</v>
      </c>
      <c r="B2316" s="5">
        <f>VLOOKUP(A2316,'witte tabbelen'!$A$3:$K$2467,$R$76,0)</f>
        <v>4317.58</v>
      </c>
      <c r="C2316" s="5">
        <f>VLOOKUP(A2316,'witte tabbelen'!$A$3:$K$2467,$S$76,0)</f>
        <v>4274.67</v>
      </c>
      <c r="D2316" s="5">
        <f t="shared" si="42"/>
        <v>4274.67</v>
      </c>
    </row>
    <row r="2317" spans="1:4">
      <c r="A2317" s="244">
        <v>10422</v>
      </c>
      <c r="B2317" s="5">
        <f>VLOOKUP(A2317,'witte tabbelen'!$A$3:$K$2467,$R$76,0)</f>
        <v>4319.75</v>
      </c>
      <c r="C2317" s="5">
        <f>VLOOKUP(A2317,'witte tabbelen'!$A$3:$K$2467,$S$76,0)</f>
        <v>4277.08</v>
      </c>
      <c r="D2317" s="5">
        <f t="shared" si="42"/>
        <v>4277.08</v>
      </c>
    </row>
    <row r="2318" spans="1:4">
      <c r="A2318" s="243">
        <v>10426.5</v>
      </c>
      <c r="B2318" s="5">
        <f>VLOOKUP(A2318,'witte tabbelen'!$A$3:$K$2467,$R$76,0)</f>
        <v>4322</v>
      </c>
      <c r="C2318" s="5">
        <f>VLOOKUP(A2318,'witte tabbelen'!$A$3:$K$2467,$S$76,0)</f>
        <v>4279.67</v>
      </c>
      <c r="D2318" s="5">
        <f t="shared" si="42"/>
        <v>4279.67</v>
      </c>
    </row>
    <row r="2319" spans="1:4">
      <c r="A2319" s="244">
        <v>10431</v>
      </c>
      <c r="B2319" s="5">
        <f>VLOOKUP(A2319,'witte tabbelen'!$A$3:$K$2467,$R$76,0)</f>
        <v>4324.25</v>
      </c>
      <c r="C2319" s="5">
        <f>VLOOKUP(A2319,'witte tabbelen'!$A$3:$K$2467,$S$76,0)</f>
        <v>4282.17</v>
      </c>
      <c r="D2319" s="5">
        <f t="shared" si="42"/>
        <v>4282.17</v>
      </c>
    </row>
    <row r="2320" spans="1:4">
      <c r="A2320" s="243">
        <v>10435.5</v>
      </c>
      <c r="B2320" s="5">
        <f>VLOOKUP(A2320,'witte tabbelen'!$A$3:$K$2467,$R$76,0)</f>
        <v>4326.5</v>
      </c>
      <c r="C2320" s="5">
        <f>VLOOKUP(A2320,'witte tabbelen'!$A$3:$K$2467,$S$76,0)</f>
        <v>4284.75</v>
      </c>
      <c r="D2320" s="5">
        <f t="shared" si="42"/>
        <v>4284.75</v>
      </c>
    </row>
    <row r="2321" spans="1:4">
      <c r="A2321" s="244">
        <v>10440</v>
      </c>
      <c r="B2321" s="5">
        <f>VLOOKUP(A2321,'witte tabbelen'!$A$3:$K$2467,$R$76,0)</f>
        <v>4328.67</v>
      </c>
      <c r="C2321" s="5">
        <f>VLOOKUP(A2321,'witte tabbelen'!$A$3:$K$2467,$S$76,0)</f>
        <v>4287.17</v>
      </c>
      <c r="D2321" s="5">
        <f t="shared" si="42"/>
        <v>4287.17</v>
      </c>
    </row>
    <row r="2322" spans="1:4">
      <c r="A2322" s="243">
        <v>10444.5</v>
      </c>
      <c r="B2322" s="5">
        <f>VLOOKUP(A2322,'witte tabbelen'!$A$3:$K$2467,$R$76,0)</f>
        <v>4330.92</v>
      </c>
      <c r="C2322" s="5">
        <f>VLOOKUP(A2322,'witte tabbelen'!$A$3:$K$2467,$S$76,0)</f>
        <v>4289.75</v>
      </c>
      <c r="D2322" s="5">
        <f t="shared" si="42"/>
        <v>4289.75</v>
      </c>
    </row>
    <row r="2323" spans="1:4">
      <c r="A2323" s="244">
        <v>10449</v>
      </c>
      <c r="B2323" s="5">
        <f>VLOOKUP(A2323,'witte tabbelen'!$A$3:$K$2467,$R$76,0)</f>
        <v>4333.17</v>
      </c>
      <c r="C2323" s="5">
        <f>VLOOKUP(A2323,'witte tabbelen'!$A$3:$K$2467,$S$76,0)</f>
        <v>4292.25</v>
      </c>
      <c r="D2323" s="5">
        <f t="shared" si="42"/>
        <v>4292.25</v>
      </c>
    </row>
    <row r="2324" spans="1:4">
      <c r="A2324" s="243">
        <v>10453.5</v>
      </c>
      <c r="B2324" s="5">
        <f>VLOOKUP(A2324,'witte tabbelen'!$A$3:$K$2467,$R$76,0)</f>
        <v>4335.33</v>
      </c>
      <c r="C2324" s="5">
        <f>VLOOKUP(A2324,'witte tabbelen'!$A$3:$K$2467,$S$76,0)</f>
        <v>4294.75</v>
      </c>
      <c r="D2324" s="5">
        <f t="shared" si="42"/>
        <v>4294.75</v>
      </c>
    </row>
    <row r="2325" spans="1:4">
      <c r="A2325" s="244">
        <v>10458</v>
      </c>
      <c r="B2325" s="5">
        <f>VLOOKUP(A2325,'witte tabbelen'!$A$3:$K$2467,$R$76,0)</f>
        <v>4337.58</v>
      </c>
      <c r="C2325" s="5">
        <f>VLOOKUP(A2325,'witte tabbelen'!$A$3:$K$2467,$S$76,0)</f>
        <v>4297.25</v>
      </c>
      <c r="D2325" s="5">
        <f t="shared" si="42"/>
        <v>4297.25</v>
      </c>
    </row>
    <row r="2326" spans="1:4">
      <c r="A2326" s="243">
        <v>10462.5</v>
      </c>
      <c r="B2326" s="5">
        <f>VLOOKUP(A2326,'witte tabbelen'!$A$3:$K$2467,$R$76,0)</f>
        <v>4339.83</v>
      </c>
      <c r="C2326" s="5">
        <f>VLOOKUP(A2326,'witte tabbelen'!$A$3:$K$2467,$S$76,0)</f>
        <v>4299.83</v>
      </c>
      <c r="D2326" s="5">
        <f t="shared" si="42"/>
        <v>4299.83</v>
      </c>
    </row>
    <row r="2327" spans="1:4">
      <c r="A2327" s="244">
        <v>10467</v>
      </c>
      <c r="B2327" s="5">
        <f>VLOOKUP(A2327,'witte tabbelen'!$A$3:$K$2467,$R$76,0)</f>
        <v>4342.08</v>
      </c>
      <c r="C2327" s="5">
        <f>VLOOKUP(A2327,'witte tabbelen'!$A$3:$K$2467,$S$76,0)</f>
        <v>4302.33</v>
      </c>
      <c r="D2327" s="5">
        <f t="shared" si="42"/>
        <v>4302.33</v>
      </c>
    </row>
    <row r="2328" spans="1:4">
      <c r="A2328" s="243">
        <v>10471.5</v>
      </c>
      <c r="B2328" s="5">
        <f>VLOOKUP(A2328,'witte tabbelen'!$A$3:$K$2467,$R$76,0)</f>
        <v>4344.25</v>
      </c>
      <c r="C2328" s="5">
        <f>VLOOKUP(A2328,'witte tabbelen'!$A$3:$K$2467,$S$76,0)</f>
        <v>4304.83</v>
      </c>
      <c r="D2328" s="5">
        <f t="shared" si="42"/>
        <v>4304.83</v>
      </c>
    </row>
    <row r="2329" spans="1:4">
      <c r="A2329" s="244">
        <v>10476</v>
      </c>
      <c r="B2329" s="5">
        <f>VLOOKUP(A2329,'witte tabbelen'!$A$3:$K$2467,$R$76,0)</f>
        <v>4346.5</v>
      </c>
      <c r="C2329" s="5">
        <f>VLOOKUP(A2329,'witte tabbelen'!$A$3:$K$2467,$S$76,0)</f>
        <v>4307.33</v>
      </c>
      <c r="D2329" s="5">
        <f t="shared" si="42"/>
        <v>4307.33</v>
      </c>
    </row>
    <row r="2330" spans="1:4">
      <c r="A2330" s="243">
        <v>10480.5</v>
      </c>
      <c r="B2330" s="5">
        <f>VLOOKUP(A2330,'witte tabbelen'!$A$3:$K$2467,$R$76,0)</f>
        <v>4348.75</v>
      </c>
      <c r="C2330" s="5">
        <f>VLOOKUP(A2330,'witte tabbelen'!$A$3:$K$2467,$S$76,0)</f>
        <v>4309.92</v>
      </c>
      <c r="D2330" s="5">
        <f t="shared" si="42"/>
        <v>4309.92</v>
      </c>
    </row>
    <row r="2331" spans="1:4">
      <c r="A2331" s="244">
        <v>10485</v>
      </c>
      <c r="B2331" s="5">
        <f>VLOOKUP(A2331,'witte tabbelen'!$A$3:$K$2467,$R$76,0)</f>
        <v>4351</v>
      </c>
      <c r="C2331" s="5">
        <f>VLOOKUP(A2331,'witte tabbelen'!$A$3:$K$2467,$S$76,0)</f>
        <v>4312.42</v>
      </c>
      <c r="D2331" s="5">
        <f t="shared" si="42"/>
        <v>4312.42</v>
      </c>
    </row>
    <row r="2332" spans="1:4">
      <c r="A2332" s="243">
        <v>10489.5</v>
      </c>
      <c r="B2332" s="5">
        <f>VLOOKUP(A2332,'witte tabbelen'!$A$3:$K$2467,$R$76,0)</f>
        <v>4353.17</v>
      </c>
      <c r="C2332" s="5">
        <f>VLOOKUP(A2332,'witte tabbelen'!$A$3:$K$2467,$S$76,0)</f>
        <v>4314.92</v>
      </c>
      <c r="D2332" s="5">
        <f t="shared" si="42"/>
        <v>4314.92</v>
      </c>
    </row>
    <row r="2333" spans="1:4">
      <c r="A2333" s="244">
        <v>10494</v>
      </c>
      <c r="B2333" s="5">
        <f>VLOOKUP(A2333,'witte tabbelen'!$A$3:$K$2467,$R$76,0)</f>
        <v>4355.42</v>
      </c>
      <c r="C2333" s="5">
        <f>VLOOKUP(A2333,'witte tabbelen'!$A$3:$K$2467,$S$76,0)</f>
        <v>4317.42</v>
      </c>
      <c r="D2333" s="5">
        <f t="shared" si="42"/>
        <v>4317.42</v>
      </c>
    </row>
    <row r="2334" spans="1:4">
      <c r="A2334" s="243">
        <v>10498.5</v>
      </c>
      <c r="B2334" s="5">
        <f>VLOOKUP(A2334,'witte tabbelen'!$A$3:$K$2467,$R$76,0)</f>
        <v>4357.67</v>
      </c>
      <c r="C2334" s="5">
        <f>VLOOKUP(A2334,'witte tabbelen'!$A$3:$K$2467,$S$76,0)</f>
        <v>4320</v>
      </c>
      <c r="D2334" s="5">
        <f t="shared" si="42"/>
        <v>4320</v>
      </c>
    </row>
    <row r="2335" spans="1:4">
      <c r="A2335" s="244">
        <v>10503</v>
      </c>
      <c r="B2335" s="5">
        <f>VLOOKUP(A2335,'witte tabbelen'!$A$3:$K$2467,$R$76,0)</f>
        <v>4359.83</v>
      </c>
      <c r="C2335" s="5">
        <f>VLOOKUP(A2335,'witte tabbelen'!$A$3:$K$2467,$S$76,0)</f>
        <v>4322.42</v>
      </c>
      <c r="D2335" s="5">
        <f t="shared" si="42"/>
        <v>4322.42</v>
      </c>
    </row>
    <row r="2336" spans="1:4">
      <c r="A2336" s="243">
        <v>10507.5</v>
      </c>
      <c r="B2336" s="5">
        <f>VLOOKUP(A2336,'witte tabbelen'!$A$3:$K$2467,$R$76,0)</f>
        <v>4362.08</v>
      </c>
      <c r="C2336" s="5">
        <f>VLOOKUP(A2336,'witte tabbelen'!$A$3:$K$2467,$S$76,0)</f>
        <v>4325</v>
      </c>
      <c r="D2336" s="5">
        <f t="shared" si="42"/>
        <v>4325</v>
      </c>
    </row>
    <row r="2337" spans="1:4">
      <c r="A2337" s="244">
        <v>10512</v>
      </c>
      <c r="B2337" s="5">
        <f>VLOOKUP(A2337,'witte tabbelen'!$A$3:$K$2467,$R$76,0)</f>
        <v>4364.33</v>
      </c>
      <c r="C2337" s="5">
        <f>VLOOKUP(A2337,'witte tabbelen'!$A$3:$K$2467,$S$76,0)</f>
        <v>4327.5</v>
      </c>
      <c r="D2337" s="5">
        <f t="shared" si="42"/>
        <v>4327.5</v>
      </c>
    </row>
    <row r="2338" spans="1:4">
      <c r="A2338" s="243">
        <v>10516.5</v>
      </c>
      <c r="B2338" s="5">
        <f>VLOOKUP(A2338,'witte tabbelen'!$A$3:$K$2467,$R$76,0)</f>
        <v>4366.58</v>
      </c>
      <c r="C2338" s="5">
        <f>VLOOKUP(A2338,'witte tabbelen'!$A$3:$K$2467,$S$76,0)</f>
        <v>4330.08</v>
      </c>
      <c r="D2338" s="5">
        <f t="shared" si="42"/>
        <v>4330.08</v>
      </c>
    </row>
    <row r="2339" spans="1:4">
      <c r="A2339" s="244">
        <v>10521</v>
      </c>
      <c r="B2339" s="5">
        <f>VLOOKUP(A2339,'witte tabbelen'!$A$3:$K$2467,$R$76,0)</f>
        <v>4368.75</v>
      </c>
      <c r="C2339" s="5">
        <f>VLOOKUP(A2339,'witte tabbelen'!$A$3:$K$2467,$S$76,0)</f>
        <v>4332.5</v>
      </c>
      <c r="D2339" s="5">
        <f t="shared" si="42"/>
        <v>4332.5</v>
      </c>
    </row>
    <row r="2340" spans="1:4">
      <c r="A2340" s="243">
        <v>10525.5</v>
      </c>
      <c r="B2340" s="5">
        <f>VLOOKUP(A2340,'witte tabbelen'!$A$3:$K$2467,$R$76,0)</f>
        <v>4371</v>
      </c>
      <c r="C2340" s="5">
        <f>VLOOKUP(A2340,'witte tabbelen'!$A$3:$K$2467,$S$76,0)</f>
        <v>4335.08</v>
      </c>
      <c r="D2340" s="5">
        <f t="shared" si="42"/>
        <v>4335.08</v>
      </c>
    </row>
    <row r="2341" spans="1:4">
      <c r="A2341" s="244">
        <v>10530</v>
      </c>
      <c r="B2341" s="5">
        <f>VLOOKUP(A2341,'witte tabbelen'!$A$3:$K$2467,$R$76,0)</f>
        <v>4373.25</v>
      </c>
      <c r="C2341" s="5">
        <f>VLOOKUP(A2341,'witte tabbelen'!$A$3:$K$2467,$S$76,0)</f>
        <v>4337.58</v>
      </c>
      <c r="D2341" s="5">
        <f t="shared" si="42"/>
        <v>4337.58</v>
      </c>
    </row>
    <row r="2342" spans="1:4">
      <c r="A2342" s="243">
        <v>10534.5</v>
      </c>
      <c r="B2342" s="5">
        <f>VLOOKUP(A2342,'witte tabbelen'!$A$3:$K$2467,$R$76,0)</f>
        <v>4375.5</v>
      </c>
      <c r="C2342" s="5">
        <f>VLOOKUP(A2342,'witte tabbelen'!$A$3:$K$2467,$S$76,0)</f>
        <v>4340.17</v>
      </c>
      <c r="D2342" s="5">
        <f t="shared" si="42"/>
        <v>4340.17</v>
      </c>
    </row>
    <row r="2343" spans="1:4">
      <c r="A2343" s="244">
        <v>10539</v>
      </c>
      <c r="B2343" s="5">
        <f>VLOOKUP(A2343,'witte tabbelen'!$A$3:$K$2467,$R$76,0)</f>
        <v>4377.67</v>
      </c>
      <c r="C2343" s="5">
        <f>VLOOKUP(A2343,'witte tabbelen'!$A$3:$K$2467,$S$76,0)</f>
        <v>4342.67</v>
      </c>
      <c r="D2343" s="5">
        <f t="shared" si="42"/>
        <v>4342.67</v>
      </c>
    </row>
    <row r="2344" spans="1:4">
      <c r="A2344" s="243">
        <v>10543.5</v>
      </c>
      <c r="B2344" s="5">
        <f>VLOOKUP(A2344,'witte tabbelen'!$A$3:$K$2467,$R$76,0)</f>
        <v>4379.92</v>
      </c>
      <c r="C2344" s="5">
        <f>VLOOKUP(A2344,'witte tabbelen'!$A$3:$K$2467,$S$76,0)</f>
        <v>4345.17</v>
      </c>
      <c r="D2344" s="5">
        <f t="shared" si="42"/>
        <v>4345.17</v>
      </c>
    </row>
    <row r="2345" spans="1:4">
      <c r="A2345" s="244">
        <v>10548</v>
      </c>
      <c r="B2345" s="5">
        <f>VLOOKUP(A2345,'witte tabbelen'!$A$3:$K$2467,$R$76,0)</f>
        <v>4382.17</v>
      </c>
      <c r="C2345" s="5">
        <f>VLOOKUP(A2345,'witte tabbelen'!$A$3:$K$2467,$S$76,0)</f>
        <v>4347.75</v>
      </c>
      <c r="D2345" s="5">
        <f t="shared" si="42"/>
        <v>4347.75</v>
      </c>
    </row>
    <row r="2346" spans="1:4">
      <c r="A2346" s="243">
        <v>10552.5</v>
      </c>
      <c r="B2346" s="5">
        <f>VLOOKUP(A2346,'witte tabbelen'!$A$3:$K$2467,$R$76,0)</f>
        <v>4384.33</v>
      </c>
      <c r="C2346" s="5">
        <f>VLOOKUP(A2346,'witte tabbelen'!$A$3:$K$2467,$S$76,0)</f>
        <v>4350.17</v>
      </c>
      <c r="D2346" s="5">
        <f t="shared" si="42"/>
        <v>4350.17</v>
      </c>
    </row>
    <row r="2347" spans="1:4">
      <c r="A2347" s="244">
        <v>10557</v>
      </c>
      <c r="B2347" s="5">
        <f>VLOOKUP(A2347,'witte tabbelen'!$A$3:$K$2467,$R$76,0)</f>
        <v>4386.58</v>
      </c>
      <c r="C2347" s="5">
        <f>VLOOKUP(A2347,'witte tabbelen'!$A$3:$K$2467,$S$76,0)</f>
        <v>4352.75</v>
      </c>
      <c r="D2347" s="5">
        <f t="shared" si="42"/>
        <v>4352.75</v>
      </c>
    </row>
    <row r="2348" spans="1:4">
      <c r="A2348" s="243">
        <v>10561.5</v>
      </c>
      <c r="B2348" s="5">
        <f>VLOOKUP(A2348,'witte tabbelen'!$A$3:$K$2467,$R$76,0)</f>
        <v>4388.83</v>
      </c>
      <c r="C2348" s="5">
        <f>VLOOKUP(A2348,'witte tabbelen'!$A$3:$K$2467,$S$76,0)</f>
        <v>4355.25</v>
      </c>
      <c r="D2348" s="5">
        <f t="shared" si="42"/>
        <v>4355.25</v>
      </c>
    </row>
    <row r="2349" spans="1:4">
      <c r="A2349" s="244">
        <v>10566</v>
      </c>
      <c r="B2349" s="5">
        <f>VLOOKUP(A2349,'witte tabbelen'!$A$3:$K$2467,$R$76,0)</f>
        <v>4391.08</v>
      </c>
      <c r="C2349" s="5">
        <f>VLOOKUP(A2349,'witte tabbelen'!$A$3:$K$2467,$S$76,0)</f>
        <v>4357.83</v>
      </c>
      <c r="D2349" s="5">
        <f t="shared" si="42"/>
        <v>4357.83</v>
      </c>
    </row>
    <row r="2350" spans="1:4">
      <c r="A2350" s="243">
        <v>10570.5</v>
      </c>
      <c r="B2350" s="5">
        <f>VLOOKUP(A2350,'witte tabbelen'!$A$3:$K$2467,$R$76,0)</f>
        <v>4393.25</v>
      </c>
      <c r="C2350" s="5">
        <f>VLOOKUP(A2350,'witte tabbelen'!$A$3:$K$2467,$S$76,0)</f>
        <v>4360.25</v>
      </c>
      <c r="D2350" s="5">
        <f t="shared" si="42"/>
        <v>4360.25</v>
      </c>
    </row>
    <row r="2351" spans="1:4">
      <c r="A2351" s="244">
        <v>10575</v>
      </c>
      <c r="B2351" s="5">
        <f>VLOOKUP(A2351,'witte tabbelen'!$A$3:$K$2467,$R$76,0)</f>
        <v>4395.5</v>
      </c>
      <c r="C2351" s="5">
        <f>VLOOKUP(A2351,'witte tabbelen'!$A$3:$K$2467,$S$76,0)</f>
        <v>4362.83</v>
      </c>
      <c r="D2351" s="5">
        <f t="shared" si="42"/>
        <v>4362.83</v>
      </c>
    </row>
    <row r="2352" spans="1:4">
      <c r="A2352" s="243">
        <v>10579.5</v>
      </c>
      <c r="B2352" s="5">
        <f>VLOOKUP(A2352,'witte tabbelen'!$A$3:$K$2467,$R$76,0)</f>
        <v>4397.75</v>
      </c>
      <c r="C2352" s="5">
        <f>VLOOKUP(A2352,'witte tabbelen'!$A$3:$K$2467,$S$76,0)</f>
        <v>4365.33</v>
      </c>
      <c r="D2352" s="5">
        <f t="shared" si="42"/>
        <v>4365.33</v>
      </c>
    </row>
    <row r="2353" spans="1:4">
      <c r="A2353" s="244">
        <v>10584</v>
      </c>
      <c r="B2353" s="5">
        <f>VLOOKUP(A2353,'witte tabbelen'!$A$3:$K$2467,$R$76,0)</f>
        <v>4400</v>
      </c>
      <c r="C2353" s="5">
        <f>VLOOKUP(A2353,'witte tabbelen'!$A$3:$K$2467,$S$76,0)</f>
        <v>4367.92</v>
      </c>
      <c r="D2353" s="5">
        <f t="shared" si="42"/>
        <v>4367.92</v>
      </c>
    </row>
    <row r="2354" spans="1:4">
      <c r="A2354" s="243">
        <v>10588.5</v>
      </c>
      <c r="B2354" s="5">
        <f>VLOOKUP(A2354,'witte tabbelen'!$A$3:$K$2467,$R$76,0)</f>
        <v>4402.17</v>
      </c>
      <c r="C2354" s="5">
        <f>VLOOKUP(A2354,'witte tabbelen'!$A$3:$K$2467,$S$76,0)</f>
        <v>4370.33</v>
      </c>
      <c r="D2354" s="5">
        <f t="shared" si="42"/>
        <v>4370.33</v>
      </c>
    </row>
    <row r="2355" spans="1:4">
      <c r="A2355" s="244">
        <v>10593</v>
      </c>
      <c r="B2355" s="5">
        <f>VLOOKUP(A2355,'witte tabbelen'!$A$3:$K$2467,$R$76,0)</f>
        <v>4404.42</v>
      </c>
      <c r="C2355" s="5">
        <f>VLOOKUP(A2355,'witte tabbelen'!$A$3:$K$2467,$S$76,0)</f>
        <v>4372.92</v>
      </c>
      <c r="D2355" s="5">
        <f t="shared" si="42"/>
        <v>4372.92</v>
      </c>
    </row>
    <row r="2356" spans="1:4">
      <c r="A2356" s="243">
        <v>10597.5</v>
      </c>
      <c r="B2356" s="5">
        <f>VLOOKUP(A2356,'witte tabbelen'!$A$3:$K$2467,$R$76,0)</f>
        <v>4406.67</v>
      </c>
      <c r="C2356" s="5">
        <f>VLOOKUP(A2356,'witte tabbelen'!$A$3:$K$2467,$S$76,0)</f>
        <v>4375.42</v>
      </c>
      <c r="D2356" s="5">
        <f t="shared" si="42"/>
        <v>4375.42</v>
      </c>
    </row>
    <row r="2357" spans="1:4">
      <c r="A2357" s="244">
        <v>10602</v>
      </c>
      <c r="B2357" s="5">
        <f>VLOOKUP(A2357,'witte tabbelen'!$A$3:$K$2467,$R$76,0)</f>
        <v>4408.92</v>
      </c>
      <c r="C2357" s="5">
        <f>VLOOKUP(A2357,'witte tabbelen'!$A$3:$K$2467,$S$76,0)</f>
        <v>4378</v>
      </c>
      <c r="D2357" s="5">
        <f t="shared" si="42"/>
        <v>4378</v>
      </c>
    </row>
    <row r="2358" spans="1:4">
      <c r="A2358" s="243">
        <v>10606.5</v>
      </c>
      <c r="B2358" s="5">
        <f>VLOOKUP(A2358,'witte tabbelen'!$A$3:$K$2467,$R$76,0)</f>
        <v>4411.08</v>
      </c>
      <c r="C2358" s="5">
        <f>VLOOKUP(A2358,'witte tabbelen'!$A$3:$K$2467,$S$76,0)</f>
        <v>4380.42</v>
      </c>
      <c r="D2358" s="5">
        <f t="shared" si="42"/>
        <v>4380.42</v>
      </c>
    </row>
    <row r="2359" spans="1:4">
      <c r="A2359" s="244">
        <v>10611</v>
      </c>
      <c r="B2359" s="5">
        <f>VLOOKUP(A2359,'witte tabbelen'!$A$3:$K$2467,$R$76,0)</f>
        <v>4413.33</v>
      </c>
      <c r="C2359" s="5">
        <f>VLOOKUP(A2359,'witte tabbelen'!$A$3:$K$2467,$S$76,0)</f>
        <v>4383</v>
      </c>
      <c r="D2359" s="5">
        <f t="shared" si="42"/>
        <v>4383</v>
      </c>
    </row>
    <row r="2360" spans="1:4">
      <c r="A2360" s="243">
        <v>10615.5</v>
      </c>
      <c r="B2360" s="5">
        <f>VLOOKUP(A2360,'witte tabbelen'!$A$3:$K$2467,$R$76,0)</f>
        <v>4415.58</v>
      </c>
      <c r="C2360" s="5">
        <f>VLOOKUP(A2360,'witte tabbelen'!$A$3:$K$2467,$S$76,0)</f>
        <v>4385.5</v>
      </c>
      <c r="D2360" s="5">
        <f t="shared" si="42"/>
        <v>4385.5</v>
      </c>
    </row>
    <row r="2361" spans="1:4">
      <c r="A2361" s="244">
        <v>10620</v>
      </c>
      <c r="B2361" s="5">
        <f>VLOOKUP(A2361,'witte tabbelen'!$A$3:$K$2467,$R$76,0)</f>
        <v>4417.75</v>
      </c>
      <c r="C2361" s="5">
        <f>VLOOKUP(A2361,'witte tabbelen'!$A$3:$K$2467,$S$76,0)</f>
        <v>4388</v>
      </c>
      <c r="D2361" s="5">
        <f t="shared" si="42"/>
        <v>4388</v>
      </c>
    </row>
    <row r="2362" spans="1:4">
      <c r="A2362" s="243">
        <v>10624.5</v>
      </c>
      <c r="B2362" s="5">
        <f>VLOOKUP(A2362,'witte tabbelen'!$A$3:$K$2467,$R$76,0)</f>
        <v>4420</v>
      </c>
      <c r="C2362" s="5">
        <f>VLOOKUP(A2362,'witte tabbelen'!$A$3:$K$2467,$S$76,0)</f>
        <v>4390.5</v>
      </c>
      <c r="D2362" s="5">
        <f t="shared" si="42"/>
        <v>4390.5</v>
      </c>
    </row>
    <row r="2363" spans="1:4">
      <c r="A2363" s="244">
        <v>10629</v>
      </c>
      <c r="B2363" s="5">
        <f>VLOOKUP(A2363,'witte tabbelen'!$A$3:$K$2467,$R$76,0)</f>
        <v>4422.25</v>
      </c>
      <c r="C2363" s="5">
        <f>VLOOKUP(A2363,'witte tabbelen'!$A$3:$K$2467,$S$76,0)</f>
        <v>4393.08</v>
      </c>
      <c r="D2363" s="5">
        <f t="shared" si="42"/>
        <v>4393.08</v>
      </c>
    </row>
    <row r="2364" spans="1:4">
      <c r="A2364" s="243">
        <v>10633.5</v>
      </c>
      <c r="B2364" s="5">
        <f>VLOOKUP(A2364,'witte tabbelen'!$A$3:$K$2467,$R$76,0)</f>
        <v>4424.5</v>
      </c>
      <c r="C2364" s="5">
        <f>VLOOKUP(A2364,'witte tabbelen'!$A$3:$K$2467,$S$76,0)</f>
        <v>4395.58</v>
      </c>
      <c r="D2364" s="5">
        <f t="shared" si="42"/>
        <v>4395.58</v>
      </c>
    </row>
    <row r="2365" spans="1:4">
      <c r="A2365" s="244">
        <v>10638</v>
      </c>
      <c r="B2365" s="5">
        <f>VLOOKUP(A2365,'witte tabbelen'!$A$3:$K$2467,$R$76,0)</f>
        <v>4426.67</v>
      </c>
      <c r="C2365" s="5">
        <f>VLOOKUP(A2365,'witte tabbelen'!$A$3:$K$2467,$S$76,0)</f>
        <v>4398.08</v>
      </c>
      <c r="D2365" s="5">
        <f t="shared" si="42"/>
        <v>4398.08</v>
      </c>
    </row>
    <row r="2366" spans="1:4">
      <c r="A2366" s="243">
        <v>10642.5</v>
      </c>
      <c r="B2366" s="5">
        <f>VLOOKUP(A2366,'witte tabbelen'!$A$3:$K$2467,$R$76,0)</f>
        <v>4428.92</v>
      </c>
      <c r="C2366" s="5">
        <f>VLOOKUP(A2366,'witte tabbelen'!$A$3:$K$2467,$S$76,0)</f>
        <v>4400.58</v>
      </c>
      <c r="D2366" s="5">
        <f t="shared" si="42"/>
        <v>4400.58</v>
      </c>
    </row>
    <row r="2367" spans="1:4">
      <c r="A2367" s="244">
        <v>10647</v>
      </c>
      <c r="B2367" s="5">
        <f>VLOOKUP(A2367,'witte tabbelen'!$A$3:$K$2467,$R$76,0)</f>
        <v>4431.17</v>
      </c>
      <c r="C2367" s="5">
        <f>VLOOKUP(A2367,'witte tabbelen'!$A$3:$K$2467,$S$76,0)</f>
        <v>4403.17</v>
      </c>
      <c r="D2367" s="5">
        <f t="shared" si="42"/>
        <v>4403.17</v>
      </c>
    </row>
    <row r="2368" spans="1:4">
      <c r="A2368" s="243">
        <v>10651.5</v>
      </c>
      <c r="B2368" s="5">
        <f>VLOOKUP(A2368,'witte tabbelen'!$A$3:$K$2467,$R$76,0)</f>
        <v>4433.42</v>
      </c>
      <c r="C2368" s="5">
        <f>VLOOKUP(A2368,'witte tabbelen'!$A$3:$K$2467,$S$76,0)</f>
        <v>4405.67</v>
      </c>
      <c r="D2368" s="5">
        <f t="shared" si="42"/>
        <v>4405.67</v>
      </c>
    </row>
    <row r="2369" spans="1:4">
      <c r="A2369" s="244">
        <v>10656</v>
      </c>
      <c r="B2369" s="5">
        <f>VLOOKUP(A2369,'witte tabbelen'!$A$3:$K$2467,$R$76,0)</f>
        <v>4435.58</v>
      </c>
      <c r="C2369" s="5">
        <f>VLOOKUP(A2369,'witte tabbelen'!$A$3:$K$2467,$S$76,0)</f>
        <v>4408.17</v>
      </c>
      <c r="D2369" s="5">
        <f t="shared" si="42"/>
        <v>4408.17</v>
      </c>
    </row>
    <row r="2370" spans="1:4">
      <c r="A2370" s="243">
        <v>10660.5</v>
      </c>
      <c r="B2370" s="5">
        <f>VLOOKUP(A2370,'witte tabbelen'!$A$3:$K$2467,$R$76,0)</f>
        <v>4437.83</v>
      </c>
      <c r="C2370" s="5">
        <f>VLOOKUP(A2370,'witte tabbelen'!$A$3:$K$2467,$S$76,0)</f>
        <v>4410.67</v>
      </c>
      <c r="D2370" s="5">
        <f t="shared" si="42"/>
        <v>4410.67</v>
      </c>
    </row>
    <row r="2371" spans="1:4">
      <c r="A2371" s="244">
        <v>10665</v>
      </c>
      <c r="B2371" s="5">
        <f>VLOOKUP(A2371,'witte tabbelen'!$A$3:$K$2467,$R$76,0)</f>
        <v>4440.08</v>
      </c>
      <c r="C2371" s="5">
        <f>VLOOKUP(A2371,'witte tabbelen'!$A$3:$K$2467,$S$76,0)</f>
        <v>4413.25</v>
      </c>
      <c r="D2371" s="5">
        <f t="shared" ref="D2371:D2434" si="43">C2371</f>
        <v>4413.25</v>
      </c>
    </row>
    <row r="2372" spans="1:4">
      <c r="A2372" s="243">
        <v>10669.5</v>
      </c>
      <c r="B2372" s="5">
        <f>VLOOKUP(A2372,'witte tabbelen'!$A$3:$K$2467,$R$76,0)</f>
        <v>4442.25</v>
      </c>
      <c r="C2372" s="5">
        <f>VLOOKUP(A2372,'witte tabbelen'!$A$3:$K$2467,$S$76,0)</f>
        <v>4415.67</v>
      </c>
      <c r="D2372" s="5">
        <f t="shared" si="43"/>
        <v>4415.67</v>
      </c>
    </row>
    <row r="2373" spans="1:4">
      <c r="A2373" s="244">
        <v>10674</v>
      </c>
      <c r="B2373" s="5">
        <f>VLOOKUP(A2373,'witte tabbelen'!$A$3:$K$2467,$R$76,0)</f>
        <v>4444.5</v>
      </c>
      <c r="C2373" s="5">
        <f>VLOOKUP(A2373,'witte tabbelen'!$A$3:$K$2467,$S$76,0)</f>
        <v>4418.25</v>
      </c>
      <c r="D2373" s="5">
        <f t="shared" si="43"/>
        <v>4418.25</v>
      </c>
    </row>
    <row r="2374" spans="1:4">
      <c r="A2374" s="243">
        <v>10678.5</v>
      </c>
      <c r="B2374" s="5">
        <f>VLOOKUP(A2374,'witte tabbelen'!$A$3:$K$2467,$R$76,0)</f>
        <v>4446.75</v>
      </c>
      <c r="C2374" s="5">
        <f>VLOOKUP(A2374,'witte tabbelen'!$A$3:$K$2467,$S$76,0)</f>
        <v>4420.83</v>
      </c>
      <c r="D2374" s="5">
        <f t="shared" si="43"/>
        <v>4420.83</v>
      </c>
    </row>
    <row r="2375" spans="1:4">
      <c r="A2375" s="244">
        <v>10683</v>
      </c>
      <c r="B2375" s="5">
        <f>VLOOKUP(A2375,'witte tabbelen'!$A$3:$K$2467,$R$76,0)</f>
        <v>4449</v>
      </c>
      <c r="C2375" s="5">
        <f>VLOOKUP(A2375,'witte tabbelen'!$A$3:$K$2467,$S$76,0)</f>
        <v>4423.33</v>
      </c>
      <c r="D2375" s="5">
        <f t="shared" si="43"/>
        <v>4423.33</v>
      </c>
    </row>
    <row r="2376" spans="1:4">
      <c r="A2376" s="243">
        <v>10687.5</v>
      </c>
      <c r="B2376" s="5">
        <f>VLOOKUP(A2376,'witte tabbelen'!$A$3:$K$2467,$R$76,0)</f>
        <v>4451.17</v>
      </c>
      <c r="C2376" s="5">
        <f>VLOOKUP(A2376,'witte tabbelen'!$A$3:$K$2467,$S$76,0)</f>
        <v>4425.83</v>
      </c>
      <c r="D2376" s="5">
        <f t="shared" si="43"/>
        <v>4425.83</v>
      </c>
    </row>
    <row r="2377" spans="1:4">
      <c r="A2377" s="244">
        <v>10692</v>
      </c>
      <c r="B2377" s="5">
        <f>VLOOKUP(A2377,'witte tabbelen'!$A$3:$K$2467,$R$76,0)</f>
        <v>4453.42</v>
      </c>
      <c r="C2377" s="5">
        <f>VLOOKUP(A2377,'witte tabbelen'!$A$3:$K$2467,$S$76,0)</f>
        <v>4428.33</v>
      </c>
      <c r="D2377" s="5">
        <f t="shared" si="43"/>
        <v>4428.33</v>
      </c>
    </row>
    <row r="2378" spans="1:4">
      <c r="A2378" s="243">
        <v>10696.5</v>
      </c>
      <c r="B2378" s="5">
        <f>VLOOKUP(A2378,'witte tabbelen'!$A$3:$K$2467,$R$76,0)</f>
        <v>4455.67</v>
      </c>
      <c r="C2378" s="5">
        <f>VLOOKUP(A2378,'witte tabbelen'!$A$3:$K$2467,$S$76,0)</f>
        <v>4430.92</v>
      </c>
      <c r="D2378" s="5">
        <f t="shared" si="43"/>
        <v>4430.92</v>
      </c>
    </row>
    <row r="2379" spans="1:4">
      <c r="A2379" s="244">
        <v>10701</v>
      </c>
      <c r="B2379" s="5">
        <f>VLOOKUP(A2379,'witte tabbelen'!$A$3:$K$2467,$R$76,0)</f>
        <v>4457.92</v>
      </c>
      <c r="C2379" s="5">
        <f>VLOOKUP(A2379,'witte tabbelen'!$A$3:$K$2467,$S$76,0)</f>
        <v>4433.42</v>
      </c>
      <c r="D2379" s="5">
        <f t="shared" si="43"/>
        <v>4433.42</v>
      </c>
    </row>
    <row r="2380" spans="1:4">
      <c r="A2380" s="243">
        <v>10705.5</v>
      </c>
      <c r="B2380" s="5">
        <f>VLOOKUP(A2380,'witte tabbelen'!$A$3:$K$2467,$R$76,0)</f>
        <v>4460.08</v>
      </c>
      <c r="C2380" s="5">
        <f>VLOOKUP(A2380,'witte tabbelen'!$A$3:$K$2467,$S$76,0)</f>
        <v>4435.92</v>
      </c>
      <c r="D2380" s="5">
        <f t="shared" si="43"/>
        <v>4435.92</v>
      </c>
    </row>
    <row r="2381" spans="1:4">
      <c r="A2381" s="244">
        <v>10710</v>
      </c>
      <c r="B2381" s="5">
        <f>VLOOKUP(A2381,'witte tabbelen'!$A$3:$K$2467,$R$76,0)</f>
        <v>4462.33</v>
      </c>
      <c r="C2381" s="5">
        <f>VLOOKUP(A2381,'witte tabbelen'!$A$3:$K$2467,$S$76,0)</f>
        <v>4438.42</v>
      </c>
      <c r="D2381" s="5">
        <f t="shared" si="43"/>
        <v>4438.42</v>
      </c>
    </row>
    <row r="2382" spans="1:4">
      <c r="A2382" s="243">
        <v>10714.5</v>
      </c>
      <c r="B2382" s="5">
        <f>VLOOKUP(A2382,'witte tabbelen'!$A$3:$K$2467,$R$76,0)</f>
        <v>4464.58</v>
      </c>
      <c r="C2382" s="5">
        <f>VLOOKUP(A2382,'witte tabbelen'!$A$3:$K$2467,$S$76,0)</f>
        <v>4441</v>
      </c>
      <c r="D2382" s="5">
        <f t="shared" si="43"/>
        <v>4441</v>
      </c>
    </row>
    <row r="2383" spans="1:4">
      <c r="A2383" s="244">
        <v>10719</v>
      </c>
      <c r="B2383" s="5">
        <f>VLOOKUP(A2383,'witte tabbelen'!$A$3:$K$2467,$R$76,0)</f>
        <v>4466.75</v>
      </c>
      <c r="C2383" s="5">
        <f>VLOOKUP(A2383,'witte tabbelen'!$A$3:$K$2467,$S$76,0)</f>
        <v>4443.42</v>
      </c>
      <c r="D2383" s="5">
        <f t="shared" si="43"/>
        <v>4443.42</v>
      </c>
    </row>
    <row r="2384" spans="1:4">
      <c r="A2384" s="243">
        <v>10723.5</v>
      </c>
      <c r="B2384" s="5">
        <f>VLOOKUP(A2384,'witte tabbelen'!$A$3:$K$2467,$R$76,0)</f>
        <v>4469</v>
      </c>
      <c r="C2384" s="5">
        <f>VLOOKUP(A2384,'witte tabbelen'!$A$3:$K$2467,$S$76,0)</f>
        <v>4446</v>
      </c>
      <c r="D2384" s="5">
        <f t="shared" si="43"/>
        <v>4446</v>
      </c>
    </row>
    <row r="2385" spans="1:4">
      <c r="A2385" s="244">
        <v>10728</v>
      </c>
      <c r="B2385" s="5">
        <f>VLOOKUP(A2385,'witte tabbelen'!$A$3:$K$2467,$R$76,0)</f>
        <v>4471.25</v>
      </c>
      <c r="C2385" s="5">
        <f>VLOOKUP(A2385,'witte tabbelen'!$A$3:$K$2467,$S$76,0)</f>
        <v>4448.5</v>
      </c>
      <c r="D2385" s="5">
        <f t="shared" si="43"/>
        <v>4448.5</v>
      </c>
    </row>
    <row r="2386" spans="1:4">
      <c r="A2386" s="243">
        <v>10732.5</v>
      </c>
      <c r="B2386" s="5">
        <f>VLOOKUP(A2386,'witte tabbelen'!$A$3:$K$2467,$R$76,0)</f>
        <v>4473.5</v>
      </c>
      <c r="C2386" s="5">
        <f>VLOOKUP(A2386,'witte tabbelen'!$A$3:$K$2467,$S$76,0)</f>
        <v>4451.08</v>
      </c>
      <c r="D2386" s="5">
        <f t="shared" si="43"/>
        <v>4451.08</v>
      </c>
    </row>
    <row r="2387" spans="1:4">
      <c r="A2387" s="244">
        <v>10737</v>
      </c>
      <c r="B2387" s="5">
        <f>VLOOKUP(A2387,'witte tabbelen'!$A$3:$K$2467,$R$76,0)</f>
        <v>4475.67</v>
      </c>
      <c r="C2387" s="5">
        <f>VLOOKUP(A2387,'witte tabbelen'!$A$3:$K$2467,$S$76,0)</f>
        <v>4453.5</v>
      </c>
      <c r="D2387" s="5">
        <f t="shared" si="43"/>
        <v>4453.5</v>
      </c>
    </row>
    <row r="2388" spans="1:4">
      <c r="A2388" s="243">
        <v>10741.5</v>
      </c>
      <c r="B2388" s="5">
        <f>VLOOKUP(A2388,'witte tabbelen'!$A$3:$K$2467,$R$76,0)</f>
        <v>4477.92</v>
      </c>
      <c r="C2388" s="5">
        <f>VLOOKUP(A2388,'witte tabbelen'!$A$3:$K$2467,$S$76,0)</f>
        <v>4456.08</v>
      </c>
      <c r="D2388" s="5">
        <f t="shared" si="43"/>
        <v>4456.08</v>
      </c>
    </row>
    <row r="2389" spans="1:4">
      <c r="A2389" s="244">
        <v>10746</v>
      </c>
      <c r="B2389" s="5">
        <f>VLOOKUP(A2389,'witte tabbelen'!$A$3:$K$2467,$R$76,0)</f>
        <v>4480.17</v>
      </c>
      <c r="C2389" s="5">
        <f>VLOOKUP(A2389,'witte tabbelen'!$A$3:$K$2467,$S$76,0)</f>
        <v>4458.58</v>
      </c>
      <c r="D2389" s="5">
        <f t="shared" si="43"/>
        <v>4458.58</v>
      </c>
    </row>
    <row r="2390" spans="1:4">
      <c r="A2390" s="243">
        <v>10750.5</v>
      </c>
      <c r="B2390" s="5">
        <f>VLOOKUP(A2390,'witte tabbelen'!$A$3:$K$2467,$R$76,0)</f>
        <v>4482.42</v>
      </c>
      <c r="C2390" s="5">
        <f>VLOOKUP(A2390,'witte tabbelen'!$A$3:$K$2467,$S$76,0)</f>
        <v>4461.17</v>
      </c>
      <c r="D2390" s="5">
        <f t="shared" si="43"/>
        <v>4461.17</v>
      </c>
    </row>
    <row r="2391" spans="1:4">
      <c r="A2391" s="244">
        <v>10755</v>
      </c>
      <c r="B2391" s="5">
        <f>VLOOKUP(A2391,'witte tabbelen'!$A$3:$K$2467,$R$76,0)</f>
        <v>4484.58</v>
      </c>
      <c r="C2391" s="5">
        <f>VLOOKUP(A2391,'witte tabbelen'!$A$3:$K$2467,$S$76,0)</f>
        <v>4463.58</v>
      </c>
      <c r="D2391" s="5">
        <f t="shared" si="43"/>
        <v>4463.58</v>
      </c>
    </row>
    <row r="2392" spans="1:4">
      <c r="A2392" s="243">
        <v>10759.5</v>
      </c>
      <c r="B2392" s="5">
        <f>VLOOKUP(A2392,'witte tabbelen'!$A$3:$K$2467,$R$76,0)</f>
        <v>4486.83</v>
      </c>
      <c r="C2392" s="5">
        <f>VLOOKUP(A2392,'witte tabbelen'!$A$3:$K$2467,$S$76,0)</f>
        <v>4466.17</v>
      </c>
      <c r="D2392" s="5">
        <f t="shared" si="43"/>
        <v>4466.17</v>
      </c>
    </row>
    <row r="2393" spans="1:4">
      <c r="A2393" s="244">
        <v>10764</v>
      </c>
      <c r="B2393" s="5">
        <f>VLOOKUP(A2393,'witte tabbelen'!$A$3:$K$2467,$R$76,0)</f>
        <v>4489.08</v>
      </c>
      <c r="C2393" s="5">
        <f>VLOOKUP(A2393,'witte tabbelen'!$A$3:$K$2467,$S$76,0)</f>
        <v>4468.67</v>
      </c>
      <c r="D2393" s="5">
        <f t="shared" si="43"/>
        <v>4468.67</v>
      </c>
    </row>
    <row r="2394" spans="1:4">
      <c r="A2394" s="243">
        <v>10768.5</v>
      </c>
      <c r="B2394" s="5">
        <f>VLOOKUP(A2394,'witte tabbelen'!$A$3:$K$2467,$R$76,0)</f>
        <v>4491.33</v>
      </c>
      <c r="C2394" s="5">
        <f>VLOOKUP(A2394,'witte tabbelen'!$A$3:$K$2467,$S$76,0)</f>
        <v>4471.25</v>
      </c>
      <c r="D2394" s="5">
        <f t="shared" si="43"/>
        <v>4471.25</v>
      </c>
    </row>
    <row r="2395" spans="1:4">
      <c r="A2395" s="244">
        <v>10773</v>
      </c>
      <c r="B2395" s="5">
        <f>VLOOKUP(A2395,'witte tabbelen'!$A$3:$K$2467,$R$76,0)</f>
        <v>4493.5</v>
      </c>
      <c r="C2395" s="5">
        <f>VLOOKUP(A2395,'witte tabbelen'!$A$3:$K$2467,$S$76,0)</f>
        <v>4473.67</v>
      </c>
      <c r="D2395" s="5">
        <f t="shared" si="43"/>
        <v>4473.67</v>
      </c>
    </row>
    <row r="2396" spans="1:4">
      <c r="A2396" s="243">
        <v>10777.5</v>
      </c>
      <c r="B2396" s="5">
        <f>VLOOKUP(A2396,'witte tabbelen'!$A$3:$K$2467,$R$76,0)</f>
        <v>4495.75</v>
      </c>
      <c r="C2396" s="5">
        <f>VLOOKUP(A2396,'witte tabbelen'!$A$3:$K$2467,$S$76,0)</f>
        <v>4476.25</v>
      </c>
      <c r="D2396" s="5">
        <f t="shared" si="43"/>
        <v>4476.25</v>
      </c>
    </row>
    <row r="2397" spans="1:4">
      <c r="A2397" s="244">
        <v>10782</v>
      </c>
      <c r="B2397" s="5">
        <f>VLOOKUP(A2397,'witte tabbelen'!$A$3:$K$2467,$R$76,0)</f>
        <v>4498</v>
      </c>
      <c r="C2397" s="5">
        <f>VLOOKUP(A2397,'witte tabbelen'!$A$3:$K$2467,$S$76,0)</f>
        <v>4478.75</v>
      </c>
      <c r="D2397" s="5">
        <f t="shared" si="43"/>
        <v>4478.75</v>
      </c>
    </row>
    <row r="2398" spans="1:4">
      <c r="A2398" s="243">
        <v>10786.5</v>
      </c>
      <c r="B2398" s="5">
        <f>VLOOKUP(A2398,'witte tabbelen'!$A$3:$K$2467,$R$76,0)</f>
        <v>4500.17</v>
      </c>
      <c r="C2398" s="5">
        <f>VLOOKUP(A2398,'witte tabbelen'!$A$3:$K$2467,$S$76,0)</f>
        <v>4481.25</v>
      </c>
      <c r="D2398" s="5">
        <f t="shared" si="43"/>
        <v>4481.25</v>
      </c>
    </row>
    <row r="2399" spans="1:4">
      <c r="A2399" s="244">
        <v>10791</v>
      </c>
      <c r="B2399" s="5">
        <f>VLOOKUP(A2399,'witte tabbelen'!$A$3:$K$2467,$R$76,0)</f>
        <v>4502.42</v>
      </c>
      <c r="C2399" s="5">
        <f>VLOOKUP(A2399,'witte tabbelen'!$A$3:$K$2467,$S$76,0)</f>
        <v>4483.75</v>
      </c>
      <c r="D2399" s="5">
        <f t="shared" si="43"/>
        <v>4483.75</v>
      </c>
    </row>
    <row r="2400" spans="1:4">
      <c r="A2400" s="243">
        <v>10795.5</v>
      </c>
      <c r="B2400" s="5">
        <f>VLOOKUP(A2400,'witte tabbelen'!$A$3:$K$2467,$R$76,0)</f>
        <v>4504.67</v>
      </c>
      <c r="C2400" s="5">
        <f>VLOOKUP(A2400,'witte tabbelen'!$A$3:$K$2467,$S$76,0)</f>
        <v>4486.33</v>
      </c>
      <c r="D2400" s="5">
        <f t="shared" si="43"/>
        <v>4486.33</v>
      </c>
    </row>
    <row r="2401" spans="1:4">
      <c r="A2401" s="244">
        <v>10800</v>
      </c>
      <c r="B2401" s="5">
        <f>VLOOKUP(A2401,'witte tabbelen'!$A$3:$K$2467,$R$76,0)</f>
        <v>4506.92</v>
      </c>
      <c r="C2401" s="5">
        <f>VLOOKUP(A2401,'witte tabbelen'!$A$3:$K$2467,$S$76,0)</f>
        <v>4488.83</v>
      </c>
      <c r="D2401" s="5">
        <f t="shared" si="43"/>
        <v>4488.83</v>
      </c>
    </row>
    <row r="2402" spans="1:4">
      <c r="A2402" s="243">
        <v>10804.5</v>
      </c>
      <c r="B2402" s="5">
        <f>VLOOKUP(A2402,'witte tabbelen'!$A$3:$K$2467,$R$76,0)</f>
        <v>4509.08</v>
      </c>
      <c r="C2402" s="5">
        <f>VLOOKUP(A2402,'witte tabbelen'!$A$3:$K$2467,$S$76,0)</f>
        <v>4491.33</v>
      </c>
      <c r="D2402" s="5">
        <f t="shared" si="43"/>
        <v>4491.33</v>
      </c>
    </row>
    <row r="2403" spans="1:4">
      <c r="A2403" s="244">
        <v>10809</v>
      </c>
      <c r="B2403" s="5">
        <f>VLOOKUP(A2403,'witte tabbelen'!$A$3:$K$2467,$R$76,0)</f>
        <v>4511.33</v>
      </c>
      <c r="C2403" s="5">
        <f>VLOOKUP(A2403,'witte tabbelen'!$A$3:$K$2467,$S$76,0)</f>
        <v>4493.83</v>
      </c>
      <c r="D2403" s="5">
        <f t="shared" si="43"/>
        <v>4493.83</v>
      </c>
    </row>
    <row r="2404" spans="1:4">
      <c r="A2404" s="243">
        <v>10813.5</v>
      </c>
      <c r="B2404" s="5">
        <f>VLOOKUP(A2404,'witte tabbelen'!$A$3:$K$2467,$R$76,0)</f>
        <v>4513.58</v>
      </c>
      <c r="C2404" s="5">
        <f>VLOOKUP(A2404,'witte tabbelen'!$A$3:$K$2467,$S$76,0)</f>
        <v>4496.42</v>
      </c>
      <c r="D2404" s="5">
        <f t="shared" si="43"/>
        <v>4496.42</v>
      </c>
    </row>
    <row r="2405" spans="1:4">
      <c r="A2405" s="244">
        <v>10818</v>
      </c>
      <c r="B2405" s="5">
        <f>VLOOKUP(A2405,'witte tabbelen'!$A$3:$K$2467,$R$76,0)</f>
        <v>4515.83</v>
      </c>
      <c r="C2405" s="5">
        <f>VLOOKUP(A2405,'witte tabbelen'!$A$3:$K$2467,$S$76,0)</f>
        <v>4498.92</v>
      </c>
      <c r="D2405" s="5">
        <f t="shared" si="43"/>
        <v>4498.92</v>
      </c>
    </row>
    <row r="2406" spans="1:4">
      <c r="A2406" s="243">
        <v>10822.5</v>
      </c>
      <c r="B2406" s="5">
        <f>VLOOKUP(A2406,'witte tabbelen'!$A$3:$K$2467,$R$76,0)</f>
        <v>4518</v>
      </c>
      <c r="C2406" s="5">
        <f>VLOOKUP(A2406,'witte tabbelen'!$A$3:$K$2467,$S$76,0)</f>
        <v>4501.42</v>
      </c>
      <c r="D2406" s="5">
        <f t="shared" si="43"/>
        <v>4501.42</v>
      </c>
    </row>
    <row r="2407" spans="1:4">
      <c r="A2407" s="244">
        <v>10827</v>
      </c>
      <c r="B2407" s="5">
        <f>VLOOKUP(A2407,'witte tabbelen'!$A$3:$K$2467,$R$76,0)</f>
        <v>4520.25</v>
      </c>
      <c r="C2407" s="5">
        <f>VLOOKUP(A2407,'witte tabbelen'!$A$3:$K$2467,$S$76,0)</f>
        <v>4504</v>
      </c>
      <c r="D2407" s="5">
        <f t="shared" si="43"/>
        <v>4504</v>
      </c>
    </row>
    <row r="2408" spans="1:4">
      <c r="A2408" s="243">
        <v>10831.5</v>
      </c>
      <c r="B2408" s="5">
        <f>VLOOKUP(A2408,'witte tabbelen'!$A$3:$K$2467,$R$76,0)</f>
        <v>4522.5</v>
      </c>
      <c r="C2408" s="5">
        <f>VLOOKUP(A2408,'witte tabbelen'!$A$3:$K$2467,$S$76,0)</f>
        <v>4506.5</v>
      </c>
      <c r="D2408" s="5">
        <f t="shared" si="43"/>
        <v>4506.5</v>
      </c>
    </row>
    <row r="2409" spans="1:4">
      <c r="A2409" s="244">
        <v>10836</v>
      </c>
      <c r="B2409" s="5">
        <f>VLOOKUP(A2409,'witte tabbelen'!$A$3:$K$2467,$R$76,0)</f>
        <v>4524.67</v>
      </c>
      <c r="C2409" s="5">
        <f>VLOOKUP(A2409,'witte tabbelen'!$A$3:$K$2467,$S$76,0)</f>
        <v>4509</v>
      </c>
      <c r="D2409" s="5">
        <f t="shared" si="43"/>
        <v>4509</v>
      </c>
    </row>
    <row r="2410" spans="1:4">
      <c r="A2410" s="243">
        <v>10840.5</v>
      </c>
      <c r="B2410" s="5">
        <f>VLOOKUP(A2410,'witte tabbelen'!$A$3:$K$2467,$R$76,0)</f>
        <v>4526.92</v>
      </c>
      <c r="C2410" s="5">
        <f>VLOOKUP(A2410,'witte tabbelen'!$A$3:$K$2467,$S$76,0)</f>
        <v>4511.5</v>
      </c>
      <c r="D2410" s="5">
        <f t="shared" si="43"/>
        <v>4511.5</v>
      </c>
    </row>
    <row r="2411" spans="1:4">
      <c r="A2411" s="244">
        <v>10845</v>
      </c>
      <c r="B2411" s="5">
        <f>VLOOKUP(A2411,'witte tabbelen'!$A$3:$K$2467,$R$76,0)</f>
        <v>4529.17</v>
      </c>
      <c r="C2411" s="5">
        <f>VLOOKUP(A2411,'witte tabbelen'!$A$3:$K$2467,$S$76,0)</f>
        <v>4514.08</v>
      </c>
      <c r="D2411" s="5">
        <f t="shared" si="43"/>
        <v>4514.08</v>
      </c>
    </row>
    <row r="2412" spans="1:4">
      <c r="A2412" s="243">
        <v>10849.5</v>
      </c>
      <c r="B2412" s="5">
        <f>VLOOKUP(A2412,'witte tabbelen'!$A$3:$K$2467,$R$76,0)</f>
        <v>4531.42</v>
      </c>
      <c r="C2412" s="5">
        <f>VLOOKUP(A2412,'witte tabbelen'!$A$3:$K$2467,$S$76,0)</f>
        <v>4516.58</v>
      </c>
      <c r="D2412" s="5">
        <f t="shared" si="43"/>
        <v>4516.58</v>
      </c>
    </row>
    <row r="2413" spans="1:4">
      <c r="A2413" s="244">
        <v>10854</v>
      </c>
      <c r="B2413" s="5">
        <f>VLOOKUP(A2413,'witte tabbelen'!$A$3:$K$2467,$R$76,0)</f>
        <v>4533.58</v>
      </c>
      <c r="C2413" s="5">
        <f>VLOOKUP(A2413,'witte tabbelen'!$A$3:$K$2467,$S$76,0)</f>
        <v>4519.08</v>
      </c>
      <c r="D2413" s="5">
        <f t="shared" si="43"/>
        <v>4519.08</v>
      </c>
    </row>
    <row r="2414" spans="1:4">
      <c r="A2414" s="243">
        <v>10858.5</v>
      </c>
      <c r="B2414" s="5">
        <f>VLOOKUP(A2414,'witte tabbelen'!$A$3:$K$2467,$R$76,0)</f>
        <v>4535.83</v>
      </c>
      <c r="C2414" s="5">
        <f>VLOOKUP(A2414,'witte tabbelen'!$A$3:$K$2467,$S$76,0)</f>
        <v>4521.58</v>
      </c>
      <c r="D2414" s="5">
        <f t="shared" si="43"/>
        <v>4521.58</v>
      </c>
    </row>
    <row r="2415" spans="1:4">
      <c r="A2415" s="244">
        <v>10863</v>
      </c>
      <c r="B2415" s="5">
        <f>VLOOKUP(A2415,'witte tabbelen'!$A$3:$K$2467,$R$76,0)</f>
        <v>4538.08</v>
      </c>
      <c r="C2415" s="5">
        <f>VLOOKUP(A2415,'witte tabbelen'!$A$3:$K$2467,$S$76,0)</f>
        <v>4524.17</v>
      </c>
      <c r="D2415" s="5">
        <f t="shared" si="43"/>
        <v>4524.17</v>
      </c>
    </row>
    <row r="2416" spans="1:4">
      <c r="A2416" s="243">
        <v>10867.5</v>
      </c>
      <c r="B2416" s="5">
        <f>VLOOKUP(A2416,'witte tabbelen'!$A$3:$K$2467,$R$76,0)</f>
        <v>4540.33</v>
      </c>
      <c r="C2416" s="5">
        <f>VLOOKUP(A2416,'witte tabbelen'!$A$3:$K$2467,$S$76,0)</f>
        <v>4526.67</v>
      </c>
      <c r="D2416" s="5">
        <f t="shared" si="43"/>
        <v>4526.67</v>
      </c>
    </row>
    <row r="2417" spans="1:4">
      <c r="A2417" s="244">
        <v>10872</v>
      </c>
      <c r="B2417" s="5">
        <f>VLOOKUP(A2417,'witte tabbelen'!$A$3:$K$2467,$R$76,0)</f>
        <v>4542.5</v>
      </c>
      <c r="C2417" s="5">
        <f>VLOOKUP(A2417,'witte tabbelen'!$A$3:$K$2467,$S$76,0)</f>
        <v>4529.17</v>
      </c>
      <c r="D2417" s="5">
        <f t="shared" si="43"/>
        <v>4529.17</v>
      </c>
    </row>
    <row r="2418" spans="1:4">
      <c r="A2418" s="243">
        <v>10876.5</v>
      </c>
      <c r="B2418" s="5">
        <f>VLOOKUP(A2418,'witte tabbelen'!$A$3:$K$2467,$R$76,0)</f>
        <v>4544.75</v>
      </c>
      <c r="C2418" s="5">
        <f>VLOOKUP(A2418,'witte tabbelen'!$A$3:$K$2467,$S$76,0)</f>
        <v>4531.67</v>
      </c>
      <c r="D2418" s="5">
        <f t="shared" si="43"/>
        <v>4531.67</v>
      </c>
    </row>
    <row r="2419" spans="1:4">
      <c r="A2419" s="244">
        <v>10881</v>
      </c>
      <c r="B2419" s="5">
        <f>VLOOKUP(A2419,'witte tabbelen'!$A$3:$K$2467,$R$76,0)</f>
        <v>4547</v>
      </c>
      <c r="C2419" s="5">
        <f>VLOOKUP(A2419,'witte tabbelen'!$A$3:$K$2467,$S$76,0)</f>
        <v>4534.25</v>
      </c>
      <c r="D2419" s="5">
        <f t="shared" si="43"/>
        <v>4534.25</v>
      </c>
    </row>
    <row r="2420" spans="1:4">
      <c r="A2420" s="243">
        <v>10885.5</v>
      </c>
      <c r="B2420" s="5">
        <f>VLOOKUP(A2420,'witte tabbelen'!$A$3:$K$2467,$R$76,0)</f>
        <v>4549.25</v>
      </c>
      <c r="C2420" s="5">
        <f>VLOOKUP(A2420,'witte tabbelen'!$A$3:$K$2467,$S$76,0)</f>
        <v>4536.75</v>
      </c>
      <c r="D2420" s="5">
        <f t="shared" si="43"/>
        <v>4536.75</v>
      </c>
    </row>
    <row r="2421" spans="1:4">
      <c r="A2421" s="244">
        <v>10890</v>
      </c>
      <c r="B2421" s="5">
        <f>VLOOKUP(A2421,'witte tabbelen'!$A$3:$K$2467,$R$76,0)</f>
        <v>4551.42</v>
      </c>
      <c r="C2421" s="5">
        <f>VLOOKUP(A2421,'witte tabbelen'!$A$3:$K$2467,$S$76,0)</f>
        <v>4539.25</v>
      </c>
      <c r="D2421" s="5">
        <f t="shared" si="43"/>
        <v>4539.25</v>
      </c>
    </row>
    <row r="2422" spans="1:4">
      <c r="A2422" s="243">
        <v>10894.5</v>
      </c>
      <c r="B2422" s="5">
        <f>VLOOKUP(A2422,'witte tabbelen'!$A$3:$K$2467,$R$76,0)</f>
        <v>4553.67</v>
      </c>
      <c r="C2422" s="5">
        <f>VLOOKUP(A2422,'witte tabbelen'!$A$3:$K$2467,$S$76,0)</f>
        <v>4541.75</v>
      </c>
      <c r="D2422" s="5">
        <f t="shared" si="43"/>
        <v>4541.75</v>
      </c>
    </row>
    <row r="2423" spans="1:4">
      <c r="A2423" s="244">
        <v>10899</v>
      </c>
      <c r="B2423" s="5">
        <f>VLOOKUP(A2423,'witte tabbelen'!$A$3:$K$2467,$R$76,0)</f>
        <v>4555.92</v>
      </c>
      <c r="C2423" s="5">
        <f>VLOOKUP(A2423,'witte tabbelen'!$A$3:$K$2467,$S$76,0)</f>
        <v>4544.33</v>
      </c>
      <c r="D2423" s="5">
        <f t="shared" si="43"/>
        <v>4544.33</v>
      </c>
    </row>
    <row r="2424" spans="1:4">
      <c r="A2424" s="243">
        <v>10903.5</v>
      </c>
      <c r="B2424" s="5">
        <f>VLOOKUP(A2424,'witte tabbelen'!$A$3:$K$2467,$R$76,0)</f>
        <v>4558.08</v>
      </c>
      <c r="C2424" s="5">
        <f>VLOOKUP(A2424,'witte tabbelen'!$A$3:$K$2467,$S$76,0)</f>
        <v>4546.75</v>
      </c>
      <c r="D2424" s="5">
        <f t="shared" si="43"/>
        <v>4546.75</v>
      </c>
    </row>
    <row r="2425" spans="1:4">
      <c r="A2425" s="244">
        <v>10908</v>
      </c>
      <c r="B2425" s="5">
        <f>VLOOKUP(A2425,'witte tabbelen'!$A$3:$K$2467,$R$76,0)</f>
        <v>4560.33</v>
      </c>
      <c r="C2425" s="5">
        <f>VLOOKUP(A2425,'witte tabbelen'!$A$3:$K$2467,$S$76,0)</f>
        <v>4549.33</v>
      </c>
      <c r="D2425" s="5">
        <f t="shared" si="43"/>
        <v>4549.33</v>
      </c>
    </row>
    <row r="2426" spans="1:4">
      <c r="A2426" s="243">
        <v>10912.5</v>
      </c>
      <c r="B2426" s="5">
        <f>VLOOKUP(A2426,'witte tabbelen'!$A$3:$K$2467,$R$76,0)</f>
        <v>4562.58</v>
      </c>
      <c r="C2426" s="5">
        <f>VLOOKUP(A2426,'witte tabbelen'!$A$3:$K$2467,$S$76,0)</f>
        <v>4551.83</v>
      </c>
      <c r="D2426" s="5">
        <f t="shared" si="43"/>
        <v>4551.83</v>
      </c>
    </row>
    <row r="2427" spans="1:4">
      <c r="A2427" s="244">
        <v>10917</v>
      </c>
      <c r="B2427" s="5">
        <f>VLOOKUP(A2427,'witte tabbelen'!$A$3:$K$2467,$R$76,0)</f>
        <v>4564.83</v>
      </c>
      <c r="C2427" s="5">
        <f>VLOOKUP(A2427,'witte tabbelen'!$A$3:$K$2467,$S$76,0)</f>
        <v>4554.42</v>
      </c>
      <c r="D2427" s="5">
        <f t="shared" si="43"/>
        <v>4554.42</v>
      </c>
    </row>
    <row r="2428" spans="1:4">
      <c r="A2428" s="243">
        <v>10921.5</v>
      </c>
      <c r="B2428" s="5">
        <f>VLOOKUP(A2428,'witte tabbelen'!$A$3:$K$2467,$R$76,0)</f>
        <v>4567</v>
      </c>
      <c r="C2428" s="5">
        <f>VLOOKUP(A2428,'witte tabbelen'!$A$3:$K$2467,$S$76,0)</f>
        <v>4556.83</v>
      </c>
      <c r="D2428" s="5">
        <f t="shared" si="43"/>
        <v>4556.83</v>
      </c>
    </row>
    <row r="2429" spans="1:4">
      <c r="A2429" s="244">
        <v>10926</v>
      </c>
      <c r="B2429" s="5">
        <f>VLOOKUP(A2429,'witte tabbelen'!$A$3:$K$2467,$R$76,0)</f>
        <v>4569.25</v>
      </c>
      <c r="C2429" s="5">
        <f>VLOOKUP(A2429,'witte tabbelen'!$A$3:$K$2467,$S$76,0)</f>
        <v>4559.42</v>
      </c>
      <c r="D2429" s="5">
        <f t="shared" si="43"/>
        <v>4559.42</v>
      </c>
    </row>
    <row r="2430" spans="1:4">
      <c r="A2430" s="243">
        <v>10930.5</v>
      </c>
      <c r="B2430" s="5">
        <f>VLOOKUP(A2430,'witte tabbelen'!$A$3:$K$2467,$R$76,0)</f>
        <v>4571.5</v>
      </c>
      <c r="C2430" s="5">
        <f>VLOOKUP(A2430,'witte tabbelen'!$A$3:$K$2467,$S$76,0)</f>
        <v>4561.92</v>
      </c>
      <c r="D2430" s="5">
        <f t="shared" si="43"/>
        <v>4561.92</v>
      </c>
    </row>
    <row r="2431" spans="1:4">
      <c r="A2431" s="244">
        <v>10935</v>
      </c>
      <c r="B2431" s="5">
        <f>VLOOKUP(A2431,'witte tabbelen'!$A$3:$K$2467,$R$76,0)</f>
        <v>4573.75</v>
      </c>
      <c r="C2431" s="5">
        <f>VLOOKUP(A2431,'witte tabbelen'!$A$3:$K$2467,$S$76,0)</f>
        <v>4564.5</v>
      </c>
      <c r="D2431" s="5">
        <f t="shared" si="43"/>
        <v>4564.5</v>
      </c>
    </row>
    <row r="2432" spans="1:4">
      <c r="A2432" s="243">
        <v>10939.5</v>
      </c>
      <c r="B2432" s="5">
        <f>VLOOKUP(A2432,'witte tabbelen'!$A$3:$K$2467,$R$76,0)</f>
        <v>4575.92</v>
      </c>
      <c r="C2432" s="5">
        <f>VLOOKUP(A2432,'witte tabbelen'!$A$3:$K$2467,$S$76,0)</f>
        <v>4566.92</v>
      </c>
      <c r="D2432" s="5">
        <f t="shared" si="43"/>
        <v>4566.92</v>
      </c>
    </row>
    <row r="2433" spans="1:4">
      <c r="A2433" s="244">
        <v>10944</v>
      </c>
      <c r="B2433" s="5">
        <f>VLOOKUP(A2433,'witte tabbelen'!$A$3:$K$2467,$R$76,0)</f>
        <v>4578.17</v>
      </c>
      <c r="C2433" s="5">
        <f>VLOOKUP(A2433,'witte tabbelen'!$A$3:$K$2467,$S$76,0)</f>
        <v>4569.5</v>
      </c>
      <c r="D2433" s="5">
        <f t="shared" si="43"/>
        <v>4569.5</v>
      </c>
    </row>
    <row r="2434" spans="1:4">
      <c r="A2434" s="243">
        <v>10948.5</v>
      </c>
      <c r="B2434" s="5">
        <f>VLOOKUP(A2434,'witte tabbelen'!$A$3:$K$2467,$R$76,0)</f>
        <v>4580.42</v>
      </c>
      <c r="C2434" s="5">
        <f>VLOOKUP(A2434,'witte tabbelen'!$A$3:$K$2467,$S$76,0)</f>
        <v>4572</v>
      </c>
      <c r="D2434" s="5">
        <f t="shared" si="43"/>
        <v>4572</v>
      </c>
    </row>
    <row r="2435" spans="1:4">
      <c r="A2435" s="244">
        <v>10953</v>
      </c>
      <c r="B2435" s="5">
        <f>VLOOKUP(A2435,'witte tabbelen'!$A$3:$K$2467,$R$76,0)</f>
        <v>4582.58</v>
      </c>
      <c r="C2435" s="5">
        <f>VLOOKUP(A2435,'witte tabbelen'!$A$3:$K$2467,$S$76,0)</f>
        <v>4574.5</v>
      </c>
      <c r="D2435" s="5">
        <f t="shared" ref="D2435:D2466" si="44">C2435</f>
        <v>4574.5</v>
      </c>
    </row>
    <row r="2436" spans="1:4">
      <c r="A2436" s="243">
        <v>10957.5</v>
      </c>
      <c r="B2436" s="5">
        <f>VLOOKUP(A2436,'witte tabbelen'!$A$3:$K$2467,$R$76,0)</f>
        <v>4584.83</v>
      </c>
      <c r="C2436" s="5">
        <f>VLOOKUP(A2436,'witte tabbelen'!$A$3:$K$2467,$S$76,0)</f>
        <v>4577</v>
      </c>
      <c r="D2436" s="5">
        <f t="shared" si="44"/>
        <v>4577</v>
      </c>
    </row>
    <row r="2437" spans="1:4">
      <c r="A2437" s="244">
        <v>10962</v>
      </c>
      <c r="B2437" s="5">
        <f>VLOOKUP(A2437,'witte tabbelen'!$A$3:$K$2467,$R$76,0)</f>
        <v>4587.08</v>
      </c>
      <c r="C2437" s="5">
        <f>VLOOKUP(A2437,'witte tabbelen'!$A$3:$K$2467,$S$76,0)</f>
        <v>4579.58</v>
      </c>
      <c r="D2437" s="5">
        <f t="shared" si="44"/>
        <v>4579.58</v>
      </c>
    </row>
    <row r="2438" spans="1:4">
      <c r="A2438" s="243">
        <v>10966.5</v>
      </c>
      <c r="B2438" s="5">
        <f>VLOOKUP(A2438,'witte tabbelen'!$A$3:$K$2467,$R$76,0)</f>
        <v>4589.33</v>
      </c>
      <c r="C2438" s="5">
        <f>VLOOKUP(A2438,'witte tabbelen'!$A$3:$K$2467,$S$76,0)</f>
        <v>4582.08</v>
      </c>
      <c r="D2438" s="5">
        <f t="shared" si="44"/>
        <v>4582.08</v>
      </c>
    </row>
    <row r="2439" spans="1:4">
      <c r="A2439" s="244">
        <v>10971</v>
      </c>
      <c r="B2439" s="5">
        <f>VLOOKUP(A2439,'witte tabbelen'!$A$3:$K$2467,$R$76,0)</f>
        <v>4591.5</v>
      </c>
      <c r="C2439" s="5">
        <f>VLOOKUP(A2439,'witte tabbelen'!$A$3:$K$2467,$S$76,0)</f>
        <v>4584.58</v>
      </c>
      <c r="D2439" s="5">
        <f t="shared" si="44"/>
        <v>4584.58</v>
      </c>
    </row>
    <row r="2440" spans="1:4">
      <c r="A2440" s="243">
        <v>10975.5</v>
      </c>
      <c r="B2440" s="5">
        <f>VLOOKUP(A2440,'witte tabbelen'!$A$3:$K$2467,$R$76,0)</f>
        <v>4593.75</v>
      </c>
      <c r="C2440" s="5">
        <f>VLOOKUP(A2440,'witte tabbelen'!$A$3:$K$2467,$S$76,0)</f>
        <v>4587.17</v>
      </c>
      <c r="D2440" s="5">
        <f t="shared" si="44"/>
        <v>4587.17</v>
      </c>
    </row>
    <row r="2441" spans="1:4">
      <c r="A2441" s="244">
        <v>10980</v>
      </c>
      <c r="B2441" s="5">
        <f>VLOOKUP(A2441,'witte tabbelen'!$A$3:$K$2467,$R$76,0)</f>
        <v>4596</v>
      </c>
      <c r="C2441" s="5">
        <f>VLOOKUP(A2441,'witte tabbelen'!$A$3:$K$2467,$S$76,0)</f>
        <v>4589.67</v>
      </c>
      <c r="D2441" s="5">
        <f t="shared" si="44"/>
        <v>4589.67</v>
      </c>
    </row>
    <row r="2442" spans="1:4">
      <c r="A2442" s="243">
        <v>10984.5</v>
      </c>
      <c r="B2442" s="5">
        <f>VLOOKUP(A2442,'witte tabbelen'!$A$3:$K$2467,$R$76,0)</f>
        <v>4598.25</v>
      </c>
      <c r="C2442" s="5">
        <f>VLOOKUP(A2442,'witte tabbelen'!$A$3:$K$2467,$S$76,0)</f>
        <v>4592.25</v>
      </c>
      <c r="D2442" s="5">
        <f t="shared" si="44"/>
        <v>4592.25</v>
      </c>
    </row>
    <row r="2443" spans="1:4">
      <c r="A2443" s="244">
        <v>10989</v>
      </c>
      <c r="B2443" s="5">
        <f>VLOOKUP(A2443,'witte tabbelen'!$A$3:$K$2467,$R$76,0)</f>
        <v>4600.42</v>
      </c>
      <c r="C2443" s="5">
        <f>VLOOKUP(A2443,'witte tabbelen'!$A$3:$K$2467,$S$76,0)</f>
        <v>4594.67</v>
      </c>
      <c r="D2443" s="5">
        <f t="shared" si="44"/>
        <v>4594.67</v>
      </c>
    </row>
    <row r="2444" spans="1:4">
      <c r="A2444" s="243">
        <v>10993.5</v>
      </c>
      <c r="B2444" s="5">
        <f>VLOOKUP(A2444,'witte tabbelen'!$A$3:$K$2467,$R$76,0)</f>
        <v>4602.67</v>
      </c>
      <c r="C2444" s="5">
        <f>VLOOKUP(A2444,'witte tabbelen'!$A$3:$K$2467,$S$76,0)</f>
        <v>4597.25</v>
      </c>
      <c r="D2444" s="5">
        <f t="shared" si="44"/>
        <v>4597.25</v>
      </c>
    </row>
    <row r="2445" spans="1:4">
      <c r="A2445" s="244">
        <v>10998</v>
      </c>
      <c r="B2445" s="5">
        <f>VLOOKUP(A2445,'witte tabbelen'!$A$3:$K$2467,$R$76,0)</f>
        <v>4604.92</v>
      </c>
      <c r="C2445" s="5">
        <f>VLOOKUP(A2445,'witte tabbelen'!$A$3:$K$2467,$S$76,0)</f>
        <v>4599.75</v>
      </c>
      <c r="D2445" s="5">
        <f t="shared" si="44"/>
        <v>4599.75</v>
      </c>
    </row>
    <row r="2446" spans="1:4">
      <c r="A2446" s="243">
        <v>11002.5</v>
      </c>
      <c r="B2446" s="5">
        <f>VLOOKUP(A2446,'witte tabbelen'!$A$3:$K$2467,$R$76,0)</f>
        <v>4607.08</v>
      </c>
      <c r="C2446" s="5">
        <f>VLOOKUP(A2446,'witte tabbelen'!$A$3:$K$2467,$S$76,0)</f>
        <v>4602.25</v>
      </c>
      <c r="D2446" s="5">
        <f t="shared" si="44"/>
        <v>4602.25</v>
      </c>
    </row>
    <row r="2447" spans="1:4">
      <c r="A2447" s="244">
        <v>11007</v>
      </c>
      <c r="B2447" s="5">
        <f>VLOOKUP(A2447,'witte tabbelen'!$A$3:$K$2467,$R$76,0)</f>
        <v>4609.33</v>
      </c>
      <c r="C2447" s="5">
        <f>VLOOKUP(A2447,'witte tabbelen'!$A$3:$K$2467,$S$76,0)</f>
        <v>4604.75</v>
      </c>
      <c r="D2447" s="5">
        <f t="shared" si="44"/>
        <v>4604.75</v>
      </c>
    </row>
    <row r="2448" spans="1:4">
      <c r="A2448" s="243">
        <v>11011.5</v>
      </c>
      <c r="B2448" s="5">
        <f>VLOOKUP(A2448,'witte tabbelen'!$A$3:$K$2467,$R$76,0)</f>
        <v>4611.58</v>
      </c>
      <c r="C2448" s="5">
        <f>VLOOKUP(A2448,'witte tabbelen'!$A$3:$K$2467,$S$76,0)</f>
        <v>4607.33</v>
      </c>
      <c r="D2448" s="5">
        <f t="shared" si="44"/>
        <v>4607.33</v>
      </c>
    </row>
    <row r="2449" spans="1:4">
      <c r="A2449" s="244">
        <v>11016</v>
      </c>
      <c r="B2449" s="5">
        <f>VLOOKUP(A2449,'witte tabbelen'!$A$3:$K$2467,$R$76,0)</f>
        <v>4613.83</v>
      </c>
      <c r="C2449" s="5">
        <f>VLOOKUP(A2449,'witte tabbelen'!$A$3:$K$2467,$S$76,0)</f>
        <v>4609.83</v>
      </c>
      <c r="D2449" s="5">
        <f t="shared" si="44"/>
        <v>4609.83</v>
      </c>
    </row>
    <row r="2450" spans="1:4">
      <c r="A2450" s="243">
        <v>11020.5</v>
      </c>
      <c r="B2450" s="5">
        <f>VLOOKUP(A2450,'witte tabbelen'!$A$3:$K$2467,$R$76,0)</f>
        <v>4616</v>
      </c>
      <c r="C2450" s="5">
        <f>VLOOKUP(A2450,'witte tabbelen'!$A$3:$K$2467,$S$76,0)</f>
        <v>4612.33</v>
      </c>
      <c r="D2450" s="5">
        <f t="shared" si="44"/>
        <v>4612.33</v>
      </c>
    </row>
    <row r="2451" spans="1:4">
      <c r="A2451" s="244">
        <v>11025</v>
      </c>
      <c r="B2451" s="5">
        <f>VLOOKUP(A2451,'witte tabbelen'!$A$3:$K$2467,$R$76,0)</f>
        <v>4618.25</v>
      </c>
      <c r="C2451" s="5">
        <f>VLOOKUP(A2451,'witte tabbelen'!$A$3:$K$2467,$S$76,0)</f>
        <v>4614.83</v>
      </c>
      <c r="D2451" s="5">
        <f t="shared" si="44"/>
        <v>4614.83</v>
      </c>
    </row>
    <row r="2452" spans="1:4">
      <c r="A2452" s="243">
        <v>11029.5</v>
      </c>
      <c r="B2452" s="5">
        <f>VLOOKUP(A2452,'witte tabbelen'!$A$3:$K$2467,$R$76,0)</f>
        <v>4620.5</v>
      </c>
      <c r="C2452" s="5">
        <f>VLOOKUP(A2452,'witte tabbelen'!$A$3:$K$2467,$S$76,0)</f>
        <v>4617.42</v>
      </c>
      <c r="D2452" s="5">
        <f t="shared" si="44"/>
        <v>4617.42</v>
      </c>
    </row>
    <row r="2453" spans="1:4">
      <c r="A2453" s="244">
        <v>11034</v>
      </c>
      <c r="B2453" s="5">
        <f>VLOOKUP(A2453,'witte tabbelen'!$A$3:$K$2467,$R$76,0)</f>
        <v>4622.75</v>
      </c>
      <c r="C2453" s="5">
        <f>VLOOKUP(A2453,'witte tabbelen'!$A$3:$K$2467,$S$76,0)</f>
        <v>4619.92</v>
      </c>
      <c r="D2453" s="5">
        <f t="shared" si="44"/>
        <v>4619.92</v>
      </c>
    </row>
    <row r="2454" spans="1:4">
      <c r="A2454" s="243">
        <v>11038.5</v>
      </c>
      <c r="B2454" s="5">
        <f>VLOOKUP(A2454,'witte tabbelen'!$A$3:$K$2467,$R$76,0)</f>
        <v>4624.92</v>
      </c>
      <c r="C2454" s="5">
        <f>VLOOKUP(A2454,'witte tabbelen'!$A$3:$K$2467,$S$76,0)</f>
        <v>4622.42</v>
      </c>
      <c r="D2454" s="5">
        <f t="shared" si="44"/>
        <v>4622.42</v>
      </c>
    </row>
    <row r="2455" spans="1:4">
      <c r="A2455" s="244">
        <v>11043</v>
      </c>
      <c r="B2455" s="5">
        <f>VLOOKUP(A2455,'witte tabbelen'!$A$3:$K$2467,$R$76,0)</f>
        <v>4627.17</v>
      </c>
      <c r="C2455" s="5">
        <f>VLOOKUP(A2455,'witte tabbelen'!$A$3:$K$2467,$S$76,0)</f>
        <v>4624.92</v>
      </c>
      <c r="D2455" s="5">
        <f t="shared" si="44"/>
        <v>4624.92</v>
      </c>
    </row>
    <row r="2456" spans="1:4">
      <c r="A2456" s="243">
        <v>11047.5</v>
      </c>
      <c r="B2456" s="5">
        <f>VLOOKUP(A2456,'witte tabbelen'!$A$3:$K$2467,$R$76,0)</f>
        <v>4629.42</v>
      </c>
      <c r="C2456" s="5">
        <f>VLOOKUP(A2456,'witte tabbelen'!$A$3:$K$2467,$S$76,0)</f>
        <v>4627.5</v>
      </c>
      <c r="D2456" s="5">
        <f t="shared" si="44"/>
        <v>4627.5</v>
      </c>
    </row>
    <row r="2457" spans="1:4">
      <c r="A2457" s="244">
        <v>11052</v>
      </c>
      <c r="B2457" s="5">
        <f>VLOOKUP(A2457,'witte tabbelen'!$A$3:$K$2467,$R$76,0)</f>
        <v>4631.67</v>
      </c>
      <c r="C2457" s="5">
        <f>VLOOKUP(A2457,'witte tabbelen'!$A$3:$K$2467,$S$76,0)</f>
        <v>4630</v>
      </c>
      <c r="D2457" s="5">
        <f t="shared" si="44"/>
        <v>4630</v>
      </c>
    </row>
    <row r="2458" spans="1:4">
      <c r="A2458" s="243">
        <v>11056.5</v>
      </c>
      <c r="B2458" s="5">
        <f>VLOOKUP(A2458,'witte tabbelen'!$A$3:$K$2467,$R$76,0)</f>
        <v>4633.83</v>
      </c>
      <c r="C2458" s="5">
        <f>VLOOKUP(A2458,'witte tabbelen'!$A$3:$K$2467,$S$76,0)</f>
        <v>4632.5</v>
      </c>
      <c r="D2458" s="5">
        <f t="shared" si="44"/>
        <v>4632.5</v>
      </c>
    </row>
    <row r="2459" spans="1:4">
      <c r="A2459" s="244">
        <v>11061</v>
      </c>
      <c r="B2459" s="5">
        <f>VLOOKUP(A2459,'witte tabbelen'!$A$3:$K$2467,$R$76,0)</f>
        <v>4636.08</v>
      </c>
      <c r="C2459" s="5">
        <f>VLOOKUP(A2459,'witte tabbelen'!$A$3:$K$2467,$S$76,0)</f>
        <v>4635</v>
      </c>
      <c r="D2459" s="5">
        <f t="shared" si="44"/>
        <v>4635</v>
      </c>
    </row>
    <row r="2460" spans="1:4">
      <c r="A2460" s="243">
        <v>11065.5</v>
      </c>
      <c r="B2460" s="5">
        <f>VLOOKUP(A2460,'witte tabbelen'!$A$3:$K$2467,$R$76,0)</f>
        <v>4638.33</v>
      </c>
      <c r="C2460" s="5">
        <f>VLOOKUP(A2460,'witte tabbelen'!$A$3:$K$2467,$S$76,0)</f>
        <v>4637.58</v>
      </c>
      <c r="D2460" s="5">
        <f t="shared" si="44"/>
        <v>4637.58</v>
      </c>
    </row>
    <row r="2461" spans="1:4">
      <c r="A2461" s="244">
        <v>11070</v>
      </c>
      <c r="B2461" s="5">
        <f>VLOOKUP(A2461,'witte tabbelen'!$A$3:$K$2467,$R$76,0)</f>
        <v>4640.5</v>
      </c>
      <c r="C2461" s="5">
        <f>VLOOKUP(A2461,'witte tabbelen'!$A$3:$K$2467,$S$76,0)</f>
        <v>4640</v>
      </c>
      <c r="D2461" s="5">
        <f t="shared" si="44"/>
        <v>4640</v>
      </c>
    </row>
    <row r="2462" spans="1:4">
      <c r="A2462" s="243">
        <v>11074.5</v>
      </c>
      <c r="B2462" s="5">
        <f>VLOOKUP(A2462,'witte tabbelen'!$A$3:$K$2467,$R$76,0)</f>
        <v>4642.75</v>
      </c>
      <c r="C2462" s="5">
        <f>VLOOKUP(A2462,'witte tabbelen'!$A$3:$K$2467,$S$76,0)</f>
        <v>4642.58</v>
      </c>
      <c r="D2462" s="5">
        <f t="shared" si="44"/>
        <v>4642.58</v>
      </c>
    </row>
    <row r="2463" spans="1:4">
      <c r="A2463" s="244">
        <v>11079</v>
      </c>
      <c r="B2463" s="5">
        <f>VLOOKUP(A2463,'witte tabbelen'!$A$3:$K$2467,$R$76,0)</f>
        <v>4645</v>
      </c>
      <c r="C2463" s="5">
        <f>VLOOKUP(A2463,'witte tabbelen'!$A$3:$K$2467,$S$76,0)</f>
        <v>4645</v>
      </c>
      <c r="D2463" s="5">
        <f t="shared" si="44"/>
        <v>4645</v>
      </c>
    </row>
    <row r="2464" spans="1:4">
      <c r="A2464" s="243">
        <v>11083.5</v>
      </c>
      <c r="B2464" s="5">
        <f>VLOOKUP(A2464,'witte tabbelen'!$A$3:$K$2467,$R$76,0)</f>
        <v>4647.25</v>
      </c>
      <c r="C2464" s="5">
        <f>VLOOKUP(A2464,'witte tabbelen'!$A$3:$K$2467,$S$76,0)</f>
        <v>4647.25</v>
      </c>
      <c r="D2464" s="5">
        <f t="shared" si="44"/>
        <v>4647.25</v>
      </c>
    </row>
    <row r="2465" spans="1:4">
      <c r="A2465" s="244">
        <v>11088</v>
      </c>
      <c r="B2465" s="5">
        <f>VLOOKUP(A2465,'witte tabbelen'!$A$3:$K$2467,$R$76,0)</f>
        <v>4649.42</v>
      </c>
      <c r="C2465" s="5">
        <f>VLOOKUP(A2465,'witte tabbelen'!$A$3:$K$2467,$S$76,0)</f>
        <v>4649.42</v>
      </c>
      <c r="D2465" s="5">
        <f t="shared" si="44"/>
        <v>4649.42</v>
      </c>
    </row>
    <row r="2466" spans="1:4">
      <c r="A2466" s="243">
        <v>11092.5</v>
      </c>
      <c r="B2466" s="5">
        <f>VLOOKUP(A2466,'witte tabbelen'!$A$3:$K$2467,$R$76,0)</f>
        <v>4651.67</v>
      </c>
      <c r="C2466" s="5">
        <f>VLOOKUP(A2466,'witte tabbelen'!$A$3:$K$2467,$S$76,0)</f>
        <v>4651.67</v>
      </c>
      <c r="D2466" s="5">
        <f t="shared" si="44"/>
        <v>4651.67</v>
      </c>
    </row>
  </sheetData>
  <sheetProtection password="E92A" sheet="1" objects="1" scenarios="1"/>
  <conditionalFormatting sqref="A2:A1831">
    <cfRule type="expression" dxfId="8" priority="1">
      <formula>MOD(ROW(),2)=0</formula>
    </cfRule>
  </conditionalFormatting>
  <conditionalFormatting sqref="B2:D2466">
    <cfRule type="expression" dxfId="7" priority="19">
      <formula>MOD(ROW(),2)=0</formula>
    </cfRule>
  </conditionalFormatting>
  <conditionalFormatting sqref="F79">
    <cfRule type="expression" dxfId="6" priority="10">
      <formula>MOD(ROW(),2)=0</formula>
    </cfRule>
  </conditionalFormatting>
  <conditionalFormatting sqref="I1830">
    <cfRule type="expression" dxfId="5" priority="18">
      <formula>MOD(ROW(),2)=0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8"/>
  <sheetViews>
    <sheetView zoomScale="93" zoomScaleNormal="93" workbookViewId="0">
      <selection activeCell="AH21" sqref="AH21"/>
    </sheetView>
  </sheetViews>
  <sheetFormatPr defaultRowHeight="13.2"/>
  <cols>
    <col min="1" max="1" width="9.33203125" style="6" bestFit="1" customWidth="1"/>
    <col min="2" max="2" width="3.6640625" bestFit="1" customWidth="1"/>
    <col min="3" max="3" width="9.6640625" bestFit="1" customWidth="1"/>
    <col min="4" max="6" width="10.33203125" bestFit="1" customWidth="1"/>
    <col min="7" max="8" width="6.5546875" customWidth="1"/>
    <col min="9" max="9" width="6.6640625" bestFit="1" customWidth="1"/>
    <col min="10" max="11" width="6.5546875" bestFit="1" customWidth="1"/>
    <col min="12" max="12" width="6.44140625" bestFit="1" customWidth="1"/>
    <col min="13" max="13" width="6.6640625" bestFit="1" customWidth="1"/>
    <col min="14" max="15" width="6.5546875" bestFit="1" customWidth="1"/>
    <col min="16" max="16" width="7.6640625" bestFit="1" customWidth="1"/>
    <col min="17" max="17" width="6.6640625" bestFit="1" customWidth="1"/>
    <col min="18" max="28" width="7" bestFit="1" customWidth="1"/>
    <col min="29" max="29" width="8.44140625" bestFit="1" customWidth="1"/>
    <col min="30" max="30" width="7" bestFit="1" customWidth="1"/>
    <col min="31" max="31" width="11.33203125" customWidth="1"/>
  </cols>
  <sheetData>
    <row r="1" spans="1:32">
      <c r="A1" s="6" t="s">
        <v>97</v>
      </c>
      <c r="C1" s="16" t="s">
        <v>160</v>
      </c>
      <c r="D1" s="16" t="s">
        <v>161</v>
      </c>
      <c r="E1" s="16" t="s">
        <v>162</v>
      </c>
      <c r="F1" s="16" t="s">
        <v>163</v>
      </c>
      <c r="G1" s="4" t="s">
        <v>16</v>
      </c>
      <c r="H1" s="4" t="s">
        <v>17</v>
      </c>
      <c r="I1" s="4" t="s">
        <v>18</v>
      </c>
      <c r="J1" s="4" t="s">
        <v>19</v>
      </c>
      <c r="K1" s="4" t="s">
        <v>20</v>
      </c>
      <c r="L1" s="4" t="s">
        <v>22</v>
      </c>
      <c r="M1" s="4" t="s">
        <v>24</v>
      </c>
      <c r="N1" s="4" t="s">
        <v>26</v>
      </c>
      <c r="O1" s="4" t="s">
        <v>27</v>
      </c>
      <c r="P1" s="4" t="s">
        <v>5</v>
      </c>
      <c r="Q1" s="4" t="s">
        <v>28</v>
      </c>
      <c r="R1" s="4" t="s">
        <v>31</v>
      </c>
      <c r="S1" s="4" t="s">
        <v>33</v>
      </c>
      <c r="T1" s="4" t="s">
        <v>71</v>
      </c>
      <c r="U1" s="4" t="s">
        <v>95</v>
      </c>
      <c r="V1" s="4" t="s">
        <v>96</v>
      </c>
      <c r="W1" s="4" t="s">
        <v>118</v>
      </c>
      <c r="X1" s="16" t="s">
        <v>119</v>
      </c>
      <c r="Y1" s="16" t="s">
        <v>120</v>
      </c>
      <c r="Z1" s="16" t="s">
        <v>121</v>
      </c>
      <c r="AA1" s="16" t="s">
        <v>122</v>
      </c>
      <c r="AB1" s="16" t="s">
        <v>123</v>
      </c>
      <c r="AC1" s="16" t="s">
        <v>124</v>
      </c>
      <c r="AD1" s="16" t="s">
        <v>125</v>
      </c>
      <c r="AE1" s="16" t="s">
        <v>126</v>
      </c>
      <c r="AF1" s="16" t="s">
        <v>136</v>
      </c>
    </row>
    <row r="2" spans="1:32" ht="13.8">
      <c r="A2" s="8">
        <v>1</v>
      </c>
      <c r="C2" s="7">
        <v>3622</v>
      </c>
      <c r="D2" s="7">
        <v>3644</v>
      </c>
      <c r="E2" s="7">
        <v>3659</v>
      </c>
      <c r="F2" s="7">
        <v>4695</v>
      </c>
      <c r="G2" s="7">
        <v>2416</v>
      </c>
      <c r="H2" s="7">
        <v>2458</v>
      </c>
      <c r="I2" s="7">
        <v>2496</v>
      </c>
      <c r="J2" s="7">
        <v>2524</v>
      </c>
      <c r="K2" s="7">
        <v>2551</v>
      </c>
      <c r="L2" s="7">
        <v>2672</v>
      </c>
      <c r="M2" s="7">
        <v>2798</v>
      </c>
      <c r="N2" s="7">
        <v>3022</v>
      </c>
      <c r="O2" s="7">
        <v>3326</v>
      </c>
      <c r="P2" s="7">
        <v>3326</v>
      </c>
      <c r="Q2" s="7">
        <v>3644</v>
      </c>
      <c r="R2" s="7">
        <v>3659</v>
      </c>
      <c r="S2" s="7">
        <v>5691</v>
      </c>
      <c r="T2" s="7">
        <v>6517</v>
      </c>
      <c r="U2" s="7">
        <v>6841</v>
      </c>
      <c r="V2" s="7">
        <v>7416</v>
      </c>
      <c r="W2" s="7">
        <v>0</v>
      </c>
      <c r="X2" s="7">
        <v>3659</v>
      </c>
      <c r="Y2" s="7">
        <v>5691</v>
      </c>
      <c r="Z2" s="7">
        <v>6517</v>
      </c>
      <c r="AA2" s="7">
        <v>6841</v>
      </c>
      <c r="AB2" s="7">
        <v>0</v>
      </c>
      <c r="AC2" s="7">
        <v>3644</v>
      </c>
      <c r="AD2" s="7">
        <v>3659</v>
      </c>
      <c r="AE2" s="7">
        <v>5691</v>
      </c>
      <c r="AF2" s="7">
        <f>C2/2</f>
        <v>1811</v>
      </c>
    </row>
    <row r="3" spans="1:32" ht="13.8">
      <c r="A3" s="9">
        <v>2</v>
      </c>
      <c r="C3" s="7">
        <v>3710</v>
      </c>
      <c r="D3" s="7">
        <v>3817</v>
      </c>
      <c r="E3" s="7">
        <v>3874</v>
      </c>
      <c r="F3" s="7">
        <v>4870</v>
      </c>
      <c r="G3" s="7">
        <v>2471</v>
      </c>
      <c r="H3" s="7">
        <v>2519</v>
      </c>
      <c r="I3" s="7">
        <v>2574</v>
      </c>
      <c r="J3" s="7">
        <v>2598</v>
      </c>
      <c r="K3" s="7">
        <v>2637</v>
      </c>
      <c r="L3" s="7">
        <v>2766</v>
      </c>
      <c r="M3" s="7">
        <v>2902</v>
      </c>
      <c r="N3" s="7">
        <v>3152</v>
      </c>
      <c r="O3" s="7">
        <v>3496</v>
      </c>
      <c r="P3" s="7">
        <v>3659</v>
      </c>
      <c r="Q3" s="7">
        <v>3817</v>
      </c>
      <c r="R3" s="7">
        <v>3874</v>
      </c>
      <c r="S3" s="7">
        <v>5889</v>
      </c>
      <c r="T3" s="7">
        <v>6681</v>
      </c>
      <c r="U3" s="7">
        <v>7004</v>
      </c>
      <c r="V3" s="7">
        <v>7621</v>
      </c>
      <c r="W3" s="7">
        <v>0</v>
      </c>
      <c r="X3" s="7">
        <v>3874</v>
      </c>
      <c r="Y3" s="7">
        <v>5889</v>
      </c>
      <c r="Z3" s="7">
        <v>6681</v>
      </c>
      <c r="AA3" s="7">
        <v>7004</v>
      </c>
      <c r="AB3" s="7">
        <v>0</v>
      </c>
      <c r="AC3" s="7">
        <v>3817</v>
      </c>
      <c r="AD3" s="7">
        <v>3874</v>
      </c>
      <c r="AE3" s="7">
        <v>5889</v>
      </c>
      <c r="AF3" s="7"/>
    </row>
    <row r="4" spans="1:32" ht="18.75" customHeight="1">
      <c r="A4" s="8">
        <v>3</v>
      </c>
      <c r="C4" s="7">
        <v>3821</v>
      </c>
      <c r="D4" s="7">
        <v>4015</v>
      </c>
      <c r="E4" s="7">
        <v>4125</v>
      </c>
      <c r="F4" s="7">
        <v>5025</v>
      </c>
      <c r="G4" s="7">
        <v>2525</v>
      </c>
      <c r="H4" s="7">
        <v>2580</v>
      </c>
      <c r="I4" s="7">
        <v>2651</v>
      </c>
      <c r="J4" s="7">
        <v>2673</v>
      </c>
      <c r="K4" s="7">
        <v>2723</v>
      </c>
      <c r="L4" s="7">
        <v>2859</v>
      </c>
      <c r="M4" s="7">
        <v>3005</v>
      </c>
      <c r="N4" s="7">
        <v>3281</v>
      </c>
      <c r="O4" s="7">
        <v>3835</v>
      </c>
      <c r="P4" s="7">
        <v>3835</v>
      </c>
      <c r="Q4" s="7">
        <v>4015</v>
      </c>
      <c r="R4" s="7">
        <v>4125</v>
      </c>
      <c r="S4" s="7">
        <v>6088</v>
      </c>
      <c r="T4" s="7">
        <v>7004</v>
      </c>
      <c r="U4" s="7">
        <v>7209</v>
      </c>
      <c r="V4" s="7">
        <v>7828</v>
      </c>
      <c r="W4" s="7">
        <v>0</v>
      </c>
      <c r="X4" s="7">
        <v>4125</v>
      </c>
      <c r="Y4" s="7">
        <v>6088</v>
      </c>
      <c r="Z4" s="7">
        <v>7004</v>
      </c>
      <c r="AA4" s="7">
        <v>7209</v>
      </c>
      <c r="AB4" s="7">
        <v>0</v>
      </c>
      <c r="AC4" s="7">
        <v>4015</v>
      </c>
      <c r="AD4" s="7">
        <v>4125</v>
      </c>
      <c r="AE4" s="7">
        <v>6088</v>
      </c>
      <c r="AF4" s="7"/>
    </row>
    <row r="5" spans="1:32" ht="13.8">
      <c r="A5" s="9">
        <v>4</v>
      </c>
      <c r="C5" s="7">
        <v>3933</v>
      </c>
      <c r="D5" s="7">
        <v>4213</v>
      </c>
      <c r="E5" s="7">
        <v>4376</v>
      </c>
      <c r="F5" s="7">
        <v>5341</v>
      </c>
      <c r="G5" s="7">
        <v>2580</v>
      </c>
      <c r="H5" s="7">
        <v>2641</v>
      </c>
      <c r="I5" s="7">
        <v>2729</v>
      </c>
      <c r="J5" s="7">
        <v>2748</v>
      </c>
      <c r="K5" s="7">
        <v>2810</v>
      </c>
      <c r="L5" s="7">
        <v>2953</v>
      </c>
      <c r="M5" s="7">
        <v>3109</v>
      </c>
      <c r="N5" s="7">
        <v>3411</v>
      </c>
      <c r="O5" s="7">
        <v>4030</v>
      </c>
      <c r="P5" s="7">
        <v>4030</v>
      </c>
      <c r="Q5" s="7">
        <v>4213</v>
      </c>
      <c r="R5" s="7">
        <v>4376</v>
      </c>
      <c r="S5" s="7">
        <v>6285</v>
      </c>
      <c r="T5" s="7">
        <v>7209</v>
      </c>
      <c r="U5" s="7">
        <v>7621</v>
      </c>
      <c r="V5" s="7">
        <v>8253</v>
      </c>
      <c r="W5" s="7">
        <v>0</v>
      </c>
      <c r="X5" s="7">
        <v>4376</v>
      </c>
      <c r="Y5" s="7">
        <v>6285</v>
      </c>
      <c r="Z5" s="7">
        <v>7209</v>
      </c>
      <c r="AA5" s="7">
        <v>7621</v>
      </c>
      <c r="AB5" s="7">
        <v>0</v>
      </c>
      <c r="AC5" s="7">
        <v>4213</v>
      </c>
      <c r="AD5" s="7">
        <v>4376</v>
      </c>
      <c r="AE5" s="7">
        <v>6285</v>
      </c>
      <c r="AF5" s="7"/>
    </row>
    <row r="6" spans="1:32" ht="13.8">
      <c r="A6" s="8">
        <v>5</v>
      </c>
      <c r="C6" s="7">
        <v>4046</v>
      </c>
      <c r="D6" s="7">
        <v>4409</v>
      </c>
      <c r="E6" s="7">
        <v>4627</v>
      </c>
      <c r="F6" s="7">
        <v>5691</v>
      </c>
      <c r="G6" s="7">
        <v>2634</v>
      </c>
      <c r="H6" s="7">
        <v>2702</v>
      </c>
      <c r="I6" s="7">
        <v>2806</v>
      </c>
      <c r="J6" s="7">
        <v>2822</v>
      </c>
      <c r="K6" s="7">
        <v>2896</v>
      </c>
      <c r="L6" s="7">
        <v>3047</v>
      </c>
      <c r="M6" s="7">
        <v>3212</v>
      </c>
      <c r="N6" s="7">
        <v>3541</v>
      </c>
      <c r="O6" s="7">
        <v>4201</v>
      </c>
      <c r="P6" s="7">
        <v>4201</v>
      </c>
      <c r="Q6" s="7">
        <v>4409</v>
      </c>
      <c r="R6" s="7">
        <v>4627</v>
      </c>
      <c r="S6" s="7">
        <v>6483</v>
      </c>
      <c r="T6" s="7">
        <v>7416</v>
      </c>
      <c r="U6" s="7">
        <v>7828</v>
      </c>
      <c r="V6" s="7">
        <v>8478</v>
      </c>
      <c r="W6" s="7">
        <v>0</v>
      </c>
      <c r="X6" s="7">
        <v>4627</v>
      </c>
      <c r="Y6" s="7">
        <v>6483</v>
      </c>
      <c r="Z6" s="7">
        <v>7416</v>
      </c>
      <c r="AA6" s="7">
        <v>7828</v>
      </c>
      <c r="AB6" s="7">
        <v>0</v>
      </c>
      <c r="AC6" s="7">
        <v>4409</v>
      </c>
      <c r="AD6" s="7">
        <v>4627</v>
      </c>
      <c r="AE6" s="7">
        <v>6483</v>
      </c>
      <c r="AF6" s="7"/>
    </row>
    <row r="7" spans="1:32" ht="13.8">
      <c r="A7" s="9">
        <v>6</v>
      </c>
      <c r="C7" s="7">
        <v>4185</v>
      </c>
      <c r="D7" s="7">
        <v>4629</v>
      </c>
      <c r="E7" s="7">
        <v>4910</v>
      </c>
      <c r="F7" s="7">
        <v>6011</v>
      </c>
      <c r="G7" s="7">
        <v>2689</v>
      </c>
      <c r="H7" s="7">
        <v>2764</v>
      </c>
      <c r="I7" s="7">
        <v>2884</v>
      </c>
      <c r="J7" s="7">
        <v>2897</v>
      </c>
      <c r="K7" s="7">
        <v>2982</v>
      </c>
      <c r="L7" s="7">
        <v>3141</v>
      </c>
      <c r="M7" s="7">
        <v>3316</v>
      </c>
      <c r="N7" s="7">
        <v>3671</v>
      </c>
      <c r="O7" s="7">
        <v>4371</v>
      </c>
      <c r="P7" s="7">
        <v>4371</v>
      </c>
      <c r="Q7" s="7">
        <v>4629</v>
      </c>
      <c r="R7" s="7">
        <v>4910</v>
      </c>
      <c r="S7" s="7">
        <v>6682</v>
      </c>
      <c r="T7" s="7">
        <v>7621</v>
      </c>
      <c r="U7" s="7">
        <v>8036</v>
      </c>
      <c r="V7" s="7">
        <v>8708</v>
      </c>
      <c r="W7" s="7">
        <v>0</v>
      </c>
      <c r="X7" s="7">
        <v>4910</v>
      </c>
      <c r="Y7" s="7">
        <v>6682</v>
      </c>
      <c r="Z7" s="7">
        <v>7621</v>
      </c>
      <c r="AA7" s="7">
        <v>8036</v>
      </c>
      <c r="AB7" s="7">
        <v>0</v>
      </c>
      <c r="AC7" s="7">
        <v>4629</v>
      </c>
      <c r="AD7" s="7">
        <v>4910</v>
      </c>
      <c r="AE7" s="7">
        <v>6682</v>
      </c>
      <c r="AF7" s="7"/>
    </row>
    <row r="8" spans="1:32" ht="13.8">
      <c r="A8" s="8">
        <v>7</v>
      </c>
      <c r="C8" s="7">
        <v>4348</v>
      </c>
      <c r="D8" s="7">
        <v>4873</v>
      </c>
      <c r="E8" s="7">
        <v>5225</v>
      </c>
      <c r="F8" s="7">
        <v>6329</v>
      </c>
      <c r="G8" s="7">
        <v>2743</v>
      </c>
      <c r="H8" s="7">
        <v>2825</v>
      </c>
      <c r="I8" s="7">
        <v>2961</v>
      </c>
      <c r="J8" s="7">
        <v>2971</v>
      </c>
      <c r="K8" s="7">
        <v>3068</v>
      </c>
      <c r="L8" s="7">
        <v>3235</v>
      </c>
      <c r="M8" s="7">
        <v>3419</v>
      </c>
      <c r="N8" s="7">
        <v>3800</v>
      </c>
      <c r="O8" s="7">
        <v>4534</v>
      </c>
      <c r="P8" s="7">
        <v>4534</v>
      </c>
      <c r="Q8" s="7">
        <v>4873</v>
      </c>
      <c r="R8" s="7">
        <v>5225</v>
      </c>
      <c r="S8" s="7">
        <v>6879</v>
      </c>
      <c r="T8" s="7">
        <v>7828</v>
      </c>
      <c r="U8" s="7">
        <v>8253</v>
      </c>
      <c r="V8" s="7">
        <v>8984</v>
      </c>
      <c r="W8" s="7">
        <v>0</v>
      </c>
      <c r="X8" s="7">
        <v>5225</v>
      </c>
      <c r="Y8" s="7">
        <v>6879</v>
      </c>
      <c r="Z8" s="7">
        <v>7828</v>
      </c>
      <c r="AA8" s="7">
        <v>8253</v>
      </c>
      <c r="AB8" s="7">
        <v>0</v>
      </c>
      <c r="AC8" s="7">
        <v>4873</v>
      </c>
      <c r="AD8" s="7">
        <v>5225</v>
      </c>
      <c r="AE8" s="7">
        <v>6879</v>
      </c>
      <c r="AF8" s="7"/>
    </row>
    <row r="9" spans="1:32" ht="13.8">
      <c r="A9" s="9">
        <v>8</v>
      </c>
      <c r="C9" s="7">
        <v>4533</v>
      </c>
      <c r="D9" s="7">
        <v>5138</v>
      </c>
      <c r="E9" s="7">
        <v>5577</v>
      </c>
      <c r="F9" s="7">
        <v>6649</v>
      </c>
      <c r="G9" s="7"/>
      <c r="H9" s="7">
        <v>2886</v>
      </c>
      <c r="I9" s="7">
        <v>3039</v>
      </c>
      <c r="J9" s="7">
        <v>3046</v>
      </c>
      <c r="K9" s="7">
        <v>3154</v>
      </c>
      <c r="L9" s="7">
        <v>3329</v>
      </c>
      <c r="M9" s="7">
        <v>3523</v>
      </c>
      <c r="N9" s="7">
        <v>3930</v>
      </c>
      <c r="O9" s="7">
        <v>4695</v>
      </c>
      <c r="P9" s="7">
        <v>4695</v>
      </c>
      <c r="Q9" s="7">
        <v>5138</v>
      </c>
      <c r="R9" s="7">
        <v>5577</v>
      </c>
      <c r="S9" s="7">
        <v>7076</v>
      </c>
      <c r="T9" s="7">
        <v>8036</v>
      </c>
      <c r="U9" s="7">
        <v>8478</v>
      </c>
      <c r="V9" s="7">
        <v>9270</v>
      </c>
      <c r="W9" s="7">
        <v>0</v>
      </c>
      <c r="X9" s="7">
        <v>5577</v>
      </c>
      <c r="Y9" s="7">
        <v>7076</v>
      </c>
      <c r="Z9" s="7">
        <v>8036</v>
      </c>
      <c r="AA9" s="7">
        <v>8478</v>
      </c>
      <c r="AB9" s="7">
        <v>0</v>
      </c>
      <c r="AC9" s="7">
        <v>5138</v>
      </c>
      <c r="AD9" s="7">
        <v>5577</v>
      </c>
      <c r="AE9" s="7">
        <v>7076</v>
      </c>
      <c r="AF9" s="7"/>
    </row>
    <row r="10" spans="1:32" ht="13.8">
      <c r="A10" s="8">
        <v>9</v>
      </c>
      <c r="C10" s="7">
        <v>4742</v>
      </c>
      <c r="D10" s="7">
        <v>5427</v>
      </c>
      <c r="E10" s="7">
        <v>5960</v>
      </c>
      <c r="F10" s="7">
        <v>6969</v>
      </c>
      <c r="G10" s="7"/>
      <c r="H10" s="7"/>
      <c r="I10" s="7">
        <v>3116</v>
      </c>
      <c r="J10" s="7">
        <v>3121</v>
      </c>
      <c r="K10" s="7">
        <v>3240</v>
      </c>
      <c r="L10" s="7">
        <v>3422</v>
      </c>
      <c r="M10" s="7">
        <v>3626</v>
      </c>
      <c r="N10" s="7">
        <v>4060</v>
      </c>
      <c r="O10" s="7">
        <v>4870</v>
      </c>
      <c r="P10" s="7">
        <v>4870</v>
      </c>
      <c r="Q10" s="7">
        <v>5427</v>
      </c>
      <c r="R10" s="7">
        <v>5960</v>
      </c>
      <c r="S10" s="7">
        <v>7274</v>
      </c>
      <c r="T10" s="7">
        <v>8253</v>
      </c>
      <c r="U10" s="7">
        <v>8708</v>
      </c>
      <c r="V10" s="7">
        <v>9562</v>
      </c>
      <c r="W10" s="7">
        <v>0</v>
      </c>
      <c r="X10" s="7">
        <v>5960</v>
      </c>
      <c r="Y10" s="7">
        <v>7274</v>
      </c>
      <c r="Z10" s="7">
        <v>8253</v>
      </c>
      <c r="AA10" s="7">
        <v>8708</v>
      </c>
      <c r="AB10" s="7">
        <v>0</v>
      </c>
      <c r="AC10" s="7">
        <v>5427</v>
      </c>
      <c r="AD10" s="7">
        <v>5960</v>
      </c>
      <c r="AE10" s="7">
        <v>7274</v>
      </c>
      <c r="AF10" s="7"/>
    </row>
    <row r="11" spans="1:32" ht="13.8">
      <c r="A11" s="9">
        <v>10</v>
      </c>
      <c r="C11" s="7">
        <v>4975</v>
      </c>
      <c r="D11" s="7">
        <v>5740</v>
      </c>
      <c r="E11" s="7">
        <v>6378</v>
      </c>
      <c r="F11" s="7">
        <v>7287</v>
      </c>
      <c r="G11" s="7"/>
      <c r="H11" s="7"/>
      <c r="I11" s="7"/>
      <c r="J11" s="7">
        <v>3195</v>
      </c>
      <c r="K11" s="7">
        <v>3326</v>
      </c>
      <c r="L11" s="7">
        <v>3516</v>
      </c>
      <c r="M11" s="7">
        <v>3730</v>
      </c>
      <c r="N11" s="7">
        <v>4190</v>
      </c>
      <c r="O11" s="7">
        <v>5025</v>
      </c>
      <c r="P11" s="7">
        <v>5025</v>
      </c>
      <c r="Q11" s="7">
        <v>5740</v>
      </c>
      <c r="R11" s="7">
        <v>6378</v>
      </c>
      <c r="S11" s="7">
        <v>7471</v>
      </c>
      <c r="T11" s="7">
        <v>8478</v>
      </c>
      <c r="U11" s="7">
        <v>8984</v>
      </c>
      <c r="V11" s="7">
        <v>9868</v>
      </c>
      <c r="W11" s="7">
        <v>0</v>
      </c>
      <c r="X11" s="7">
        <v>6378</v>
      </c>
      <c r="Y11" s="7">
        <v>7471</v>
      </c>
      <c r="Z11" s="7">
        <v>8478</v>
      </c>
      <c r="AA11" s="7">
        <v>8984</v>
      </c>
      <c r="AB11" s="7">
        <v>0</v>
      </c>
      <c r="AC11" s="7">
        <v>5740</v>
      </c>
      <c r="AD11" s="7">
        <v>6378</v>
      </c>
      <c r="AE11" s="7">
        <v>7471</v>
      </c>
      <c r="AF11" s="7"/>
    </row>
    <row r="12" spans="1:32" ht="13.8">
      <c r="A12" s="8">
        <v>11</v>
      </c>
      <c r="C12" s="7">
        <v>5234</v>
      </c>
      <c r="D12" s="7">
        <v>6074</v>
      </c>
      <c r="E12" s="7">
        <v>6828</v>
      </c>
      <c r="F12" s="7">
        <v>7605</v>
      </c>
      <c r="G12" s="7"/>
      <c r="H12" s="7"/>
      <c r="I12" s="7"/>
      <c r="J12" s="7">
        <v>3270</v>
      </c>
      <c r="K12" s="7">
        <v>3412</v>
      </c>
      <c r="L12" s="7">
        <v>3610</v>
      </c>
      <c r="M12" s="7">
        <v>3833</v>
      </c>
      <c r="N12" s="7">
        <v>4320</v>
      </c>
      <c r="O12" s="7"/>
      <c r="P12" s="7">
        <v>5185</v>
      </c>
      <c r="Q12" s="7">
        <v>6074</v>
      </c>
      <c r="R12" s="7">
        <v>6828</v>
      </c>
      <c r="S12" s="7">
        <v>7670</v>
      </c>
      <c r="T12" s="7">
        <v>8708</v>
      </c>
      <c r="U12" s="7">
        <v>9270</v>
      </c>
      <c r="V12" s="7">
        <v>10179</v>
      </c>
      <c r="W12" s="7">
        <v>0</v>
      </c>
      <c r="X12" s="7">
        <v>6828</v>
      </c>
      <c r="Y12" s="7">
        <v>7670</v>
      </c>
      <c r="Z12" s="7">
        <v>8708</v>
      </c>
      <c r="AA12" s="7">
        <v>9270</v>
      </c>
      <c r="AB12" s="7">
        <v>0</v>
      </c>
      <c r="AC12" s="7">
        <v>6074</v>
      </c>
      <c r="AD12" s="7">
        <v>6828</v>
      </c>
      <c r="AE12" s="7">
        <v>7670</v>
      </c>
      <c r="AF12" s="7"/>
    </row>
    <row r="13" spans="1:32" ht="13.8">
      <c r="A13" s="9">
        <v>12</v>
      </c>
      <c r="C13" s="7">
        <v>5520</v>
      </c>
      <c r="D13" s="7">
        <v>6432</v>
      </c>
      <c r="E13" s="7">
        <v>7313</v>
      </c>
      <c r="F13" s="7">
        <v>8065</v>
      </c>
      <c r="G13" s="7"/>
      <c r="H13" s="7"/>
      <c r="I13" s="7"/>
      <c r="J13" s="7"/>
      <c r="K13" s="7"/>
      <c r="L13" s="7"/>
      <c r="M13" s="7">
        <v>3937</v>
      </c>
      <c r="N13" s="7">
        <v>4449</v>
      </c>
      <c r="O13" s="7"/>
      <c r="P13" s="7">
        <v>5341</v>
      </c>
      <c r="Q13" s="7">
        <v>6432</v>
      </c>
      <c r="R13" s="7">
        <v>7313</v>
      </c>
      <c r="S13" s="7">
        <v>7867</v>
      </c>
      <c r="T13" s="7"/>
      <c r="U13" s="7">
        <v>9562</v>
      </c>
      <c r="V13" s="7">
        <v>10503</v>
      </c>
      <c r="W13" s="7">
        <v>0</v>
      </c>
      <c r="X13" s="7">
        <v>7313</v>
      </c>
      <c r="Y13" s="7">
        <v>7867</v>
      </c>
      <c r="Z13" s="7"/>
      <c r="AA13" s="7">
        <v>9562</v>
      </c>
      <c r="AB13" s="7">
        <v>0</v>
      </c>
      <c r="AC13" s="7">
        <v>6432</v>
      </c>
      <c r="AD13" s="7">
        <v>7313</v>
      </c>
      <c r="AE13" s="7">
        <v>7867</v>
      </c>
      <c r="AF13" s="7"/>
    </row>
    <row r="14" spans="1:32" ht="13.8">
      <c r="A14" s="8">
        <v>13</v>
      </c>
      <c r="C14" s="7"/>
      <c r="D14" s="7"/>
      <c r="E14" s="7"/>
      <c r="F14" s="7"/>
      <c r="G14" s="7"/>
      <c r="H14" s="7"/>
      <c r="I14" s="7"/>
      <c r="J14" s="7"/>
      <c r="K14" s="7"/>
      <c r="L14" s="7"/>
      <c r="M14" s="7"/>
      <c r="N14" s="7"/>
      <c r="O14" s="7"/>
      <c r="P14" s="7">
        <v>5520</v>
      </c>
      <c r="Q14" s="7"/>
      <c r="R14" s="7"/>
      <c r="S14" s="7">
        <v>8065</v>
      </c>
      <c r="T14" s="7"/>
      <c r="U14" s="7"/>
      <c r="V14" s="7"/>
      <c r="W14" s="7"/>
      <c r="X14" s="7"/>
      <c r="Y14" s="7">
        <v>8065</v>
      </c>
      <c r="Z14" s="7"/>
      <c r="AA14" s="7"/>
      <c r="AB14" s="7">
        <v>0</v>
      </c>
      <c r="AC14" s="7"/>
      <c r="AD14" s="7"/>
      <c r="AE14" s="7">
        <v>8065</v>
      </c>
      <c r="AF14" s="7"/>
    </row>
    <row r="15" spans="1:32" ht="13.8">
      <c r="A15" s="9">
        <v>14</v>
      </c>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row>
    <row r="16" spans="1:32" ht="13.8">
      <c r="A16" s="8">
        <v>15</v>
      </c>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32" ht="13.8">
      <c r="A17" s="9">
        <v>16</v>
      </c>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13.8">
      <c r="A18" s="8">
        <v>17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row>
    <row r="19" spans="1:32" ht="13.8">
      <c r="A19" s="9">
        <v>18</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row>
    <row r="20" spans="1:32" ht="13.8">
      <c r="A20" s="8">
        <v>19</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13.8">
      <c r="A21" s="9">
        <v>20</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row>
    <row r="24" spans="1:32">
      <c r="A24" s="18" t="s">
        <v>99</v>
      </c>
      <c r="C24" t="str">
        <f>C1</f>
        <v>LB leraar</v>
      </c>
      <c r="D24" t="str">
        <f t="shared" ref="D24:AE24" si="0">D1</f>
        <v>LC  leraar</v>
      </c>
      <c r="E24" t="str">
        <f t="shared" si="0"/>
        <v>LD  leraar</v>
      </c>
      <c r="F24" t="str">
        <f t="shared" si="0"/>
        <v>LE Leraar</v>
      </c>
      <c r="G24" t="str">
        <f t="shared" si="0"/>
        <v>01 OOP</v>
      </c>
      <c r="H24" t="str">
        <f t="shared" si="0"/>
        <v>02 OOP</v>
      </c>
      <c r="I24" t="str">
        <f t="shared" si="0"/>
        <v>03 OOP</v>
      </c>
      <c r="J24" t="str">
        <f t="shared" si="0"/>
        <v>04 OOP</v>
      </c>
      <c r="K24" t="str">
        <f t="shared" si="0"/>
        <v>05 OOP</v>
      </c>
      <c r="L24" t="str">
        <f t="shared" si="0"/>
        <v>06 OOP</v>
      </c>
      <c r="M24" t="str">
        <f t="shared" si="0"/>
        <v>07 OOP</v>
      </c>
      <c r="N24" t="str">
        <f t="shared" si="0"/>
        <v>08 OOP</v>
      </c>
      <c r="O24" t="str">
        <f t="shared" si="0"/>
        <v>09 OOP</v>
      </c>
      <c r="P24" t="str">
        <f t="shared" si="0"/>
        <v>10 OOP</v>
      </c>
      <c r="Q24" t="str">
        <f t="shared" si="0"/>
        <v>11 OOP</v>
      </c>
      <c r="R24" t="str">
        <f t="shared" si="0"/>
        <v>12 OOP</v>
      </c>
      <c r="S24" t="str">
        <f t="shared" si="0"/>
        <v>13 OOP</v>
      </c>
      <c r="T24" t="str">
        <f t="shared" si="0"/>
        <v>14 OOP</v>
      </c>
      <c r="U24" t="str">
        <f t="shared" si="0"/>
        <v>15 OOP</v>
      </c>
      <c r="V24" t="str">
        <f t="shared" si="0"/>
        <v>16 OOP</v>
      </c>
      <c r="W24" t="str">
        <f t="shared" si="0"/>
        <v>D11</v>
      </c>
      <c r="X24" t="str">
        <f t="shared" si="0"/>
        <v>D12</v>
      </c>
      <c r="Y24" t="str">
        <f t="shared" si="0"/>
        <v>D13</v>
      </c>
      <c r="Z24" t="str">
        <f t="shared" si="0"/>
        <v>D14</v>
      </c>
      <c r="AA24" t="str">
        <f t="shared" si="0"/>
        <v>D15</v>
      </c>
      <c r="AB24" t="str">
        <f t="shared" si="0"/>
        <v>A10</v>
      </c>
      <c r="AC24" t="str">
        <f t="shared" si="0"/>
        <v>A11</v>
      </c>
      <c r="AD24" t="str">
        <f t="shared" si="0"/>
        <v>A12</v>
      </c>
      <c r="AE24" t="str">
        <f t="shared" si="0"/>
        <v>A13</v>
      </c>
    </row>
    <row r="25" spans="1:32">
      <c r="A25" s="8"/>
      <c r="C25" t="str">
        <f>LEFT(C24,3)</f>
        <v xml:space="preserve">LB </v>
      </c>
      <c r="D25" t="str">
        <f t="shared" ref="D25:AE25" si="1">LEFT(D24,3)</f>
        <v xml:space="preserve">LC </v>
      </c>
      <c r="E25" t="str">
        <f t="shared" si="1"/>
        <v xml:space="preserve">LD </v>
      </c>
      <c r="F25" t="str">
        <f t="shared" si="1"/>
        <v xml:space="preserve">LE </v>
      </c>
      <c r="G25" t="str">
        <f t="shared" si="1"/>
        <v xml:space="preserve">01 </v>
      </c>
      <c r="H25" t="str">
        <f t="shared" si="1"/>
        <v xml:space="preserve">02 </v>
      </c>
      <c r="I25" t="str">
        <f t="shared" si="1"/>
        <v xml:space="preserve">03 </v>
      </c>
      <c r="J25" t="str">
        <f t="shared" si="1"/>
        <v xml:space="preserve">04 </v>
      </c>
      <c r="K25" t="str">
        <f t="shared" si="1"/>
        <v xml:space="preserve">05 </v>
      </c>
      <c r="L25" t="str">
        <f t="shared" si="1"/>
        <v xml:space="preserve">06 </v>
      </c>
      <c r="M25" t="str">
        <f t="shared" si="1"/>
        <v xml:space="preserve">07 </v>
      </c>
      <c r="N25" t="str">
        <f t="shared" si="1"/>
        <v xml:space="preserve">08 </v>
      </c>
      <c r="O25" t="str">
        <f t="shared" si="1"/>
        <v xml:space="preserve">09 </v>
      </c>
      <c r="P25" t="str">
        <f t="shared" si="1"/>
        <v xml:space="preserve">10 </v>
      </c>
      <c r="Q25" t="str">
        <f t="shared" si="1"/>
        <v xml:space="preserve">11 </v>
      </c>
      <c r="R25" t="str">
        <f t="shared" si="1"/>
        <v xml:space="preserve">12 </v>
      </c>
      <c r="S25" t="str">
        <f t="shared" si="1"/>
        <v xml:space="preserve">13 </v>
      </c>
      <c r="T25" t="str">
        <f t="shared" si="1"/>
        <v xml:space="preserve">14 </v>
      </c>
      <c r="U25" t="str">
        <f t="shared" si="1"/>
        <v xml:space="preserve">15 </v>
      </c>
      <c r="V25" t="str">
        <f t="shared" si="1"/>
        <v xml:space="preserve">16 </v>
      </c>
      <c r="W25" t="str">
        <f t="shared" si="1"/>
        <v>D11</v>
      </c>
      <c r="X25" t="str">
        <f t="shared" si="1"/>
        <v>D12</v>
      </c>
      <c r="Y25" t="str">
        <f t="shared" si="1"/>
        <v>D13</v>
      </c>
      <c r="Z25" t="str">
        <f t="shared" si="1"/>
        <v>D14</v>
      </c>
      <c r="AA25" t="str">
        <f t="shared" si="1"/>
        <v>D15</v>
      </c>
      <c r="AB25" t="str">
        <f t="shared" si="1"/>
        <v>A10</v>
      </c>
      <c r="AC25" t="str">
        <f t="shared" si="1"/>
        <v>A11</v>
      </c>
      <c r="AD25" t="str">
        <f t="shared" si="1"/>
        <v>A12</v>
      </c>
      <c r="AE25" t="str">
        <f t="shared" si="1"/>
        <v>A13</v>
      </c>
    </row>
    <row r="26" spans="1:32">
      <c r="A26" s="8">
        <v>1</v>
      </c>
      <c r="C26">
        <v>1</v>
      </c>
      <c r="D26">
        <v>1</v>
      </c>
      <c r="E26">
        <v>1</v>
      </c>
      <c r="F26">
        <v>1</v>
      </c>
      <c r="G26">
        <v>1</v>
      </c>
      <c r="H26">
        <v>1</v>
      </c>
      <c r="I26">
        <v>1</v>
      </c>
      <c r="J26">
        <v>1</v>
      </c>
      <c r="K26">
        <v>1</v>
      </c>
      <c r="L26">
        <v>1</v>
      </c>
      <c r="M26">
        <v>1</v>
      </c>
      <c r="N26">
        <v>1</v>
      </c>
      <c r="O26">
        <v>1</v>
      </c>
      <c r="P26">
        <v>1</v>
      </c>
      <c r="Q26">
        <v>1</v>
      </c>
      <c r="R26">
        <v>1</v>
      </c>
      <c r="S26">
        <v>1</v>
      </c>
      <c r="T26">
        <v>1</v>
      </c>
      <c r="U26">
        <v>1</v>
      </c>
      <c r="V26">
        <v>1</v>
      </c>
      <c r="W26">
        <v>1</v>
      </c>
      <c r="X26">
        <v>1</v>
      </c>
      <c r="Y26">
        <v>1</v>
      </c>
      <c r="Z26">
        <v>1</v>
      </c>
      <c r="AA26">
        <v>1</v>
      </c>
      <c r="AB26">
        <v>1</v>
      </c>
      <c r="AC26">
        <v>1</v>
      </c>
      <c r="AD26">
        <v>1</v>
      </c>
      <c r="AE26">
        <v>1</v>
      </c>
    </row>
    <row r="27" spans="1:32">
      <c r="A27" s="9">
        <v>2</v>
      </c>
      <c r="C27">
        <f t="shared" ref="C27:AE35" si="2">IF(C3&lt;&gt;"",C26+1,"")</f>
        <v>2</v>
      </c>
      <c r="D27">
        <f t="shared" si="2"/>
        <v>2</v>
      </c>
      <c r="E27">
        <f t="shared" si="2"/>
        <v>2</v>
      </c>
      <c r="F27">
        <f t="shared" si="2"/>
        <v>2</v>
      </c>
      <c r="G27">
        <f t="shared" si="2"/>
        <v>2</v>
      </c>
      <c r="H27">
        <f t="shared" si="2"/>
        <v>2</v>
      </c>
      <c r="I27">
        <f t="shared" si="2"/>
        <v>2</v>
      </c>
      <c r="J27">
        <f t="shared" si="2"/>
        <v>2</v>
      </c>
      <c r="K27">
        <f t="shared" si="2"/>
        <v>2</v>
      </c>
      <c r="L27">
        <f t="shared" si="2"/>
        <v>2</v>
      </c>
      <c r="M27">
        <f t="shared" si="2"/>
        <v>2</v>
      </c>
      <c r="N27">
        <f t="shared" si="2"/>
        <v>2</v>
      </c>
      <c r="O27">
        <f t="shared" si="2"/>
        <v>2</v>
      </c>
      <c r="P27">
        <f t="shared" si="2"/>
        <v>2</v>
      </c>
      <c r="Q27">
        <f t="shared" si="2"/>
        <v>2</v>
      </c>
      <c r="R27">
        <f t="shared" si="2"/>
        <v>2</v>
      </c>
      <c r="S27">
        <f t="shared" si="2"/>
        <v>2</v>
      </c>
      <c r="T27">
        <f t="shared" si="2"/>
        <v>2</v>
      </c>
      <c r="U27">
        <f t="shared" si="2"/>
        <v>2</v>
      </c>
      <c r="V27">
        <f t="shared" si="2"/>
        <v>2</v>
      </c>
      <c r="W27">
        <f t="shared" si="2"/>
        <v>2</v>
      </c>
      <c r="X27">
        <f t="shared" si="2"/>
        <v>2</v>
      </c>
      <c r="Y27">
        <f t="shared" si="2"/>
        <v>2</v>
      </c>
      <c r="Z27">
        <f t="shared" si="2"/>
        <v>2</v>
      </c>
      <c r="AA27">
        <f t="shared" si="2"/>
        <v>2</v>
      </c>
      <c r="AB27">
        <f t="shared" si="2"/>
        <v>2</v>
      </c>
      <c r="AC27">
        <f t="shared" si="2"/>
        <v>2</v>
      </c>
      <c r="AD27">
        <f t="shared" si="2"/>
        <v>2</v>
      </c>
      <c r="AE27">
        <f t="shared" si="2"/>
        <v>2</v>
      </c>
    </row>
    <row r="28" spans="1:32">
      <c r="A28" s="8">
        <v>3</v>
      </c>
      <c r="C28">
        <f t="shared" si="2"/>
        <v>3</v>
      </c>
      <c r="D28">
        <f t="shared" si="2"/>
        <v>3</v>
      </c>
      <c r="E28">
        <f t="shared" si="2"/>
        <v>3</v>
      </c>
      <c r="F28">
        <f t="shared" si="2"/>
        <v>3</v>
      </c>
      <c r="G28">
        <f t="shared" si="2"/>
        <v>3</v>
      </c>
      <c r="H28">
        <f t="shared" si="2"/>
        <v>3</v>
      </c>
      <c r="I28">
        <f t="shared" si="2"/>
        <v>3</v>
      </c>
      <c r="J28">
        <f t="shared" si="2"/>
        <v>3</v>
      </c>
      <c r="K28">
        <f t="shared" si="2"/>
        <v>3</v>
      </c>
      <c r="L28">
        <f t="shared" si="2"/>
        <v>3</v>
      </c>
      <c r="M28">
        <f t="shared" si="2"/>
        <v>3</v>
      </c>
      <c r="N28">
        <f t="shared" si="2"/>
        <v>3</v>
      </c>
      <c r="O28">
        <f t="shared" si="2"/>
        <v>3</v>
      </c>
      <c r="P28">
        <f t="shared" si="2"/>
        <v>3</v>
      </c>
      <c r="Q28">
        <f t="shared" si="2"/>
        <v>3</v>
      </c>
      <c r="R28">
        <f t="shared" si="2"/>
        <v>3</v>
      </c>
      <c r="S28">
        <f t="shared" si="2"/>
        <v>3</v>
      </c>
      <c r="T28">
        <f t="shared" si="2"/>
        <v>3</v>
      </c>
      <c r="U28">
        <f t="shared" si="2"/>
        <v>3</v>
      </c>
      <c r="V28">
        <f t="shared" si="2"/>
        <v>3</v>
      </c>
      <c r="W28">
        <f t="shared" si="2"/>
        <v>3</v>
      </c>
      <c r="X28">
        <f t="shared" si="2"/>
        <v>3</v>
      </c>
      <c r="Y28">
        <f t="shared" si="2"/>
        <v>3</v>
      </c>
      <c r="Z28">
        <f t="shared" si="2"/>
        <v>3</v>
      </c>
      <c r="AA28">
        <f t="shared" si="2"/>
        <v>3</v>
      </c>
      <c r="AB28">
        <f t="shared" si="2"/>
        <v>3</v>
      </c>
      <c r="AC28">
        <f t="shared" si="2"/>
        <v>3</v>
      </c>
      <c r="AD28">
        <f t="shared" si="2"/>
        <v>3</v>
      </c>
      <c r="AE28">
        <f t="shared" si="2"/>
        <v>3</v>
      </c>
    </row>
    <row r="29" spans="1:32">
      <c r="A29" s="9">
        <v>4</v>
      </c>
      <c r="C29">
        <f t="shared" si="2"/>
        <v>4</v>
      </c>
      <c r="D29">
        <f t="shared" si="2"/>
        <v>4</v>
      </c>
      <c r="E29">
        <f t="shared" si="2"/>
        <v>4</v>
      </c>
      <c r="F29">
        <f t="shared" si="2"/>
        <v>4</v>
      </c>
      <c r="G29">
        <f t="shared" si="2"/>
        <v>4</v>
      </c>
      <c r="H29">
        <f t="shared" si="2"/>
        <v>4</v>
      </c>
      <c r="I29">
        <f t="shared" si="2"/>
        <v>4</v>
      </c>
      <c r="J29">
        <f t="shared" si="2"/>
        <v>4</v>
      </c>
      <c r="K29">
        <f t="shared" si="2"/>
        <v>4</v>
      </c>
      <c r="L29">
        <f t="shared" si="2"/>
        <v>4</v>
      </c>
      <c r="M29">
        <f t="shared" si="2"/>
        <v>4</v>
      </c>
      <c r="N29">
        <f t="shared" si="2"/>
        <v>4</v>
      </c>
      <c r="O29">
        <f t="shared" si="2"/>
        <v>4</v>
      </c>
      <c r="P29">
        <f t="shared" si="2"/>
        <v>4</v>
      </c>
      <c r="Q29">
        <f t="shared" si="2"/>
        <v>4</v>
      </c>
      <c r="R29">
        <f t="shared" si="2"/>
        <v>4</v>
      </c>
      <c r="S29">
        <f t="shared" si="2"/>
        <v>4</v>
      </c>
      <c r="T29">
        <f t="shared" si="2"/>
        <v>4</v>
      </c>
      <c r="U29">
        <f t="shared" si="2"/>
        <v>4</v>
      </c>
      <c r="V29">
        <f t="shared" si="2"/>
        <v>4</v>
      </c>
      <c r="W29">
        <f t="shared" si="2"/>
        <v>4</v>
      </c>
      <c r="X29">
        <f t="shared" si="2"/>
        <v>4</v>
      </c>
      <c r="Y29">
        <f t="shared" si="2"/>
        <v>4</v>
      </c>
      <c r="Z29">
        <f t="shared" si="2"/>
        <v>4</v>
      </c>
      <c r="AA29">
        <f t="shared" si="2"/>
        <v>4</v>
      </c>
      <c r="AB29">
        <f t="shared" si="2"/>
        <v>4</v>
      </c>
      <c r="AC29">
        <f t="shared" si="2"/>
        <v>4</v>
      </c>
      <c r="AD29">
        <f t="shared" si="2"/>
        <v>4</v>
      </c>
      <c r="AE29">
        <f t="shared" si="2"/>
        <v>4</v>
      </c>
    </row>
    <row r="30" spans="1:32">
      <c r="A30" s="8">
        <v>5</v>
      </c>
      <c r="C30">
        <f t="shared" si="2"/>
        <v>5</v>
      </c>
      <c r="D30">
        <f t="shared" si="2"/>
        <v>5</v>
      </c>
      <c r="E30">
        <f t="shared" si="2"/>
        <v>5</v>
      </c>
      <c r="F30">
        <f t="shared" si="2"/>
        <v>5</v>
      </c>
      <c r="G30">
        <f t="shared" si="2"/>
        <v>5</v>
      </c>
      <c r="H30">
        <f t="shared" si="2"/>
        <v>5</v>
      </c>
      <c r="I30">
        <f t="shared" si="2"/>
        <v>5</v>
      </c>
      <c r="J30">
        <f t="shared" si="2"/>
        <v>5</v>
      </c>
      <c r="K30">
        <f t="shared" si="2"/>
        <v>5</v>
      </c>
      <c r="L30">
        <f t="shared" si="2"/>
        <v>5</v>
      </c>
      <c r="M30">
        <f t="shared" si="2"/>
        <v>5</v>
      </c>
      <c r="N30">
        <f t="shared" si="2"/>
        <v>5</v>
      </c>
      <c r="O30">
        <f t="shared" si="2"/>
        <v>5</v>
      </c>
      <c r="P30">
        <f t="shared" si="2"/>
        <v>5</v>
      </c>
      <c r="Q30">
        <f t="shared" si="2"/>
        <v>5</v>
      </c>
      <c r="R30">
        <f t="shared" si="2"/>
        <v>5</v>
      </c>
      <c r="S30">
        <f t="shared" si="2"/>
        <v>5</v>
      </c>
      <c r="T30">
        <f t="shared" si="2"/>
        <v>5</v>
      </c>
      <c r="U30">
        <f t="shared" si="2"/>
        <v>5</v>
      </c>
      <c r="V30">
        <f t="shared" si="2"/>
        <v>5</v>
      </c>
      <c r="W30">
        <f t="shared" si="2"/>
        <v>5</v>
      </c>
      <c r="X30">
        <f t="shared" si="2"/>
        <v>5</v>
      </c>
      <c r="Y30">
        <f t="shared" si="2"/>
        <v>5</v>
      </c>
      <c r="Z30">
        <f t="shared" si="2"/>
        <v>5</v>
      </c>
      <c r="AA30">
        <f t="shared" si="2"/>
        <v>5</v>
      </c>
      <c r="AB30">
        <f t="shared" si="2"/>
        <v>5</v>
      </c>
      <c r="AC30">
        <f t="shared" si="2"/>
        <v>5</v>
      </c>
      <c r="AD30">
        <f t="shared" si="2"/>
        <v>5</v>
      </c>
      <c r="AE30">
        <f t="shared" si="2"/>
        <v>5</v>
      </c>
    </row>
    <row r="31" spans="1:32">
      <c r="A31" s="9">
        <v>6</v>
      </c>
      <c r="C31">
        <f t="shared" si="2"/>
        <v>6</v>
      </c>
      <c r="D31">
        <f t="shared" si="2"/>
        <v>6</v>
      </c>
      <c r="E31">
        <f t="shared" si="2"/>
        <v>6</v>
      </c>
      <c r="F31">
        <f t="shared" si="2"/>
        <v>6</v>
      </c>
      <c r="G31">
        <f t="shared" si="2"/>
        <v>6</v>
      </c>
      <c r="H31">
        <f t="shared" si="2"/>
        <v>6</v>
      </c>
      <c r="I31">
        <f t="shared" si="2"/>
        <v>6</v>
      </c>
      <c r="J31">
        <f t="shared" si="2"/>
        <v>6</v>
      </c>
      <c r="K31">
        <f t="shared" si="2"/>
        <v>6</v>
      </c>
      <c r="L31">
        <f t="shared" si="2"/>
        <v>6</v>
      </c>
      <c r="M31">
        <f t="shared" si="2"/>
        <v>6</v>
      </c>
      <c r="N31">
        <f t="shared" si="2"/>
        <v>6</v>
      </c>
      <c r="O31">
        <f t="shared" si="2"/>
        <v>6</v>
      </c>
      <c r="P31">
        <f t="shared" si="2"/>
        <v>6</v>
      </c>
      <c r="Q31">
        <f t="shared" si="2"/>
        <v>6</v>
      </c>
      <c r="R31">
        <f t="shared" si="2"/>
        <v>6</v>
      </c>
      <c r="S31">
        <f t="shared" si="2"/>
        <v>6</v>
      </c>
      <c r="T31">
        <f t="shared" si="2"/>
        <v>6</v>
      </c>
      <c r="U31">
        <f t="shared" si="2"/>
        <v>6</v>
      </c>
      <c r="V31">
        <f t="shared" si="2"/>
        <v>6</v>
      </c>
      <c r="W31">
        <f t="shared" si="2"/>
        <v>6</v>
      </c>
      <c r="X31">
        <f t="shared" si="2"/>
        <v>6</v>
      </c>
      <c r="Y31">
        <f t="shared" si="2"/>
        <v>6</v>
      </c>
      <c r="Z31">
        <f t="shared" si="2"/>
        <v>6</v>
      </c>
      <c r="AA31">
        <f t="shared" si="2"/>
        <v>6</v>
      </c>
      <c r="AB31">
        <f t="shared" si="2"/>
        <v>6</v>
      </c>
      <c r="AC31">
        <f t="shared" si="2"/>
        <v>6</v>
      </c>
      <c r="AD31">
        <f t="shared" si="2"/>
        <v>6</v>
      </c>
      <c r="AE31">
        <f t="shared" si="2"/>
        <v>6</v>
      </c>
    </row>
    <row r="32" spans="1:32">
      <c r="A32" s="8">
        <v>7</v>
      </c>
      <c r="C32">
        <f t="shared" si="2"/>
        <v>7</v>
      </c>
      <c r="D32">
        <f t="shared" si="2"/>
        <v>7</v>
      </c>
      <c r="E32">
        <f t="shared" si="2"/>
        <v>7</v>
      </c>
      <c r="F32">
        <f t="shared" si="2"/>
        <v>7</v>
      </c>
      <c r="G32">
        <f t="shared" si="2"/>
        <v>7</v>
      </c>
      <c r="H32">
        <f t="shared" si="2"/>
        <v>7</v>
      </c>
      <c r="I32">
        <f t="shared" si="2"/>
        <v>7</v>
      </c>
      <c r="J32">
        <f t="shared" si="2"/>
        <v>7</v>
      </c>
      <c r="K32">
        <f t="shared" si="2"/>
        <v>7</v>
      </c>
      <c r="L32">
        <f t="shared" si="2"/>
        <v>7</v>
      </c>
      <c r="M32">
        <f t="shared" si="2"/>
        <v>7</v>
      </c>
      <c r="N32">
        <f t="shared" si="2"/>
        <v>7</v>
      </c>
      <c r="O32">
        <f t="shared" si="2"/>
        <v>7</v>
      </c>
      <c r="P32">
        <f t="shared" si="2"/>
        <v>7</v>
      </c>
      <c r="Q32">
        <f t="shared" si="2"/>
        <v>7</v>
      </c>
      <c r="R32">
        <f t="shared" si="2"/>
        <v>7</v>
      </c>
      <c r="S32">
        <f t="shared" si="2"/>
        <v>7</v>
      </c>
      <c r="T32">
        <f t="shared" si="2"/>
        <v>7</v>
      </c>
      <c r="U32">
        <f t="shared" si="2"/>
        <v>7</v>
      </c>
      <c r="V32">
        <f t="shared" si="2"/>
        <v>7</v>
      </c>
      <c r="W32">
        <f t="shared" si="2"/>
        <v>7</v>
      </c>
      <c r="X32">
        <f t="shared" si="2"/>
        <v>7</v>
      </c>
      <c r="Y32">
        <f t="shared" si="2"/>
        <v>7</v>
      </c>
      <c r="Z32">
        <f t="shared" si="2"/>
        <v>7</v>
      </c>
      <c r="AA32">
        <f t="shared" si="2"/>
        <v>7</v>
      </c>
      <c r="AB32">
        <f t="shared" si="2"/>
        <v>7</v>
      </c>
      <c r="AC32">
        <f t="shared" si="2"/>
        <v>7</v>
      </c>
      <c r="AD32">
        <f t="shared" si="2"/>
        <v>7</v>
      </c>
      <c r="AE32">
        <f t="shared" si="2"/>
        <v>7</v>
      </c>
    </row>
    <row r="33" spans="1:31">
      <c r="A33" s="9">
        <v>8</v>
      </c>
      <c r="C33">
        <f t="shared" si="2"/>
        <v>8</v>
      </c>
      <c r="D33">
        <f t="shared" si="2"/>
        <v>8</v>
      </c>
      <c r="E33">
        <f t="shared" si="2"/>
        <v>8</v>
      </c>
      <c r="F33">
        <f t="shared" si="2"/>
        <v>8</v>
      </c>
      <c r="G33" t="str">
        <f t="shared" si="2"/>
        <v/>
      </c>
      <c r="H33">
        <f t="shared" si="2"/>
        <v>8</v>
      </c>
      <c r="I33">
        <f t="shared" si="2"/>
        <v>8</v>
      </c>
      <c r="J33">
        <f t="shared" si="2"/>
        <v>8</v>
      </c>
      <c r="K33">
        <f t="shared" si="2"/>
        <v>8</v>
      </c>
      <c r="L33">
        <f t="shared" si="2"/>
        <v>8</v>
      </c>
      <c r="M33">
        <f t="shared" si="2"/>
        <v>8</v>
      </c>
      <c r="N33">
        <f t="shared" si="2"/>
        <v>8</v>
      </c>
      <c r="O33">
        <f t="shared" si="2"/>
        <v>8</v>
      </c>
      <c r="P33">
        <f t="shared" si="2"/>
        <v>8</v>
      </c>
      <c r="Q33">
        <f t="shared" si="2"/>
        <v>8</v>
      </c>
      <c r="R33">
        <f t="shared" si="2"/>
        <v>8</v>
      </c>
      <c r="S33">
        <f t="shared" si="2"/>
        <v>8</v>
      </c>
      <c r="T33">
        <f t="shared" si="2"/>
        <v>8</v>
      </c>
      <c r="U33">
        <f t="shared" si="2"/>
        <v>8</v>
      </c>
      <c r="V33">
        <f t="shared" si="2"/>
        <v>8</v>
      </c>
      <c r="W33">
        <f t="shared" si="2"/>
        <v>8</v>
      </c>
      <c r="X33">
        <f t="shared" si="2"/>
        <v>8</v>
      </c>
      <c r="Y33">
        <f t="shared" si="2"/>
        <v>8</v>
      </c>
      <c r="Z33">
        <f t="shared" si="2"/>
        <v>8</v>
      </c>
      <c r="AA33">
        <f t="shared" si="2"/>
        <v>8</v>
      </c>
      <c r="AB33">
        <f t="shared" si="2"/>
        <v>8</v>
      </c>
      <c r="AC33">
        <f t="shared" si="2"/>
        <v>8</v>
      </c>
      <c r="AD33">
        <f t="shared" si="2"/>
        <v>8</v>
      </c>
      <c r="AE33">
        <f t="shared" si="2"/>
        <v>8</v>
      </c>
    </row>
    <row r="34" spans="1:31">
      <c r="A34" s="8">
        <v>9</v>
      </c>
      <c r="C34">
        <f t="shared" si="2"/>
        <v>9</v>
      </c>
      <c r="D34">
        <f t="shared" si="2"/>
        <v>9</v>
      </c>
      <c r="E34">
        <f t="shared" si="2"/>
        <v>9</v>
      </c>
      <c r="F34">
        <f t="shared" si="2"/>
        <v>9</v>
      </c>
      <c r="G34" t="str">
        <f t="shared" si="2"/>
        <v/>
      </c>
      <c r="H34" t="str">
        <f t="shared" si="2"/>
        <v/>
      </c>
      <c r="I34">
        <f t="shared" si="2"/>
        <v>9</v>
      </c>
      <c r="J34">
        <f t="shared" si="2"/>
        <v>9</v>
      </c>
      <c r="K34">
        <f t="shared" si="2"/>
        <v>9</v>
      </c>
      <c r="L34">
        <f t="shared" si="2"/>
        <v>9</v>
      </c>
      <c r="M34">
        <f t="shared" si="2"/>
        <v>9</v>
      </c>
      <c r="N34">
        <f t="shared" si="2"/>
        <v>9</v>
      </c>
      <c r="O34">
        <f t="shared" si="2"/>
        <v>9</v>
      </c>
      <c r="P34">
        <f t="shared" si="2"/>
        <v>9</v>
      </c>
      <c r="Q34">
        <f t="shared" si="2"/>
        <v>9</v>
      </c>
      <c r="R34">
        <f t="shared" si="2"/>
        <v>9</v>
      </c>
      <c r="S34">
        <f t="shared" si="2"/>
        <v>9</v>
      </c>
      <c r="T34">
        <f t="shared" si="2"/>
        <v>9</v>
      </c>
      <c r="U34">
        <f t="shared" si="2"/>
        <v>9</v>
      </c>
      <c r="V34">
        <f t="shared" si="2"/>
        <v>9</v>
      </c>
      <c r="W34">
        <f t="shared" si="2"/>
        <v>9</v>
      </c>
      <c r="X34">
        <f t="shared" si="2"/>
        <v>9</v>
      </c>
      <c r="Y34">
        <f t="shared" si="2"/>
        <v>9</v>
      </c>
      <c r="Z34">
        <f t="shared" si="2"/>
        <v>9</v>
      </c>
      <c r="AA34">
        <f t="shared" si="2"/>
        <v>9</v>
      </c>
      <c r="AB34">
        <f t="shared" si="2"/>
        <v>9</v>
      </c>
      <c r="AC34">
        <f t="shared" si="2"/>
        <v>9</v>
      </c>
      <c r="AD34">
        <f t="shared" si="2"/>
        <v>9</v>
      </c>
      <c r="AE34">
        <f t="shared" si="2"/>
        <v>9</v>
      </c>
    </row>
    <row r="35" spans="1:31">
      <c r="A35" s="9">
        <v>10</v>
      </c>
      <c r="C35">
        <f t="shared" si="2"/>
        <v>10</v>
      </c>
      <c r="D35">
        <f t="shared" si="2"/>
        <v>10</v>
      </c>
      <c r="E35">
        <f t="shared" si="2"/>
        <v>10</v>
      </c>
      <c r="F35">
        <f t="shared" si="2"/>
        <v>10</v>
      </c>
      <c r="G35" t="str">
        <f t="shared" si="2"/>
        <v/>
      </c>
      <c r="H35" t="str">
        <f t="shared" si="2"/>
        <v/>
      </c>
      <c r="I35" t="str">
        <f t="shared" si="2"/>
        <v/>
      </c>
      <c r="J35">
        <f t="shared" si="2"/>
        <v>10</v>
      </c>
      <c r="K35">
        <f t="shared" si="2"/>
        <v>10</v>
      </c>
      <c r="L35">
        <f t="shared" si="2"/>
        <v>10</v>
      </c>
      <c r="M35">
        <f t="shared" si="2"/>
        <v>10</v>
      </c>
      <c r="N35">
        <f t="shared" si="2"/>
        <v>10</v>
      </c>
      <c r="O35">
        <f t="shared" si="2"/>
        <v>10</v>
      </c>
      <c r="P35">
        <f t="shared" si="2"/>
        <v>10</v>
      </c>
      <c r="Q35">
        <f t="shared" ref="Q35:AE45" si="3">IF(Q11&lt;&gt;"",Q34+1,"")</f>
        <v>10</v>
      </c>
      <c r="R35">
        <f t="shared" si="3"/>
        <v>10</v>
      </c>
      <c r="S35">
        <f t="shared" si="3"/>
        <v>10</v>
      </c>
      <c r="T35">
        <f t="shared" si="3"/>
        <v>10</v>
      </c>
      <c r="U35">
        <f t="shared" si="3"/>
        <v>10</v>
      </c>
      <c r="V35">
        <f t="shared" si="3"/>
        <v>10</v>
      </c>
      <c r="W35">
        <f t="shared" si="3"/>
        <v>10</v>
      </c>
      <c r="X35">
        <f t="shared" si="3"/>
        <v>10</v>
      </c>
      <c r="Y35">
        <f t="shared" si="3"/>
        <v>10</v>
      </c>
      <c r="Z35">
        <f t="shared" si="3"/>
        <v>10</v>
      </c>
      <c r="AA35">
        <f t="shared" si="3"/>
        <v>10</v>
      </c>
      <c r="AB35">
        <f t="shared" si="3"/>
        <v>10</v>
      </c>
      <c r="AC35">
        <f t="shared" si="3"/>
        <v>10</v>
      </c>
      <c r="AD35">
        <f t="shared" si="3"/>
        <v>10</v>
      </c>
      <c r="AE35">
        <f t="shared" si="3"/>
        <v>10</v>
      </c>
    </row>
    <row r="36" spans="1:31">
      <c r="A36" s="8">
        <v>11</v>
      </c>
      <c r="C36">
        <f t="shared" ref="C36:P46" si="4">IF(C12&lt;&gt;"",C35+1,"")</f>
        <v>11</v>
      </c>
      <c r="D36">
        <f t="shared" si="4"/>
        <v>11</v>
      </c>
      <c r="E36">
        <f t="shared" si="4"/>
        <v>11</v>
      </c>
      <c r="F36">
        <f t="shared" si="4"/>
        <v>11</v>
      </c>
      <c r="G36" t="str">
        <f t="shared" si="4"/>
        <v/>
      </c>
      <c r="H36" t="str">
        <f t="shared" si="4"/>
        <v/>
      </c>
      <c r="I36" t="str">
        <f t="shared" si="4"/>
        <v/>
      </c>
      <c r="J36">
        <f t="shared" si="4"/>
        <v>11</v>
      </c>
      <c r="K36">
        <f t="shared" si="4"/>
        <v>11</v>
      </c>
      <c r="L36">
        <f t="shared" si="4"/>
        <v>11</v>
      </c>
      <c r="M36">
        <f t="shared" si="4"/>
        <v>11</v>
      </c>
      <c r="N36">
        <f t="shared" si="4"/>
        <v>11</v>
      </c>
      <c r="O36" t="str">
        <f t="shared" si="4"/>
        <v/>
      </c>
      <c r="P36">
        <f t="shared" si="4"/>
        <v>11</v>
      </c>
      <c r="Q36">
        <f t="shared" si="3"/>
        <v>11</v>
      </c>
      <c r="R36">
        <f t="shared" si="3"/>
        <v>11</v>
      </c>
      <c r="S36">
        <f t="shared" si="3"/>
        <v>11</v>
      </c>
      <c r="T36">
        <f t="shared" si="3"/>
        <v>11</v>
      </c>
      <c r="U36">
        <f t="shared" si="3"/>
        <v>11</v>
      </c>
      <c r="V36">
        <f t="shared" si="3"/>
        <v>11</v>
      </c>
      <c r="W36">
        <f t="shared" si="3"/>
        <v>11</v>
      </c>
      <c r="X36">
        <f t="shared" si="3"/>
        <v>11</v>
      </c>
      <c r="Y36">
        <f t="shared" si="3"/>
        <v>11</v>
      </c>
      <c r="Z36">
        <f t="shared" si="3"/>
        <v>11</v>
      </c>
      <c r="AA36">
        <f t="shared" si="3"/>
        <v>11</v>
      </c>
      <c r="AB36">
        <f t="shared" si="3"/>
        <v>11</v>
      </c>
      <c r="AC36">
        <f t="shared" si="3"/>
        <v>11</v>
      </c>
      <c r="AD36">
        <f t="shared" si="3"/>
        <v>11</v>
      </c>
      <c r="AE36">
        <f t="shared" si="3"/>
        <v>11</v>
      </c>
    </row>
    <row r="37" spans="1:31">
      <c r="A37" s="9">
        <v>12</v>
      </c>
      <c r="C37">
        <f t="shared" si="4"/>
        <v>12</v>
      </c>
      <c r="D37">
        <f t="shared" si="4"/>
        <v>12</v>
      </c>
      <c r="E37">
        <f t="shared" si="4"/>
        <v>12</v>
      </c>
      <c r="F37">
        <f t="shared" si="4"/>
        <v>12</v>
      </c>
      <c r="G37" t="str">
        <f t="shared" si="4"/>
        <v/>
      </c>
      <c r="H37" t="str">
        <f t="shared" si="4"/>
        <v/>
      </c>
      <c r="I37" t="str">
        <f t="shared" si="4"/>
        <v/>
      </c>
      <c r="J37" t="str">
        <f t="shared" si="4"/>
        <v/>
      </c>
      <c r="K37" t="str">
        <f t="shared" si="4"/>
        <v/>
      </c>
      <c r="L37" t="str">
        <f t="shared" si="4"/>
        <v/>
      </c>
      <c r="M37">
        <f t="shared" si="4"/>
        <v>12</v>
      </c>
      <c r="N37">
        <f t="shared" si="4"/>
        <v>12</v>
      </c>
      <c r="O37" t="str">
        <f t="shared" si="4"/>
        <v/>
      </c>
      <c r="P37">
        <f t="shared" si="4"/>
        <v>12</v>
      </c>
      <c r="Q37">
        <f t="shared" si="3"/>
        <v>12</v>
      </c>
      <c r="R37">
        <f t="shared" si="3"/>
        <v>12</v>
      </c>
      <c r="S37">
        <f t="shared" si="3"/>
        <v>12</v>
      </c>
      <c r="T37" t="str">
        <f t="shared" si="3"/>
        <v/>
      </c>
      <c r="U37">
        <f t="shared" si="3"/>
        <v>12</v>
      </c>
      <c r="V37">
        <f t="shared" si="3"/>
        <v>12</v>
      </c>
      <c r="W37">
        <f t="shared" si="3"/>
        <v>12</v>
      </c>
      <c r="X37">
        <f t="shared" si="3"/>
        <v>12</v>
      </c>
      <c r="Y37">
        <f t="shared" si="3"/>
        <v>12</v>
      </c>
      <c r="Z37" t="str">
        <f t="shared" si="3"/>
        <v/>
      </c>
      <c r="AA37">
        <f t="shared" si="3"/>
        <v>12</v>
      </c>
      <c r="AB37">
        <f t="shared" si="3"/>
        <v>12</v>
      </c>
      <c r="AC37">
        <f t="shared" si="3"/>
        <v>12</v>
      </c>
      <c r="AD37">
        <f t="shared" si="3"/>
        <v>12</v>
      </c>
      <c r="AE37">
        <f t="shared" si="3"/>
        <v>12</v>
      </c>
    </row>
    <row r="38" spans="1:31">
      <c r="A38" s="8">
        <v>13</v>
      </c>
      <c r="C38" t="str">
        <f t="shared" si="4"/>
        <v/>
      </c>
      <c r="D38" t="str">
        <f t="shared" si="4"/>
        <v/>
      </c>
      <c r="E38" t="str">
        <f t="shared" si="4"/>
        <v/>
      </c>
      <c r="F38" t="str">
        <f t="shared" si="4"/>
        <v/>
      </c>
      <c r="G38" t="str">
        <f t="shared" si="4"/>
        <v/>
      </c>
      <c r="H38" t="str">
        <f t="shared" si="4"/>
        <v/>
      </c>
      <c r="I38" t="str">
        <f t="shared" si="4"/>
        <v/>
      </c>
      <c r="J38" t="str">
        <f t="shared" si="4"/>
        <v/>
      </c>
      <c r="K38" t="str">
        <f t="shared" si="4"/>
        <v/>
      </c>
      <c r="L38" t="str">
        <f t="shared" si="4"/>
        <v/>
      </c>
      <c r="M38" t="str">
        <f t="shared" si="4"/>
        <v/>
      </c>
      <c r="N38" t="str">
        <f t="shared" si="4"/>
        <v/>
      </c>
      <c r="O38" t="str">
        <f t="shared" si="4"/>
        <v/>
      </c>
      <c r="P38">
        <f t="shared" si="4"/>
        <v>13</v>
      </c>
      <c r="Q38" t="str">
        <f t="shared" si="3"/>
        <v/>
      </c>
      <c r="R38" t="str">
        <f t="shared" si="3"/>
        <v/>
      </c>
      <c r="S38">
        <f t="shared" si="3"/>
        <v>13</v>
      </c>
      <c r="T38" t="str">
        <f t="shared" si="3"/>
        <v/>
      </c>
      <c r="U38" t="str">
        <f t="shared" si="3"/>
        <v/>
      </c>
      <c r="V38" t="str">
        <f t="shared" si="3"/>
        <v/>
      </c>
      <c r="W38" t="str">
        <f t="shared" si="3"/>
        <v/>
      </c>
      <c r="X38" t="str">
        <f t="shared" si="3"/>
        <v/>
      </c>
      <c r="Y38">
        <f t="shared" si="3"/>
        <v>13</v>
      </c>
      <c r="Z38" t="str">
        <f t="shared" si="3"/>
        <v/>
      </c>
      <c r="AA38" t="str">
        <f t="shared" si="3"/>
        <v/>
      </c>
      <c r="AB38">
        <f t="shared" si="3"/>
        <v>13</v>
      </c>
      <c r="AC38" t="str">
        <f t="shared" si="3"/>
        <v/>
      </c>
      <c r="AD38" t="str">
        <f t="shared" si="3"/>
        <v/>
      </c>
      <c r="AE38">
        <f t="shared" si="3"/>
        <v>13</v>
      </c>
    </row>
    <row r="39" spans="1:31">
      <c r="A39" s="9">
        <v>14</v>
      </c>
      <c r="C39" t="str">
        <f t="shared" si="4"/>
        <v/>
      </c>
      <c r="D39" t="str">
        <f t="shared" si="4"/>
        <v/>
      </c>
      <c r="E39" t="str">
        <f t="shared" si="4"/>
        <v/>
      </c>
      <c r="F39" t="str">
        <f t="shared" si="4"/>
        <v/>
      </c>
      <c r="G39" t="str">
        <f t="shared" si="4"/>
        <v/>
      </c>
      <c r="H39" t="str">
        <f t="shared" si="4"/>
        <v/>
      </c>
      <c r="I39" t="str">
        <f t="shared" si="4"/>
        <v/>
      </c>
      <c r="J39" t="str">
        <f t="shared" si="4"/>
        <v/>
      </c>
      <c r="K39" t="str">
        <f t="shared" si="4"/>
        <v/>
      </c>
      <c r="L39" t="str">
        <f t="shared" si="4"/>
        <v/>
      </c>
      <c r="M39" t="str">
        <f t="shared" si="4"/>
        <v/>
      </c>
      <c r="N39" t="str">
        <f t="shared" si="4"/>
        <v/>
      </c>
      <c r="O39" t="str">
        <f t="shared" si="4"/>
        <v/>
      </c>
      <c r="P39" t="str">
        <f t="shared" si="4"/>
        <v/>
      </c>
      <c r="Q39" t="str">
        <f t="shared" si="3"/>
        <v/>
      </c>
      <c r="R39" t="str">
        <f t="shared" si="3"/>
        <v/>
      </c>
      <c r="S39" t="str">
        <f t="shared" si="3"/>
        <v/>
      </c>
      <c r="T39" t="str">
        <f t="shared" si="3"/>
        <v/>
      </c>
      <c r="U39" t="str">
        <f t="shared" si="3"/>
        <v/>
      </c>
      <c r="V39" t="str">
        <f t="shared" si="3"/>
        <v/>
      </c>
      <c r="W39" t="str">
        <f t="shared" si="3"/>
        <v/>
      </c>
      <c r="X39" t="str">
        <f t="shared" si="3"/>
        <v/>
      </c>
      <c r="Y39" t="str">
        <f t="shared" si="3"/>
        <v/>
      </c>
      <c r="Z39" t="str">
        <f t="shared" si="3"/>
        <v/>
      </c>
      <c r="AA39" t="str">
        <f t="shared" si="3"/>
        <v/>
      </c>
      <c r="AB39" t="str">
        <f t="shared" si="3"/>
        <v/>
      </c>
      <c r="AC39" t="str">
        <f t="shared" si="3"/>
        <v/>
      </c>
      <c r="AD39" t="str">
        <f t="shared" si="3"/>
        <v/>
      </c>
      <c r="AE39" t="str">
        <f t="shared" si="3"/>
        <v/>
      </c>
    </row>
    <row r="40" spans="1:31">
      <c r="A40" s="8">
        <v>15</v>
      </c>
      <c r="C40" t="str">
        <f t="shared" si="4"/>
        <v/>
      </c>
      <c r="D40" t="str">
        <f t="shared" si="4"/>
        <v/>
      </c>
      <c r="E40" t="str">
        <f t="shared" si="4"/>
        <v/>
      </c>
      <c r="F40" t="str">
        <f t="shared" si="4"/>
        <v/>
      </c>
      <c r="G40" t="str">
        <f t="shared" si="4"/>
        <v/>
      </c>
      <c r="H40" t="str">
        <f t="shared" si="4"/>
        <v/>
      </c>
      <c r="I40" t="str">
        <f t="shared" si="4"/>
        <v/>
      </c>
      <c r="J40" t="str">
        <f t="shared" si="4"/>
        <v/>
      </c>
      <c r="K40" t="str">
        <f t="shared" si="4"/>
        <v/>
      </c>
      <c r="L40" t="str">
        <f t="shared" si="4"/>
        <v/>
      </c>
      <c r="M40" t="str">
        <f t="shared" si="4"/>
        <v/>
      </c>
      <c r="N40" t="str">
        <f t="shared" si="4"/>
        <v/>
      </c>
      <c r="O40" t="str">
        <f t="shared" si="4"/>
        <v/>
      </c>
      <c r="P40" t="str">
        <f t="shared" si="4"/>
        <v/>
      </c>
      <c r="Q40" t="str">
        <f t="shared" si="3"/>
        <v/>
      </c>
      <c r="R40" t="str">
        <f t="shared" si="3"/>
        <v/>
      </c>
      <c r="S40" t="str">
        <f t="shared" si="3"/>
        <v/>
      </c>
      <c r="T40" t="str">
        <f t="shared" si="3"/>
        <v/>
      </c>
      <c r="U40" t="str">
        <f t="shared" si="3"/>
        <v/>
      </c>
      <c r="V40" t="str">
        <f t="shared" si="3"/>
        <v/>
      </c>
      <c r="W40" t="str">
        <f t="shared" si="3"/>
        <v/>
      </c>
      <c r="X40" t="str">
        <f t="shared" si="3"/>
        <v/>
      </c>
      <c r="Y40" t="str">
        <f t="shared" si="3"/>
        <v/>
      </c>
      <c r="Z40" t="str">
        <f t="shared" si="3"/>
        <v/>
      </c>
      <c r="AA40" t="str">
        <f t="shared" si="3"/>
        <v/>
      </c>
      <c r="AB40" t="str">
        <f t="shared" si="3"/>
        <v/>
      </c>
      <c r="AC40" t="str">
        <f t="shared" si="3"/>
        <v/>
      </c>
      <c r="AD40" t="str">
        <f t="shared" si="3"/>
        <v/>
      </c>
      <c r="AE40" t="str">
        <f t="shared" si="3"/>
        <v/>
      </c>
    </row>
    <row r="41" spans="1:31">
      <c r="A41" s="9">
        <v>16</v>
      </c>
      <c r="C41" t="str">
        <f t="shared" si="4"/>
        <v/>
      </c>
      <c r="D41" t="str">
        <f t="shared" si="4"/>
        <v/>
      </c>
      <c r="E41" t="str">
        <f t="shared" si="4"/>
        <v/>
      </c>
      <c r="F41" t="str">
        <f t="shared" si="4"/>
        <v/>
      </c>
      <c r="G41" t="str">
        <f t="shared" si="4"/>
        <v/>
      </c>
      <c r="H41" t="str">
        <f t="shared" si="4"/>
        <v/>
      </c>
      <c r="I41" t="str">
        <f t="shared" si="4"/>
        <v/>
      </c>
      <c r="J41" t="str">
        <f t="shared" si="4"/>
        <v/>
      </c>
      <c r="K41" t="str">
        <f t="shared" si="4"/>
        <v/>
      </c>
      <c r="L41" t="str">
        <f t="shared" si="4"/>
        <v/>
      </c>
      <c r="M41" t="str">
        <f t="shared" si="4"/>
        <v/>
      </c>
      <c r="N41" t="str">
        <f t="shared" si="4"/>
        <v/>
      </c>
      <c r="O41" t="str">
        <f t="shared" si="4"/>
        <v/>
      </c>
      <c r="P41" t="str">
        <f t="shared" si="4"/>
        <v/>
      </c>
      <c r="Q41" t="str">
        <f t="shared" si="3"/>
        <v/>
      </c>
      <c r="R41" t="str">
        <f t="shared" si="3"/>
        <v/>
      </c>
      <c r="S41" t="str">
        <f t="shared" si="3"/>
        <v/>
      </c>
      <c r="T41" t="str">
        <f t="shared" si="3"/>
        <v/>
      </c>
      <c r="U41" t="str">
        <f t="shared" si="3"/>
        <v/>
      </c>
      <c r="V41" t="str">
        <f t="shared" si="3"/>
        <v/>
      </c>
      <c r="W41" t="str">
        <f t="shared" si="3"/>
        <v/>
      </c>
      <c r="X41" t="str">
        <f t="shared" si="3"/>
        <v/>
      </c>
      <c r="Y41" t="str">
        <f t="shared" si="3"/>
        <v/>
      </c>
      <c r="Z41" t="str">
        <f t="shared" si="3"/>
        <v/>
      </c>
      <c r="AA41" t="str">
        <f t="shared" si="3"/>
        <v/>
      </c>
      <c r="AB41" t="str">
        <f t="shared" si="3"/>
        <v/>
      </c>
      <c r="AC41" t="str">
        <f t="shared" si="3"/>
        <v/>
      </c>
      <c r="AD41" t="str">
        <f t="shared" si="3"/>
        <v/>
      </c>
      <c r="AE41" t="str">
        <f t="shared" si="3"/>
        <v/>
      </c>
    </row>
    <row r="42" spans="1:31">
      <c r="A42" s="8">
        <v>17</v>
      </c>
      <c r="C42" t="str">
        <f t="shared" si="4"/>
        <v/>
      </c>
      <c r="D42" t="str">
        <f t="shared" si="4"/>
        <v/>
      </c>
      <c r="E42" t="str">
        <f t="shared" si="4"/>
        <v/>
      </c>
      <c r="F42" t="str">
        <f t="shared" si="4"/>
        <v/>
      </c>
      <c r="G42" t="str">
        <f t="shared" si="4"/>
        <v/>
      </c>
      <c r="H42" t="str">
        <f t="shared" si="4"/>
        <v/>
      </c>
      <c r="I42" t="str">
        <f t="shared" si="4"/>
        <v/>
      </c>
      <c r="J42" t="str">
        <f t="shared" si="4"/>
        <v/>
      </c>
      <c r="K42" t="str">
        <f t="shared" si="4"/>
        <v/>
      </c>
      <c r="L42" t="str">
        <f t="shared" si="4"/>
        <v/>
      </c>
      <c r="M42" t="str">
        <f t="shared" si="4"/>
        <v/>
      </c>
      <c r="N42" t="str">
        <f t="shared" si="4"/>
        <v/>
      </c>
      <c r="O42" t="str">
        <f t="shared" si="4"/>
        <v/>
      </c>
      <c r="P42" t="str">
        <f t="shared" si="4"/>
        <v/>
      </c>
      <c r="Q42" t="str">
        <f t="shared" si="3"/>
        <v/>
      </c>
      <c r="R42" t="str">
        <f t="shared" si="3"/>
        <v/>
      </c>
      <c r="S42" t="str">
        <f t="shared" si="3"/>
        <v/>
      </c>
      <c r="T42" t="str">
        <f t="shared" si="3"/>
        <v/>
      </c>
      <c r="U42" t="str">
        <f t="shared" si="3"/>
        <v/>
      </c>
      <c r="V42" t="str">
        <f t="shared" si="3"/>
        <v/>
      </c>
      <c r="W42" t="str">
        <f t="shared" si="3"/>
        <v/>
      </c>
      <c r="X42" t="str">
        <f t="shared" si="3"/>
        <v/>
      </c>
      <c r="Y42" t="str">
        <f t="shared" si="3"/>
        <v/>
      </c>
      <c r="Z42" t="str">
        <f t="shared" si="3"/>
        <v/>
      </c>
      <c r="AA42" t="str">
        <f t="shared" si="3"/>
        <v/>
      </c>
      <c r="AB42" t="str">
        <f t="shared" si="3"/>
        <v/>
      </c>
      <c r="AC42" t="str">
        <f t="shared" si="3"/>
        <v/>
      </c>
      <c r="AD42" t="str">
        <f t="shared" si="3"/>
        <v/>
      </c>
      <c r="AE42" t="str">
        <f t="shared" si="3"/>
        <v/>
      </c>
    </row>
    <row r="43" spans="1:31">
      <c r="A43" s="9">
        <v>18</v>
      </c>
      <c r="C43" t="str">
        <f t="shared" si="4"/>
        <v/>
      </c>
      <c r="D43" t="str">
        <f t="shared" si="4"/>
        <v/>
      </c>
      <c r="E43" t="str">
        <f t="shared" si="4"/>
        <v/>
      </c>
      <c r="F43" t="str">
        <f t="shared" si="4"/>
        <v/>
      </c>
      <c r="G43" t="str">
        <f t="shared" si="4"/>
        <v/>
      </c>
      <c r="H43" t="str">
        <f t="shared" si="4"/>
        <v/>
      </c>
      <c r="I43" t="str">
        <f t="shared" si="4"/>
        <v/>
      </c>
      <c r="J43" t="str">
        <f t="shared" si="4"/>
        <v/>
      </c>
      <c r="K43" t="str">
        <f t="shared" si="4"/>
        <v/>
      </c>
      <c r="L43" t="str">
        <f t="shared" si="4"/>
        <v/>
      </c>
      <c r="M43" t="str">
        <f t="shared" si="4"/>
        <v/>
      </c>
      <c r="N43" t="str">
        <f t="shared" si="4"/>
        <v/>
      </c>
      <c r="O43" t="str">
        <f t="shared" si="4"/>
        <v/>
      </c>
      <c r="P43" t="str">
        <f t="shared" si="4"/>
        <v/>
      </c>
      <c r="Q43" t="str">
        <f t="shared" si="3"/>
        <v/>
      </c>
      <c r="R43" t="str">
        <f t="shared" si="3"/>
        <v/>
      </c>
      <c r="S43" t="str">
        <f t="shared" si="3"/>
        <v/>
      </c>
      <c r="T43" t="str">
        <f t="shared" si="3"/>
        <v/>
      </c>
      <c r="U43" t="str">
        <f t="shared" si="3"/>
        <v/>
      </c>
      <c r="V43" t="str">
        <f t="shared" si="3"/>
        <v/>
      </c>
      <c r="W43" t="str">
        <f t="shared" si="3"/>
        <v/>
      </c>
      <c r="X43" t="str">
        <f t="shared" si="3"/>
        <v/>
      </c>
      <c r="Y43" t="str">
        <f t="shared" si="3"/>
        <v/>
      </c>
      <c r="Z43" t="str">
        <f t="shared" si="3"/>
        <v/>
      </c>
      <c r="AA43" t="str">
        <f t="shared" si="3"/>
        <v/>
      </c>
      <c r="AB43" t="str">
        <f t="shared" si="3"/>
        <v/>
      </c>
      <c r="AC43" t="str">
        <f t="shared" si="3"/>
        <v/>
      </c>
      <c r="AD43" t="str">
        <f t="shared" si="3"/>
        <v/>
      </c>
      <c r="AE43" t="str">
        <f t="shared" si="3"/>
        <v/>
      </c>
    </row>
    <row r="44" spans="1:31">
      <c r="A44" s="8">
        <v>19</v>
      </c>
      <c r="C44" t="str">
        <f t="shared" si="4"/>
        <v/>
      </c>
      <c r="D44" t="str">
        <f t="shared" si="4"/>
        <v/>
      </c>
      <c r="E44" t="str">
        <f t="shared" si="4"/>
        <v/>
      </c>
      <c r="F44" t="str">
        <f t="shared" si="4"/>
        <v/>
      </c>
      <c r="G44" t="str">
        <f t="shared" si="4"/>
        <v/>
      </c>
      <c r="H44" t="str">
        <f t="shared" si="4"/>
        <v/>
      </c>
      <c r="I44" t="str">
        <f t="shared" si="4"/>
        <v/>
      </c>
      <c r="J44" t="str">
        <f t="shared" si="4"/>
        <v/>
      </c>
      <c r="K44" t="str">
        <f t="shared" si="4"/>
        <v/>
      </c>
      <c r="L44" t="str">
        <f t="shared" si="4"/>
        <v/>
      </c>
      <c r="M44" t="str">
        <f t="shared" si="4"/>
        <v/>
      </c>
      <c r="N44" t="str">
        <f t="shared" si="4"/>
        <v/>
      </c>
      <c r="O44" t="str">
        <f t="shared" si="4"/>
        <v/>
      </c>
      <c r="P44" t="str">
        <f t="shared" si="4"/>
        <v/>
      </c>
      <c r="Q44" t="str">
        <f t="shared" si="3"/>
        <v/>
      </c>
      <c r="R44" t="str">
        <f t="shared" si="3"/>
        <v/>
      </c>
      <c r="S44" t="str">
        <f t="shared" si="3"/>
        <v/>
      </c>
      <c r="T44" t="str">
        <f t="shared" si="3"/>
        <v/>
      </c>
      <c r="U44" t="str">
        <f t="shared" si="3"/>
        <v/>
      </c>
      <c r="V44" t="str">
        <f t="shared" si="3"/>
        <v/>
      </c>
      <c r="W44" t="str">
        <f t="shared" si="3"/>
        <v/>
      </c>
      <c r="X44" t="str">
        <f t="shared" si="3"/>
        <v/>
      </c>
      <c r="Y44" t="str">
        <f t="shared" si="3"/>
        <v/>
      </c>
      <c r="Z44" t="str">
        <f t="shared" si="3"/>
        <v/>
      </c>
      <c r="AA44" t="str">
        <f t="shared" si="3"/>
        <v/>
      </c>
    </row>
    <row r="45" spans="1:31">
      <c r="A45" s="9">
        <v>20</v>
      </c>
      <c r="C45" t="str">
        <f t="shared" si="4"/>
        <v/>
      </c>
      <c r="D45" t="str">
        <f t="shared" si="4"/>
        <v/>
      </c>
      <c r="E45" t="str">
        <f t="shared" si="4"/>
        <v/>
      </c>
      <c r="F45" t="str">
        <f t="shared" si="4"/>
        <v/>
      </c>
      <c r="G45" t="str">
        <f t="shared" si="4"/>
        <v/>
      </c>
      <c r="H45" t="str">
        <f t="shared" si="4"/>
        <v/>
      </c>
      <c r="I45" t="str">
        <f t="shared" si="4"/>
        <v/>
      </c>
      <c r="J45" t="str">
        <f t="shared" si="4"/>
        <v/>
      </c>
      <c r="K45" t="str">
        <f t="shared" si="4"/>
        <v/>
      </c>
      <c r="L45" t="str">
        <f t="shared" si="4"/>
        <v/>
      </c>
      <c r="M45" t="str">
        <f t="shared" si="4"/>
        <v/>
      </c>
      <c r="N45" t="str">
        <f t="shared" si="4"/>
        <v/>
      </c>
      <c r="O45" t="str">
        <f t="shared" si="4"/>
        <v/>
      </c>
      <c r="P45" t="str">
        <f t="shared" si="4"/>
        <v/>
      </c>
      <c r="Q45" t="str">
        <f t="shared" si="3"/>
        <v/>
      </c>
      <c r="R45" t="str">
        <f t="shared" si="3"/>
        <v/>
      </c>
      <c r="S45" t="str">
        <f t="shared" si="3"/>
        <v/>
      </c>
      <c r="T45" t="str">
        <f t="shared" si="3"/>
        <v/>
      </c>
      <c r="U45" t="str">
        <f t="shared" si="3"/>
        <v/>
      </c>
      <c r="V45" t="str">
        <f t="shared" si="3"/>
        <v/>
      </c>
      <c r="W45" t="str">
        <f t="shared" si="3"/>
        <v/>
      </c>
      <c r="X45" t="str">
        <f t="shared" si="3"/>
        <v/>
      </c>
      <c r="Y45" t="str">
        <f t="shared" si="3"/>
        <v/>
      </c>
      <c r="Z45" t="str">
        <f t="shared" si="3"/>
        <v/>
      </c>
      <c r="AA45" t="str">
        <f t="shared" si="3"/>
        <v/>
      </c>
    </row>
    <row r="46" spans="1:31">
      <c r="C46" t="str">
        <f t="shared" si="4"/>
        <v/>
      </c>
      <c r="D46" t="str">
        <f t="shared" si="4"/>
        <v/>
      </c>
      <c r="E46" t="str">
        <f t="shared" si="4"/>
        <v/>
      </c>
      <c r="F46" t="str">
        <f t="shared" si="4"/>
        <v/>
      </c>
      <c r="G46" t="str">
        <f t="shared" si="4"/>
        <v/>
      </c>
      <c r="H46" t="str">
        <f t="shared" si="4"/>
        <v/>
      </c>
      <c r="I46" t="str">
        <f t="shared" si="4"/>
        <v/>
      </c>
      <c r="J46" t="str">
        <f t="shared" si="4"/>
        <v/>
      </c>
      <c r="K46" t="str">
        <f t="shared" si="4"/>
        <v/>
      </c>
      <c r="L46" t="str">
        <f t="shared" si="4"/>
        <v/>
      </c>
    </row>
    <row r="48" spans="1:31">
      <c r="A48" s="18" t="s">
        <v>98</v>
      </c>
      <c r="C48">
        <f t="shared" ref="C48:AE48" si="5">MAX(C26:C45)</f>
        <v>12</v>
      </c>
      <c r="D48">
        <f t="shared" si="5"/>
        <v>12</v>
      </c>
      <c r="E48">
        <f t="shared" si="5"/>
        <v>12</v>
      </c>
      <c r="F48">
        <f t="shared" si="5"/>
        <v>12</v>
      </c>
      <c r="G48">
        <f t="shared" si="5"/>
        <v>7</v>
      </c>
      <c r="H48">
        <f t="shared" si="5"/>
        <v>8</v>
      </c>
      <c r="I48">
        <f t="shared" si="5"/>
        <v>9</v>
      </c>
      <c r="J48">
        <f t="shared" si="5"/>
        <v>11</v>
      </c>
      <c r="K48">
        <f t="shared" si="5"/>
        <v>11</v>
      </c>
      <c r="L48">
        <f t="shared" si="5"/>
        <v>11</v>
      </c>
      <c r="M48">
        <f t="shared" si="5"/>
        <v>12</v>
      </c>
      <c r="N48">
        <f t="shared" si="5"/>
        <v>12</v>
      </c>
      <c r="O48">
        <f t="shared" si="5"/>
        <v>10</v>
      </c>
      <c r="P48">
        <f t="shared" si="5"/>
        <v>13</v>
      </c>
      <c r="Q48">
        <f t="shared" si="5"/>
        <v>12</v>
      </c>
      <c r="R48">
        <f t="shared" si="5"/>
        <v>12</v>
      </c>
      <c r="S48">
        <f t="shared" si="5"/>
        <v>13</v>
      </c>
      <c r="T48">
        <f t="shared" si="5"/>
        <v>11</v>
      </c>
      <c r="U48">
        <f t="shared" si="5"/>
        <v>12</v>
      </c>
      <c r="V48">
        <f t="shared" si="5"/>
        <v>12</v>
      </c>
      <c r="W48">
        <f t="shared" si="5"/>
        <v>12</v>
      </c>
      <c r="X48">
        <f t="shared" si="5"/>
        <v>12</v>
      </c>
      <c r="Y48">
        <f t="shared" si="5"/>
        <v>13</v>
      </c>
      <c r="Z48">
        <f t="shared" si="5"/>
        <v>11</v>
      </c>
      <c r="AA48">
        <f t="shared" si="5"/>
        <v>12</v>
      </c>
      <c r="AB48">
        <f t="shared" si="5"/>
        <v>13</v>
      </c>
      <c r="AC48">
        <f t="shared" si="5"/>
        <v>12</v>
      </c>
      <c r="AD48">
        <f t="shared" si="5"/>
        <v>12</v>
      </c>
      <c r="AE48">
        <f t="shared" si="5"/>
        <v>13</v>
      </c>
    </row>
  </sheetData>
  <sheetProtection password="E92A"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8"/>
  <sheetViews>
    <sheetView zoomScale="93" zoomScaleNormal="93" workbookViewId="0">
      <selection activeCell="AF3" sqref="AF3"/>
    </sheetView>
  </sheetViews>
  <sheetFormatPr defaultColWidth="8.88671875" defaultRowHeight="13.2"/>
  <cols>
    <col min="1" max="1" width="9.33203125" style="6" bestFit="1" customWidth="1"/>
    <col min="2" max="2" width="3.6640625" bestFit="1" customWidth="1"/>
    <col min="3" max="3" width="9.6640625" bestFit="1" customWidth="1"/>
    <col min="4" max="6" width="10.33203125" bestFit="1" customWidth="1"/>
    <col min="7" max="8" width="6.5546875" bestFit="1" customWidth="1"/>
    <col min="9" max="9" width="6.6640625" bestFit="1" customWidth="1"/>
    <col min="10" max="11" width="6.5546875" bestFit="1" customWidth="1"/>
    <col min="12" max="12" width="6.44140625" bestFit="1" customWidth="1"/>
    <col min="13" max="13" width="6.6640625" bestFit="1" customWidth="1"/>
    <col min="14" max="15" width="6.5546875" bestFit="1" customWidth="1"/>
    <col min="16" max="16" width="7.6640625" bestFit="1" customWidth="1"/>
    <col min="17" max="17" width="6.6640625" bestFit="1" customWidth="1"/>
    <col min="18" max="28" width="7" bestFit="1" customWidth="1"/>
    <col min="29" max="29" width="8.44140625" bestFit="1" customWidth="1"/>
    <col min="30" max="30" width="7" bestFit="1" customWidth="1"/>
    <col min="31" max="31" width="11.33203125" customWidth="1"/>
  </cols>
  <sheetData>
    <row r="1" spans="1:32">
      <c r="A1" s="6" t="s">
        <v>97</v>
      </c>
      <c r="C1" s="16" t="s">
        <v>160</v>
      </c>
      <c r="D1" s="16" t="s">
        <v>161</v>
      </c>
      <c r="E1" s="16" t="s">
        <v>162</v>
      </c>
      <c r="F1" s="16" t="s">
        <v>163</v>
      </c>
      <c r="G1" s="4" t="s">
        <v>16</v>
      </c>
      <c r="H1" s="4" t="s">
        <v>17</v>
      </c>
      <c r="I1" s="4" t="s">
        <v>18</v>
      </c>
      <c r="J1" s="4" t="s">
        <v>19</v>
      </c>
      <c r="K1" s="4" t="s">
        <v>20</v>
      </c>
      <c r="L1" s="4" t="s">
        <v>22</v>
      </c>
      <c r="M1" s="4" t="s">
        <v>24</v>
      </c>
      <c r="N1" s="4" t="s">
        <v>26</v>
      </c>
      <c r="O1" s="4" t="s">
        <v>27</v>
      </c>
      <c r="P1" s="4" t="s">
        <v>5</v>
      </c>
      <c r="Q1" s="4" t="s">
        <v>28</v>
      </c>
      <c r="R1" s="4" t="s">
        <v>31</v>
      </c>
      <c r="S1" s="4" t="s">
        <v>33</v>
      </c>
      <c r="T1" s="4" t="s">
        <v>71</v>
      </c>
      <c r="U1" s="4" t="s">
        <v>95</v>
      </c>
      <c r="V1" s="4" t="s">
        <v>96</v>
      </c>
      <c r="W1" s="4" t="s">
        <v>118</v>
      </c>
      <c r="X1" s="16" t="s">
        <v>119</v>
      </c>
      <c r="Y1" s="16" t="s">
        <v>120</v>
      </c>
      <c r="Z1" s="16" t="s">
        <v>121</v>
      </c>
      <c r="AA1" s="16" t="s">
        <v>122</v>
      </c>
      <c r="AB1" s="16" t="s">
        <v>123</v>
      </c>
      <c r="AC1" s="16" t="s">
        <v>124</v>
      </c>
      <c r="AD1" s="16" t="s">
        <v>125</v>
      </c>
      <c r="AE1" s="16" t="s">
        <v>126</v>
      </c>
    </row>
    <row r="2" spans="1:32" ht="13.8">
      <c r="A2" s="8">
        <v>1</v>
      </c>
      <c r="C2" s="7">
        <v>2865</v>
      </c>
      <c r="D2" s="7">
        <v>2882</v>
      </c>
      <c r="E2" s="7">
        <v>2894</v>
      </c>
      <c r="F2" s="7">
        <v>3714</v>
      </c>
      <c r="G2" s="7">
        <v>1782</v>
      </c>
      <c r="H2" s="7">
        <v>1821</v>
      </c>
      <c r="I2" s="7">
        <v>1821</v>
      </c>
      <c r="J2" s="7">
        <v>1854</v>
      </c>
      <c r="K2" s="7">
        <v>1889</v>
      </c>
      <c r="L2" s="7">
        <v>1954</v>
      </c>
      <c r="M2" s="7">
        <v>2076</v>
      </c>
      <c r="N2" s="7">
        <v>2329</v>
      </c>
      <c r="O2" s="7">
        <v>2630</v>
      </c>
      <c r="P2" s="7">
        <v>2630</v>
      </c>
      <c r="Q2" s="7">
        <v>2765</v>
      </c>
      <c r="R2" s="7">
        <v>2894</v>
      </c>
      <c r="S2" s="7">
        <v>4501</v>
      </c>
      <c r="T2" s="7">
        <v>5155</v>
      </c>
      <c r="U2" s="7">
        <v>5411</v>
      </c>
      <c r="V2" s="7">
        <v>5866</v>
      </c>
      <c r="W2" s="7">
        <v>2765</v>
      </c>
      <c r="X2" s="7">
        <v>2894</v>
      </c>
      <c r="Y2" s="7">
        <v>4501</v>
      </c>
      <c r="Z2" s="7">
        <v>5155</v>
      </c>
      <c r="AA2" s="7">
        <v>5411</v>
      </c>
      <c r="AB2" s="7">
        <v>2630</v>
      </c>
      <c r="AC2" s="7">
        <v>2765</v>
      </c>
      <c r="AD2" s="7">
        <v>2894</v>
      </c>
      <c r="AE2" s="7">
        <v>4501</v>
      </c>
      <c r="AF2">
        <f>C2/2</f>
        <v>1432.5</v>
      </c>
    </row>
    <row r="3" spans="1:32" ht="13.8">
      <c r="A3" s="9">
        <v>2</v>
      </c>
      <c r="C3" s="7">
        <v>2934</v>
      </c>
      <c r="D3" s="7">
        <v>3019</v>
      </c>
      <c r="E3" s="7">
        <v>3064</v>
      </c>
      <c r="F3" s="7">
        <v>3852</v>
      </c>
      <c r="G3" s="7">
        <v>1853</v>
      </c>
      <c r="H3" s="7">
        <v>1889</v>
      </c>
      <c r="I3" s="7">
        <v>1954</v>
      </c>
      <c r="J3" s="7">
        <v>1954</v>
      </c>
      <c r="K3" s="7">
        <v>1954</v>
      </c>
      <c r="L3" s="7">
        <v>2027</v>
      </c>
      <c r="M3" s="7">
        <v>2133</v>
      </c>
      <c r="N3" s="7">
        <v>2390</v>
      </c>
      <c r="O3" s="7">
        <v>2765</v>
      </c>
      <c r="P3" s="7">
        <v>2894</v>
      </c>
      <c r="Q3" s="7">
        <v>2894</v>
      </c>
      <c r="R3" s="7">
        <v>3064</v>
      </c>
      <c r="S3" s="7">
        <v>4637</v>
      </c>
      <c r="T3" s="7">
        <v>5284</v>
      </c>
      <c r="U3" s="7">
        <v>5540</v>
      </c>
      <c r="V3" s="7">
        <v>6028</v>
      </c>
      <c r="W3" s="7">
        <v>2894</v>
      </c>
      <c r="X3" s="7">
        <v>3064</v>
      </c>
      <c r="Y3" s="7">
        <v>4637</v>
      </c>
      <c r="Z3" s="7">
        <v>5284</v>
      </c>
      <c r="AA3" s="7">
        <v>5540</v>
      </c>
      <c r="AB3" s="7">
        <v>2894</v>
      </c>
      <c r="AC3" s="7">
        <v>2894</v>
      </c>
      <c r="AD3" s="7">
        <v>3064</v>
      </c>
      <c r="AE3" s="7">
        <v>4637</v>
      </c>
    </row>
    <row r="4" spans="1:32" ht="18.75" customHeight="1">
      <c r="A4" s="8">
        <v>3</v>
      </c>
      <c r="C4" s="7">
        <v>3023</v>
      </c>
      <c r="D4" s="7">
        <v>3176</v>
      </c>
      <c r="E4" s="7">
        <v>3263</v>
      </c>
      <c r="F4" s="7">
        <v>3975</v>
      </c>
      <c r="G4" s="7">
        <v>1922</v>
      </c>
      <c r="H4" s="7">
        <v>1954</v>
      </c>
      <c r="I4" s="7">
        <v>2027</v>
      </c>
      <c r="J4" s="7">
        <v>2027</v>
      </c>
      <c r="K4" s="7">
        <v>2027</v>
      </c>
      <c r="L4" s="7">
        <v>2265</v>
      </c>
      <c r="M4" s="7">
        <v>2265</v>
      </c>
      <c r="N4" s="7">
        <v>2511</v>
      </c>
      <c r="O4" s="7">
        <v>3033</v>
      </c>
      <c r="P4" s="7">
        <v>3033</v>
      </c>
      <c r="Q4" s="7">
        <v>3036</v>
      </c>
      <c r="R4" s="7">
        <v>3262</v>
      </c>
      <c r="S4" s="7">
        <v>4765</v>
      </c>
      <c r="T4" s="7">
        <v>5540</v>
      </c>
      <c r="U4" s="7">
        <v>5702</v>
      </c>
      <c r="V4" s="7">
        <v>6192</v>
      </c>
      <c r="W4" s="7">
        <v>3036</v>
      </c>
      <c r="X4" s="7">
        <v>3262</v>
      </c>
      <c r="Y4" s="7">
        <v>4765</v>
      </c>
      <c r="Z4" s="7">
        <v>5540</v>
      </c>
      <c r="AA4" s="7">
        <v>5702</v>
      </c>
      <c r="AB4" s="7">
        <v>3033</v>
      </c>
      <c r="AC4" s="7">
        <v>3036</v>
      </c>
      <c r="AD4" s="7">
        <v>3262</v>
      </c>
      <c r="AE4" s="7">
        <v>4765</v>
      </c>
    </row>
    <row r="5" spans="1:32" ht="13.8">
      <c r="A5" s="9">
        <v>4</v>
      </c>
      <c r="C5" s="7">
        <v>3111</v>
      </c>
      <c r="D5" s="7">
        <v>3332</v>
      </c>
      <c r="E5" s="7">
        <v>3461</v>
      </c>
      <c r="F5" s="7">
        <v>4224</v>
      </c>
      <c r="G5" s="7">
        <v>1954</v>
      </c>
      <c r="H5" s="7">
        <v>2027</v>
      </c>
      <c r="I5" s="7">
        <v>2133</v>
      </c>
      <c r="J5" s="7">
        <v>2133</v>
      </c>
      <c r="K5" s="7">
        <v>2133</v>
      </c>
      <c r="L5" s="7">
        <v>2390</v>
      </c>
      <c r="M5" s="7">
        <v>2511</v>
      </c>
      <c r="N5" s="7">
        <v>2765</v>
      </c>
      <c r="O5" s="7">
        <v>3187</v>
      </c>
      <c r="P5" s="7">
        <v>3187</v>
      </c>
      <c r="Q5" s="7">
        <v>3190</v>
      </c>
      <c r="R5" s="7">
        <v>3461</v>
      </c>
      <c r="S5" s="7">
        <v>4896</v>
      </c>
      <c r="T5" s="7">
        <v>5702</v>
      </c>
      <c r="U5" s="7">
        <v>6028</v>
      </c>
      <c r="V5" s="7">
        <v>6528</v>
      </c>
      <c r="W5" s="7">
        <v>3190</v>
      </c>
      <c r="X5" s="7">
        <v>3461</v>
      </c>
      <c r="Y5" s="7">
        <v>4896</v>
      </c>
      <c r="Z5" s="7">
        <v>5702</v>
      </c>
      <c r="AA5" s="7">
        <v>6028</v>
      </c>
      <c r="AB5" s="7">
        <v>3187</v>
      </c>
      <c r="AC5" s="7">
        <v>3190</v>
      </c>
      <c r="AD5" s="7">
        <v>3461</v>
      </c>
      <c r="AE5" s="7">
        <v>4896</v>
      </c>
    </row>
    <row r="6" spans="1:32" ht="13.8">
      <c r="A6" s="8">
        <v>5</v>
      </c>
      <c r="C6" s="7">
        <v>3200</v>
      </c>
      <c r="D6" s="7">
        <v>3488</v>
      </c>
      <c r="E6" s="7">
        <v>3659</v>
      </c>
      <c r="F6" s="7">
        <v>4501</v>
      </c>
      <c r="G6" s="7">
        <v>1991</v>
      </c>
      <c r="H6" s="7">
        <v>2076</v>
      </c>
      <c r="I6" s="7">
        <v>2201</v>
      </c>
      <c r="J6" s="7">
        <v>2201</v>
      </c>
      <c r="K6" s="7">
        <v>2265</v>
      </c>
      <c r="L6" s="7">
        <v>2452</v>
      </c>
      <c r="M6" s="7">
        <v>2630</v>
      </c>
      <c r="N6" s="7">
        <v>2894</v>
      </c>
      <c r="O6" s="7">
        <v>3323</v>
      </c>
      <c r="P6" s="7">
        <v>3323</v>
      </c>
      <c r="Q6" s="7">
        <v>3332</v>
      </c>
      <c r="R6" s="7">
        <v>3659</v>
      </c>
      <c r="S6" s="7">
        <v>5021</v>
      </c>
      <c r="T6" s="7">
        <v>5866</v>
      </c>
      <c r="U6" s="7">
        <v>6192</v>
      </c>
      <c r="V6" s="7">
        <v>6705</v>
      </c>
      <c r="W6" s="7">
        <v>3332</v>
      </c>
      <c r="X6" s="7">
        <v>3659</v>
      </c>
      <c r="Y6" s="7">
        <v>5021</v>
      </c>
      <c r="Z6" s="7">
        <v>5866</v>
      </c>
      <c r="AA6" s="7">
        <v>6192</v>
      </c>
      <c r="AB6" s="7">
        <v>3323</v>
      </c>
      <c r="AC6" s="7">
        <v>3332</v>
      </c>
      <c r="AD6" s="7">
        <v>3659</v>
      </c>
      <c r="AE6" s="7">
        <v>5021</v>
      </c>
    </row>
    <row r="7" spans="1:32" ht="13.8">
      <c r="A7" s="9">
        <v>6</v>
      </c>
      <c r="C7" s="7">
        <v>3310</v>
      </c>
      <c r="D7" s="7">
        <v>3662</v>
      </c>
      <c r="E7" s="7">
        <v>3883</v>
      </c>
      <c r="F7" s="7">
        <v>4754</v>
      </c>
      <c r="G7" s="7">
        <v>2027</v>
      </c>
      <c r="H7" s="7">
        <v>2133</v>
      </c>
      <c r="I7" s="7">
        <v>2265</v>
      </c>
      <c r="J7" s="7">
        <v>2265</v>
      </c>
      <c r="K7" s="7">
        <v>2329</v>
      </c>
      <c r="L7" s="7">
        <v>2511</v>
      </c>
      <c r="M7" s="7">
        <v>2699</v>
      </c>
      <c r="N7" s="7">
        <v>3033</v>
      </c>
      <c r="O7" s="7">
        <v>3457</v>
      </c>
      <c r="P7" s="7">
        <v>3457</v>
      </c>
      <c r="Q7" s="7">
        <v>3476</v>
      </c>
      <c r="R7" s="7">
        <v>3883</v>
      </c>
      <c r="S7" s="7">
        <v>5284</v>
      </c>
      <c r="T7" s="7">
        <v>6028</v>
      </c>
      <c r="U7" s="7">
        <v>6356</v>
      </c>
      <c r="V7" s="7">
        <v>6888</v>
      </c>
      <c r="W7" s="7">
        <v>3476</v>
      </c>
      <c r="X7" s="7">
        <v>3883</v>
      </c>
      <c r="Y7" s="7">
        <v>5284</v>
      </c>
      <c r="Z7" s="7">
        <v>6028</v>
      </c>
      <c r="AA7" s="7">
        <v>6356</v>
      </c>
      <c r="AB7" s="7">
        <v>3457</v>
      </c>
      <c r="AC7" s="7">
        <v>3476</v>
      </c>
      <c r="AD7" s="7">
        <v>3883</v>
      </c>
      <c r="AE7" s="7">
        <v>5284</v>
      </c>
    </row>
    <row r="8" spans="1:32" ht="13.8">
      <c r="A8" s="8">
        <v>7</v>
      </c>
      <c r="C8" s="7">
        <v>3439</v>
      </c>
      <c r="D8" s="7">
        <v>3854</v>
      </c>
      <c r="E8" s="7">
        <v>4133</v>
      </c>
      <c r="F8" s="7">
        <v>5006</v>
      </c>
      <c r="G8" s="7">
        <v>2076</v>
      </c>
      <c r="H8" s="7">
        <v>2201</v>
      </c>
      <c r="I8" s="7">
        <v>2329</v>
      </c>
      <c r="J8" s="7">
        <v>2329</v>
      </c>
      <c r="K8" s="7">
        <v>2390</v>
      </c>
      <c r="L8" s="7">
        <v>2570</v>
      </c>
      <c r="M8" s="7">
        <v>2765</v>
      </c>
      <c r="N8" s="7">
        <v>3114</v>
      </c>
      <c r="O8" s="7">
        <v>3586</v>
      </c>
      <c r="P8" s="7">
        <v>3586</v>
      </c>
      <c r="Q8" s="7">
        <v>3621</v>
      </c>
      <c r="R8" s="7">
        <v>4133</v>
      </c>
      <c r="S8" s="7">
        <v>5411</v>
      </c>
      <c r="T8" s="7">
        <v>6192</v>
      </c>
      <c r="U8" s="7">
        <v>6528</v>
      </c>
      <c r="V8" s="7">
        <v>7106</v>
      </c>
      <c r="W8" s="7">
        <v>3621</v>
      </c>
      <c r="X8" s="7">
        <v>4133</v>
      </c>
      <c r="Y8" s="7">
        <v>5411</v>
      </c>
      <c r="Z8" s="7">
        <v>6192</v>
      </c>
      <c r="AA8" s="7">
        <v>6528</v>
      </c>
      <c r="AB8" s="7">
        <v>3586</v>
      </c>
      <c r="AC8" s="7">
        <v>3621</v>
      </c>
      <c r="AD8" s="7">
        <v>4133</v>
      </c>
      <c r="AE8" s="7">
        <v>5411</v>
      </c>
    </row>
    <row r="9" spans="1:32" ht="13.8">
      <c r="A9" s="9">
        <v>8</v>
      </c>
      <c r="C9" s="7">
        <v>3585</v>
      </c>
      <c r="D9" s="7">
        <v>4064</v>
      </c>
      <c r="E9" s="7">
        <v>4411</v>
      </c>
      <c r="F9" s="7">
        <v>5259</v>
      </c>
      <c r="G9" s="7"/>
      <c r="H9" s="7">
        <v>2265</v>
      </c>
      <c r="I9" s="7">
        <v>2390</v>
      </c>
      <c r="J9" s="7">
        <v>2390</v>
      </c>
      <c r="K9" s="7">
        <v>2452</v>
      </c>
      <c r="L9" s="7">
        <v>2630</v>
      </c>
      <c r="M9" s="7">
        <v>2826</v>
      </c>
      <c r="N9" s="7">
        <v>3187</v>
      </c>
      <c r="O9" s="7">
        <v>3714</v>
      </c>
      <c r="P9" s="7">
        <v>3714</v>
      </c>
      <c r="Q9" s="7">
        <v>3852</v>
      </c>
      <c r="R9" s="7">
        <v>4411</v>
      </c>
      <c r="S9" s="7">
        <v>5540</v>
      </c>
      <c r="T9" s="7">
        <v>6356</v>
      </c>
      <c r="U9" s="7">
        <v>6705</v>
      </c>
      <c r="V9" s="7">
        <v>7332</v>
      </c>
      <c r="W9" s="7">
        <v>3852</v>
      </c>
      <c r="X9" s="7">
        <v>4411</v>
      </c>
      <c r="Y9" s="7">
        <v>5540</v>
      </c>
      <c r="Z9" s="7">
        <v>6356</v>
      </c>
      <c r="AA9" s="7">
        <v>6705</v>
      </c>
      <c r="AB9" s="7">
        <v>3714</v>
      </c>
      <c r="AC9" s="7">
        <v>3852</v>
      </c>
      <c r="AD9" s="7">
        <v>4411</v>
      </c>
      <c r="AE9" s="7">
        <v>5540</v>
      </c>
    </row>
    <row r="10" spans="1:32" ht="13.8">
      <c r="A10" s="8">
        <v>9</v>
      </c>
      <c r="C10" s="7">
        <v>3751</v>
      </c>
      <c r="D10" s="7">
        <v>4293</v>
      </c>
      <c r="E10" s="7">
        <v>4714</v>
      </c>
      <c r="F10" s="7">
        <v>5512</v>
      </c>
      <c r="G10" s="7"/>
      <c r="H10" s="7"/>
      <c r="I10" s="7">
        <v>2452</v>
      </c>
      <c r="J10" s="7">
        <v>2452</v>
      </c>
      <c r="K10" s="7">
        <v>2511</v>
      </c>
      <c r="L10" s="7">
        <v>2699</v>
      </c>
      <c r="M10" s="7">
        <v>2894</v>
      </c>
      <c r="N10" s="7">
        <v>3252</v>
      </c>
      <c r="O10" s="7">
        <v>3852</v>
      </c>
      <c r="P10" s="7">
        <v>3852</v>
      </c>
      <c r="Q10" s="7">
        <v>4006</v>
      </c>
      <c r="R10" s="7">
        <v>4714</v>
      </c>
      <c r="S10" s="7">
        <v>5702</v>
      </c>
      <c r="T10" s="7">
        <v>6528</v>
      </c>
      <c r="U10" s="7">
        <v>6888</v>
      </c>
      <c r="V10" s="7">
        <v>7563</v>
      </c>
      <c r="W10" s="7">
        <v>4006</v>
      </c>
      <c r="X10" s="7">
        <v>4714</v>
      </c>
      <c r="Y10" s="7">
        <v>5702</v>
      </c>
      <c r="Z10" s="7">
        <v>6528</v>
      </c>
      <c r="AA10" s="7">
        <v>6888</v>
      </c>
      <c r="AB10" s="7">
        <v>3852</v>
      </c>
      <c r="AC10" s="7">
        <v>4006</v>
      </c>
      <c r="AD10" s="7">
        <v>4714</v>
      </c>
      <c r="AE10" s="7">
        <v>5702</v>
      </c>
    </row>
    <row r="11" spans="1:32" ht="13.8">
      <c r="A11" s="9">
        <v>10</v>
      </c>
      <c r="C11" s="7">
        <v>3935</v>
      </c>
      <c r="D11" s="7">
        <v>4540</v>
      </c>
      <c r="E11" s="7">
        <v>5044</v>
      </c>
      <c r="F11" s="7">
        <v>5764</v>
      </c>
      <c r="G11" s="7"/>
      <c r="H11" s="7"/>
      <c r="I11" s="7"/>
      <c r="J11" s="7">
        <v>2511</v>
      </c>
      <c r="K11" s="7">
        <v>2570</v>
      </c>
      <c r="L11" s="7">
        <v>2765</v>
      </c>
      <c r="M11" s="7">
        <v>2963</v>
      </c>
      <c r="N11" s="7">
        <v>3323</v>
      </c>
      <c r="O11" s="7">
        <v>3975</v>
      </c>
      <c r="P11" s="7">
        <v>3975</v>
      </c>
      <c r="Q11" s="7">
        <v>4160</v>
      </c>
      <c r="R11" s="7">
        <v>5045</v>
      </c>
      <c r="S11" s="7">
        <v>5866</v>
      </c>
      <c r="T11" s="7">
        <v>6705</v>
      </c>
      <c r="U11" s="7">
        <v>7106</v>
      </c>
      <c r="V11" s="7">
        <v>7805</v>
      </c>
      <c r="W11" s="7">
        <v>4160</v>
      </c>
      <c r="X11" s="7">
        <v>5045</v>
      </c>
      <c r="Y11" s="7">
        <v>5866</v>
      </c>
      <c r="Z11" s="7">
        <v>6705</v>
      </c>
      <c r="AA11" s="7">
        <v>7106</v>
      </c>
      <c r="AB11" s="7">
        <v>3975</v>
      </c>
      <c r="AC11" s="7">
        <v>4160</v>
      </c>
      <c r="AD11" s="7">
        <v>5045</v>
      </c>
      <c r="AE11" s="7">
        <v>5866</v>
      </c>
    </row>
    <row r="12" spans="1:32" ht="13.8">
      <c r="A12" s="8">
        <v>11</v>
      </c>
      <c r="C12" s="7">
        <v>4140</v>
      </c>
      <c r="D12" s="7">
        <v>4804</v>
      </c>
      <c r="E12" s="7">
        <v>5400</v>
      </c>
      <c r="F12" s="7">
        <v>6015</v>
      </c>
      <c r="G12" s="7"/>
      <c r="H12" s="7"/>
      <c r="I12" s="7"/>
      <c r="J12" s="7">
        <v>2570</v>
      </c>
      <c r="K12" s="7">
        <v>2630</v>
      </c>
      <c r="L12" s="7">
        <v>2826</v>
      </c>
      <c r="M12" s="7">
        <v>3033</v>
      </c>
      <c r="N12" s="7">
        <v>3393</v>
      </c>
      <c r="O12" s="7"/>
      <c r="P12" s="7">
        <v>4101</v>
      </c>
      <c r="Q12" s="7">
        <v>4315</v>
      </c>
      <c r="R12" s="7">
        <v>5401</v>
      </c>
      <c r="S12" s="7">
        <v>6028</v>
      </c>
      <c r="T12" s="7">
        <v>6888</v>
      </c>
      <c r="U12" s="7">
        <v>7332</v>
      </c>
      <c r="V12" s="7">
        <v>8051</v>
      </c>
      <c r="W12" s="7">
        <v>4315</v>
      </c>
      <c r="X12" s="7">
        <v>5401</v>
      </c>
      <c r="Y12" s="7">
        <v>6028</v>
      </c>
      <c r="Z12" s="7">
        <v>6888</v>
      </c>
      <c r="AA12" s="7">
        <v>7332</v>
      </c>
      <c r="AB12" s="7">
        <v>4101</v>
      </c>
      <c r="AC12" s="7">
        <v>4315</v>
      </c>
      <c r="AD12" s="7">
        <v>5401</v>
      </c>
      <c r="AE12" s="7">
        <v>6028</v>
      </c>
    </row>
    <row r="13" spans="1:32" ht="13.8">
      <c r="A13" s="9">
        <v>12</v>
      </c>
      <c r="C13" s="7">
        <v>4366</v>
      </c>
      <c r="D13" s="7">
        <v>5087</v>
      </c>
      <c r="E13" s="7">
        <v>5784</v>
      </c>
      <c r="F13" s="7">
        <v>6270</v>
      </c>
      <c r="G13" s="7"/>
      <c r="H13" s="7"/>
      <c r="I13" s="7"/>
      <c r="J13" s="7"/>
      <c r="K13" s="7">
        <v>2699</v>
      </c>
      <c r="L13" s="7"/>
      <c r="M13" s="7">
        <v>3114</v>
      </c>
      <c r="N13" s="7">
        <v>3457</v>
      </c>
      <c r="O13" s="7"/>
      <c r="P13" s="7">
        <v>4224</v>
      </c>
      <c r="Q13" s="7">
        <v>4470</v>
      </c>
      <c r="R13" s="7">
        <v>5784</v>
      </c>
      <c r="S13" s="7">
        <v>6192</v>
      </c>
      <c r="T13" s="7"/>
      <c r="U13" s="7">
        <v>7563</v>
      </c>
      <c r="V13" s="7">
        <v>8307</v>
      </c>
      <c r="W13" s="7">
        <v>4470</v>
      </c>
      <c r="X13" s="7">
        <v>5784</v>
      </c>
      <c r="Y13" s="7">
        <v>6192</v>
      </c>
      <c r="Z13" s="7"/>
      <c r="AA13" s="7">
        <v>7563</v>
      </c>
      <c r="AB13" s="7">
        <v>4224</v>
      </c>
      <c r="AC13" s="7">
        <v>4470</v>
      </c>
      <c r="AD13" s="7">
        <v>5784</v>
      </c>
      <c r="AE13" s="7">
        <v>6192</v>
      </c>
    </row>
    <row r="14" spans="1:32" ht="13.8">
      <c r="A14" s="8">
        <v>13</v>
      </c>
      <c r="C14" s="7"/>
      <c r="D14" s="7"/>
      <c r="E14" s="7"/>
      <c r="F14" s="7"/>
      <c r="G14" s="7"/>
      <c r="H14" s="7"/>
      <c r="I14" s="7"/>
      <c r="J14" s="7"/>
      <c r="K14" s="7"/>
      <c r="L14" s="7"/>
      <c r="M14" s="7"/>
      <c r="N14" s="7">
        <v>3519</v>
      </c>
      <c r="O14" s="7"/>
      <c r="P14" s="7">
        <v>4366</v>
      </c>
      <c r="Q14" s="7">
        <v>4624</v>
      </c>
      <c r="R14" s="7"/>
      <c r="S14" s="7">
        <v>6270</v>
      </c>
      <c r="T14" s="7"/>
      <c r="U14" s="7"/>
      <c r="V14" s="7"/>
      <c r="W14" s="7">
        <v>4624</v>
      </c>
      <c r="X14" s="7"/>
      <c r="Y14" s="7">
        <v>6270</v>
      </c>
      <c r="Z14" s="7"/>
      <c r="AA14" s="7"/>
      <c r="AB14" s="7">
        <v>4366</v>
      </c>
      <c r="AC14" s="7">
        <v>4624</v>
      </c>
      <c r="AD14" s="7"/>
      <c r="AE14" s="7">
        <v>6270</v>
      </c>
    </row>
    <row r="15" spans="1:32" ht="13.8">
      <c r="A15" s="9">
        <v>14</v>
      </c>
      <c r="C15" s="7"/>
      <c r="D15" s="7"/>
      <c r="E15" s="7"/>
      <c r="F15" s="7"/>
      <c r="G15" s="7"/>
      <c r="H15" s="7"/>
      <c r="I15" s="7"/>
      <c r="J15" s="7"/>
      <c r="K15" s="7"/>
      <c r="L15" s="7"/>
      <c r="M15" s="7"/>
      <c r="N15" s="7"/>
      <c r="O15" s="7"/>
      <c r="P15" s="7"/>
      <c r="Q15" s="7">
        <v>4779</v>
      </c>
      <c r="R15" s="7"/>
      <c r="S15" s="7"/>
      <c r="T15" s="7"/>
      <c r="U15" s="7"/>
      <c r="V15" s="7"/>
      <c r="W15" s="7">
        <v>4779</v>
      </c>
      <c r="X15" s="7"/>
      <c r="Y15" s="7"/>
      <c r="Z15" s="7"/>
      <c r="AA15" s="7"/>
      <c r="AB15" s="7"/>
      <c r="AC15" s="7">
        <v>4779</v>
      </c>
      <c r="AD15" s="7"/>
      <c r="AE15" s="7"/>
    </row>
    <row r="16" spans="1:32" ht="13.8">
      <c r="A16" s="8">
        <v>15</v>
      </c>
      <c r="C16" s="7"/>
      <c r="D16" s="7"/>
      <c r="E16" s="7"/>
      <c r="F16" s="7"/>
      <c r="G16" s="7"/>
      <c r="H16" s="7"/>
      <c r="I16" s="7"/>
      <c r="J16" s="7"/>
      <c r="K16" s="7"/>
      <c r="L16" s="7"/>
      <c r="M16" s="7"/>
      <c r="N16" s="7"/>
      <c r="O16" s="7"/>
      <c r="P16" s="7"/>
      <c r="Q16" s="7">
        <v>4934</v>
      </c>
      <c r="R16" s="7"/>
      <c r="S16" s="7"/>
      <c r="T16" s="7"/>
      <c r="U16" s="7"/>
      <c r="V16" s="7"/>
      <c r="W16" s="7">
        <v>4934</v>
      </c>
      <c r="X16" s="7"/>
      <c r="Y16" s="7"/>
      <c r="Z16" s="7"/>
      <c r="AA16" s="7"/>
      <c r="AB16" s="7"/>
      <c r="AC16" s="7">
        <v>4934</v>
      </c>
      <c r="AD16" s="7"/>
      <c r="AE16" s="7"/>
    </row>
    <row r="17" spans="1:31" ht="13.8">
      <c r="A17" s="9">
        <v>16</v>
      </c>
      <c r="C17" s="7"/>
      <c r="D17" s="7"/>
      <c r="E17" s="7"/>
      <c r="F17" s="7"/>
      <c r="G17" s="7"/>
      <c r="H17" s="7"/>
      <c r="I17" s="7"/>
      <c r="J17" s="7"/>
      <c r="K17" s="7"/>
      <c r="L17" s="7"/>
      <c r="M17" s="7"/>
      <c r="N17" s="7"/>
      <c r="O17" s="7"/>
      <c r="P17" s="7"/>
      <c r="Q17" s="7">
        <v>5087</v>
      </c>
      <c r="R17" s="7"/>
      <c r="S17" s="7"/>
      <c r="T17" s="7"/>
      <c r="U17" s="7"/>
      <c r="V17" s="7"/>
      <c r="W17" s="7">
        <v>5087</v>
      </c>
      <c r="X17" s="7"/>
      <c r="Y17" s="7"/>
      <c r="Z17" s="7"/>
      <c r="AA17" s="7"/>
      <c r="AB17" s="7"/>
      <c r="AC17" s="7">
        <v>5087</v>
      </c>
      <c r="AD17" s="7"/>
      <c r="AE17" s="7"/>
    </row>
    <row r="18" spans="1:31" ht="13.8">
      <c r="A18" s="8">
        <v>17</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ht="13.8">
      <c r="A19" s="9">
        <v>18</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ht="13.8">
      <c r="A20" s="8">
        <v>19</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ht="13.8">
      <c r="A21" s="9">
        <v>20</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4" spans="1:31">
      <c r="A24" s="18" t="s">
        <v>99</v>
      </c>
      <c r="C24" t="str">
        <f>C1</f>
        <v>LB leraar</v>
      </c>
      <c r="D24" t="str">
        <f t="shared" ref="D24:AE24" si="0">D1</f>
        <v>LC  leraar</v>
      </c>
      <c r="E24" t="str">
        <f t="shared" si="0"/>
        <v>LD  leraar</v>
      </c>
      <c r="F24" t="str">
        <f t="shared" si="0"/>
        <v>LE Leraar</v>
      </c>
      <c r="G24" t="str">
        <f t="shared" si="0"/>
        <v>01 OOP</v>
      </c>
      <c r="H24" t="str">
        <f t="shared" si="0"/>
        <v>02 OOP</v>
      </c>
      <c r="I24" t="str">
        <f t="shared" si="0"/>
        <v>03 OOP</v>
      </c>
      <c r="J24" t="str">
        <f t="shared" si="0"/>
        <v>04 OOP</v>
      </c>
      <c r="K24" t="str">
        <f t="shared" si="0"/>
        <v>05 OOP</v>
      </c>
      <c r="L24" t="str">
        <f t="shared" si="0"/>
        <v>06 OOP</v>
      </c>
      <c r="M24" t="str">
        <f t="shared" si="0"/>
        <v>07 OOP</v>
      </c>
      <c r="N24" t="str">
        <f t="shared" si="0"/>
        <v>08 OOP</v>
      </c>
      <c r="O24" t="str">
        <f t="shared" si="0"/>
        <v>09 OOP</v>
      </c>
      <c r="P24" t="str">
        <f t="shared" si="0"/>
        <v>10 OOP</v>
      </c>
      <c r="Q24" t="str">
        <f t="shared" si="0"/>
        <v>11 OOP</v>
      </c>
      <c r="R24" t="str">
        <f t="shared" si="0"/>
        <v>12 OOP</v>
      </c>
      <c r="S24" t="str">
        <f t="shared" si="0"/>
        <v>13 OOP</v>
      </c>
      <c r="T24" t="str">
        <f t="shared" si="0"/>
        <v>14 OOP</v>
      </c>
      <c r="U24" t="str">
        <f t="shared" si="0"/>
        <v>15 OOP</v>
      </c>
      <c r="V24" t="str">
        <f t="shared" si="0"/>
        <v>16 OOP</v>
      </c>
      <c r="W24" t="str">
        <f t="shared" si="0"/>
        <v>D11</v>
      </c>
      <c r="X24" t="str">
        <f t="shared" si="0"/>
        <v>D12</v>
      </c>
      <c r="Y24" t="str">
        <f t="shared" si="0"/>
        <v>D13</v>
      </c>
      <c r="Z24" t="str">
        <f t="shared" si="0"/>
        <v>D14</v>
      </c>
      <c r="AA24" t="str">
        <f t="shared" si="0"/>
        <v>D15</v>
      </c>
      <c r="AB24" t="str">
        <f t="shared" si="0"/>
        <v>A10</v>
      </c>
      <c r="AC24" t="str">
        <f t="shared" si="0"/>
        <v>A11</v>
      </c>
      <c r="AD24" t="str">
        <f t="shared" si="0"/>
        <v>A12</v>
      </c>
      <c r="AE24" t="str">
        <f t="shared" si="0"/>
        <v>A13</v>
      </c>
    </row>
    <row r="25" spans="1:31">
      <c r="A25" s="8"/>
      <c r="C25" t="str">
        <f>LEFT(C24,3)</f>
        <v xml:space="preserve">LB </v>
      </c>
      <c r="D25" t="str">
        <f t="shared" ref="D25:AE25" si="1">LEFT(D24,3)</f>
        <v xml:space="preserve">LC </v>
      </c>
      <c r="E25" t="str">
        <f t="shared" si="1"/>
        <v xml:space="preserve">LD </v>
      </c>
      <c r="F25" t="str">
        <f t="shared" si="1"/>
        <v xml:space="preserve">LE </v>
      </c>
      <c r="G25" t="str">
        <f t="shared" si="1"/>
        <v xml:space="preserve">01 </v>
      </c>
      <c r="H25" t="str">
        <f t="shared" si="1"/>
        <v xml:space="preserve">02 </v>
      </c>
      <c r="I25" t="str">
        <f t="shared" si="1"/>
        <v xml:space="preserve">03 </v>
      </c>
      <c r="J25" t="str">
        <f t="shared" si="1"/>
        <v xml:space="preserve">04 </v>
      </c>
      <c r="K25" t="str">
        <f t="shared" si="1"/>
        <v xml:space="preserve">05 </v>
      </c>
      <c r="L25" t="str">
        <f t="shared" si="1"/>
        <v xml:space="preserve">06 </v>
      </c>
      <c r="M25" t="str">
        <f t="shared" si="1"/>
        <v xml:space="preserve">07 </v>
      </c>
      <c r="N25" t="str">
        <f t="shared" si="1"/>
        <v xml:space="preserve">08 </v>
      </c>
      <c r="O25" t="str">
        <f t="shared" si="1"/>
        <v xml:space="preserve">09 </v>
      </c>
      <c r="P25" t="str">
        <f t="shared" si="1"/>
        <v xml:space="preserve">10 </v>
      </c>
      <c r="Q25" t="str">
        <f t="shared" si="1"/>
        <v xml:space="preserve">11 </v>
      </c>
      <c r="R25" t="str">
        <f t="shared" si="1"/>
        <v xml:space="preserve">12 </v>
      </c>
      <c r="S25" t="str">
        <f t="shared" si="1"/>
        <v xml:space="preserve">13 </v>
      </c>
      <c r="T25" t="str">
        <f t="shared" si="1"/>
        <v xml:space="preserve">14 </v>
      </c>
      <c r="U25" t="str">
        <f t="shared" si="1"/>
        <v xml:space="preserve">15 </v>
      </c>
      <c r="V25" t="str">
        <f t="shared" si="1"/>
        <v xml:space="preserve">16 </v>
      </c>
      <c r="W25" t="str">
        <f t="shared" si="1"/>
        <v>D11</v>
      </c>
      <c r="X25" t="str">
        <f t="shared" si="1"/>
        <v>D12</v>
      </c>
      <c r="Y25" t="str">
        <f t="shared" si="1"/>
        <v>D13</v>
      </c>
      <c r="Z25" t="str">
        <f t="shared" si="1"/>
        <v>D14</v>
      </c>
      <c r="AA25" t="str">
        <f t="shared" si="1"/>
        <v>D15</v>
      </c>
      <c r="AB25" t="str">
        <f t="shared" si="1"/>
        <v>A10</v>
      </c>
      <c r="AC25" t="str">
        <f t="shared" si="1"/>
        <v>A11</v>
      </c>
      <c r="AD25" t="str">
        <f t="shared" si="1"/>
        <v>A12</v>
      </c>
      <c r="AE25" t="str">
        <f t="shared" si="1"/>
        <v>A13</v>
      </c>
    </row>
    <row r="26" spans="1:31">
      <c r="A26" s="8">
        <v>1</v>
      </c>
      <c r="C26">
        <v>1</v>
      </c>
      <c r="D26">
        <v>1</v>
      </c>
      <c r="E26">
        <v>1</v>
      </c>
      <c r="F26">
        <v>1</v>
      </c>
      <c r="G26">
        <v>1</v>
      </c>
      <c r="H26">
        <v>1</v>
      </c>
      <c r="I26">
        <v>1</v>
      </c>
      <c r="J26">
        <v>1</v>
      </c>
      <c r="K26">
        <v>1</v>
      </c>
      <c r="L26">
        <v>1</v>
      </c>
      <c r="M26">
        <v>1</v>
      </c>
      <c r="N26">
        <v>1</v>
      </c>
      <c r="O26">
        <v>1</v>
      </c>
      <c r="P26">
        <v>1</v>
      </c>
      <c r="Q26">
        <v>1</v>
      </c>
      <c r="R26">
        <v>1</v>
      </c>
      <c r="S26">
        <v>1</v>
      </c>
      <c r="T26">
        <v>1</v>
      </c>
      <c r="U26">
        <v>1</v>
      </c>
      <c r="V26">
        <v>1</v>
      </c>
      <c r="W26">
        <v>1</v>
      </c>
      <c r="X26">
        <v>1</v>
      </c>
      <c r="Y26">
        <v>1</v>
      </c>
      <c r="Z26">
        <v>1</v>
      </c>
      <c r="AA26">
        <v>1</v>
      </c>
      <c r="AB26">
        <v>1</v>
      </c>
      <c r="AC26">
        <v>1</v>
      </c>
      <c r="AD26">
        <v>1</v>
      </c>
      <c r="AE26">
        <v>1</v>
      </c>
    </row>
    <row r="27" spans="1:31">
      <c r="A27" s="9">
        <v>2</v>
      </c>
      <c r="C27">
        <f t="shared" ref="C27:AE35" si="2">IF(C3&lt;&gt;"",C26+1,"")</f>
        <v>2</v>
      </c>
      <c r="D27">
        <f t="shared" si="2"/>
        <v>2</v>
      </c>
      <c r="E27">
        <f t="shared" si="2"/>
        <v>2</v>
      </c>
      <c r="F27">
        <f t="shared" si="2"/>
        <v>2</v>
      </c>
      <c r="G27">
        <f t="shared" si="2"/>
        <v>2</v>
      </c>
      <c r="H27">
        <f t="shared" si="2"/>
        <v>2</v>
      </c>
      <c r="I27">
        <f t="shared" si="2"/>
        <v>2</v>
      </c>
      <c r="J27">
        <f t="shared" si="2"/>
        <v>2</v>
      </c>
      <c r="K27">
        <f t="shared" si="2"/>
        <v>2</v>
      </c>
      <c r="L27">
        <f t="shared" si="2"/>
        <v>2</v>
      </c>
      <c r="M27">
        <f t="shared" si="2"/>
        <v>2</v>
      </c>
      <c r="N27">
        <f t="shared" si="2"/>
        <v>2</v>
      </c>
      <c r="O27">
        <f t="shared" si="2"/>
        <v>2</v>
      </c>
      <c r="P27">
        <f t="shared" si="2"/>
        <v>2</v>
      </c>
      <c r="Q27">
        <f t="shared" si="2"/>
        <v>2</v>
      </c>
      <c r="R27">
        <f t="shared" si="2"/>
        <v>2</v>
      </c>
      <c r="S27">
        <f t="shared" si="2"/>
        <v>2</v>
      </c>
      <c r="T27">
        <f t="shared" si="2"/>
        <v>2</v>
      </c>
      <c r="U27">
        <f t="shared" si="2"/>
        <v>2</v>
      </c>
      <c r="V27">
        <f t="shared" si="2"/>
        <v>2</v>
      </c>
      <c r="W27">
        <f t="shared" si="2"/>
        <v>2</v>
      </c>
      <c r="X27">
        <f t="shared" si="2"/>
        <v>2</v>
      </c>
      <c r="Y27">
        <f t="shared" si="2"/>
        <v>2</v>
      </c>
      <c r="Z27">
        <f t="shared" si="2"/>
        <v>2</v>
      </c>
      <c r="AA27">
        <f t="shared" si="2"/>
        <v>2</v>
      </c>
      <c r="AB27">
        <f t="shared" si="2"/>
        <v>2</v>
      </c>
      <c r="AC27">
        <f t="shared" si="2"/>
        <v>2</v>
      </c>
      <c r="AD27">
        <f t="shared" si="2"/>
        <v>2</v>
      </c>
      <c r="AE27">
        <f t="shared" si="2"/>
        <v>2</v>
      </c>
    </row>
    <row r="28" spans="1:31">
      <c r="A28" s="8">
        <v>3</v>
      </c>
      <c r="C28">
        <f t="shared" si="2"/>
        <v>3</v>
      </c>
      <c r="D28">
        <f t="shared" si="2"/>
        <v>3</v>
      </c>
      <c r="E28">
        <f t="shared" si="2"/>
        <v>3</v>
      </c>
      <c r="F28">
        <f t="shared" si="2"/>
        <v>3</v>
      </c>
      <c r="G28">
        <f t="shared" si="2"/>
        <v>3</v>
      </c>
      <c r="H28">
        <f t="shared" si="2"/>
        <v>3</v>
      </c>
      <c r="I28">
        <f t="shared" si="2"/>
        <v>3</v>
      </c>
      <c r="J28">
        <f t="shared" si="2"/>
        <v>3</v>
      </c>
      <c r="K28">
        <f t="shared" si="2"/>
        <v>3</v>
      </c>
      <c r="L28">
        <f t="shared" si="2"/>
        <v>3</v>
      </c>
      <c r="M28">
        <f t="shared" si="2"/>
        <v>3</v>
      </c>
      <c r="N28">
        <f t="shared" si="2"/>
        <v>3</v>
      </c>
      <c r="O28">
        <f t="shared" si="2"/>
        <v>3</v>
      </c>
      <c r="P28">
        <f t="shared" si="2"/>
        <v>3</v>
      </c>
      <c r="Q28">
        <f t="shared" si="2"/>
        <v>3</v>
      </c>
      <c r="R28">
        <f t="shared" si="2"/>
        <v>3</v>
      </c>
      <c r="S28">
        <f t="shared" si="2"/>
        <v>3</v>
      </c>
      <c r="T28">
        <f t="shared" si="2"/>
        <v>3</v>
      </c>
      <c r="U28">
        <f t="shared" si="2"/>
        <v>3</v>
      </c>
      <c r="V28">
        <f t="shared" si="2"/>
        <v>3</v>
      </c>
      <c r="W28">
        <f t="shared" si="2"/>
        <v>3</v>
      </c>
      <c r="X28">
        <f t="shared" si="2"/>
        <v>3</v>
      </c>
      <c r="Y28">
        <f t="shared" si="2"/>
        <v>3</v>
      </c>
      <c r="Z28">
        <f t="shared" si="2"/>
        <v>3</v>
      </c>
      <c r="AA28">
        <f t="shared" si="2"/>
        <v>3</v>
      </c>
      <c r="AB28">
        <f t="shared" si="2"/>
        <v>3</v>
      </c>
      <c r="AC28">
        <f t="shared" si="2"/>
        <v>3</v>
      </c>
      <c r="AD28">
        <f t="shared" si="2"/>
        <v>3</v>
      </c>
      <c r="AE28">
        <f t="shared" si="2"/>
        <v>3</v>
      </c>
    </row>
    <row r="29" spans="1:31">
      <c r="A29" s="9">
        <v>4</v>
      </c>
      <c r="C29">
        <f t="shared" si="2"/>
        <v>4</v>
      </c>
      <c r="D29">
        <f t="shared" si="2"/>
        <v>4</v>
      </c>
      <c r="E29">
        <f t="shared" si="2"/>
        <v>4</v>
      </c>
      <c r="F29">
        <f t="shared" si="2"/>
        <v>4</v>
      </c>
      <c r="G29">
        <f t="shared" si="2"/>
        <v>4</v>
      </c>
      <c r="H29">
        <f t="shared" si="2"/>
        <v>4</v>
      </c>
      <c r="I29">
        <f t="shared" si="2"/>
        <v>4</v>
      </c>
      <c r="J29">
        <f t="shared" si="2"/>
        <v>4</v>
      </c>
      <c r="K29">
        <f t="shared" si="2"/>
        <v>4</v>
      </c>
      <c r="L29">
        <f t="shared" si="2"/>
        <v>4</v>
      </c>
      <c r="M29">
        <f t="shared" si="2"/>
        <v>4</v>
      </c>
      <c r="N29">
        <f t="shared" si="2"/>
        <v>4</v>
      </c>
      <c r="O29">
        <f t="shared" si="2"/>
        <v>4</v>
      </c>
      <c r="P29">
        <f t="shared" si="2"/>
        <v>4</v>
      </c>
      <c r="Q29">
        <f t="shared" si="2"/>
        <v>4</v>
      </c>
      <c r="R29">
        <f t="shared" si="2"/>
        <v>4</v>
      </c>
      <c r="S29">
        <f t="shared" si="2"/>
        <v>4</v>
      </c>
      <c r="T29">
        <f t="shared" si="2"/>
        <v>4</v>
      </c>
      <c r="U29">
        <f t="shared" si="2"/>
        <v>4</v>
      </c>
      <c r="V29">
        <f t="shared" si="2"/>
        <v>4</v>
      </c>
      <c r="W29">
        <f t="shared" si="2"/>
        <v>4</v>
      </c>
      <c r="X29">
        <f t="shared" si="2"/>
        <v>4</v>
      </c>
      <c r="Y29">
        <f t="shared" si="2"/>
        <v>4</v>
      </c>
      <c r="Z29">
        <f t="shared" si="2"/>
        <v>4</v>
      </c>
      <c r="AA29">
        <f t="shared" si="2"/>
        <v>4</v>
      </c>
      <c r="AB29">
        <f t="shared" si="2"/>
        <v>4</v>
      </c>
      <c r="AC29">
        <f t="shared" si="2"/>
        <v>4</v>
      </c>
      <c r="AD29">
        <f t="shared" si="2"/>
        <v>4</v>
      </c>
      <c r="AE29">
        <f t="shared" si="2"/>
        <v>4</v>
      </c>
    </row>
    <row r="30" spans="1:31">
      <c r="A30" s="8">
        <v>5</v>
      </c>
      <c r="C30">
        <f t="shared" si="2"/>
        <v>5</v>
      </c>
      <c r="D30">
        <f t="shared" si="2"/>
        <v>5</v>
      </c>
      <c r="E30">
        <f t="shared" si="2"/>
        <v>5</v>
      </c>
      <c r="F30">
        <f t="shared" si="2"/>
        <v>5</v>
      </c>
      <c r="G30">
        <f t="shared" si="2"/>
        <v>5</v>
      </c>
      <c r="H30">
        <f t="shared" si="2"/>
        <v>5</v>
      </c>
      <c r="I30">
        <f t="shared" si="2"/>
        <v>5</v>
      </c>
      <c r="J30">
        <f t="shared" si="2"/>
        <v>5</v>
      </c>
      <c r="K30">
        <f t="shared" si="2"/>
        <v>5</v>
      </c>
      <c r="L30">
        <f t="shared" si="2"/>
        <v>5</v>
      </c>
      <c r="M30">
        <f t="shared" si="2"/>
        <v>5</v>
      </c>
      <c r="N30">
        <f t="shared" si="2"/>
        <v>5</v>
      </c>
      <c r="O30">
        <f t="shared" si="2"/>
        <v>5</v>
      </c>
      <c r="P30">
        <f t="shared" si="2"/>
        <v>5</v>
      </c>
      <c r="Q30">
        <f t="shared" si="2"/>
        <v>5</v>
      </c>
      <c r="R30">
        <f t="shared" si="2"/>
        <v>5</v>
      </c>
      <c r="S30">
        <f t="shared" si="2"/>
        <v>5</v>
      </c>
      <c r="T30">
        <f t="shared" si="2"/>
        <v>5</v>
      </c>
      <c r="U30">
        <f t="shared" si="2"/>
        <v>5</v>
      </c>
      <c r="V30">
        <f t="shared" si="2"/>
        <v>5</v>
      </c>
      <c r="W30">
        <f t="shared" si="2"/>
        <v>5</v>
      </c>
      <c r="X30">
        <f t="shared" si="2"/>
        <v>5</v>
      </c>
      <c r="Y30">
        <f t="shared" si="2"/>
        <v>5</v>
      </c>
      <c r="Z30">
        <f t="shared" si="2"/>
        <v>5</v>
      </c>
      <c r="AA30">
        <f t="shared" si="2"/>
        <v>5</v>
      </c>
      <c r="AB30">
        <f t="shared" si="2"/>
        <v>5</v>
      </c>
      <c r="AC30">
        <f t="shared" si="2"/>
        <v>5</v>
      </c>
      <c r="AD30">
        <f t="shared" si="2"/>
        <v>5</v>
      </c>
      <c r="AE30">
        <f t="shared" si="2"/>
        <v>5</v>
      </c>
    </row>
    <row r="31" spans="1:31">
      <c r="A31" s="9">
        <v>6</v>
      </c>
      <c r="C31">
        <f t="shared" si="2"/>
        <v>6</v>
      </c>
      <c r="D31">
        <f t="shared" si="2"/>
        <v>6</v>
      </c>
      <c r="E31">
        <f t="shared" si="2"/>
        <v>6</v>
      </c>
      <c r="F31">
        <f t="shared" si="2"/>
        <v>6</v>
      </c>
      <c r="G31">
        <f t="shared" si="2"/>
        <v>6</v>
      </c>
      <c r="H31">
        <f t="shared" si="2"/>
        <v>6</v>
      </c>
      <c r="I31">
        <f t="shared" si="2"/>
        <v>6</v>
      </c>
      <c r="J31">
        <f t="shared" si="2"/>
        <v>6</v>
      </c>
      <c r="K31">
        <f t="shared" si="2"/>
        <v>6</v>
      </c>
      <c r="L31">
        <f t="shared" si="2"/>
        <v>6</v>
      </c>
      <c r="M31">
        <f t="shared" si="2"/>
        <v>6</v>
      </c>
      <c r="N31">
        <f t="shared" si="2"/>
        <v>6</v>
      </c>
      <c r="O31">
        <f t="shared" si="2"/>
        <v>6</v>
      </c>
      <c r="P31">
        <f t="shared" si="2"/>
        <v>6</v>
      </c>
      <c r="Q31">
        <f t="shared" si="2"/>
        <v>6</v>
      </c>
      <c r="R31">
        <f t="shared" si="2"/>
        <v>6</v>
      </c>
      <c r="S31">
        <f t="shared" si="2"/>
        <v>6</v>
      </c>
      <c r="T31">
        <f t="shared" si="2"/>
        <v>6</v>
      </c>
      <c r="U31">
        <f t="shared" si="2"/>
        <v>6</v>
      </c>
      <c r="V31">
        <f t="shared" si="2"/>
        <v>6</v>
      </c>
      <c r="W31">
        <f t="shared" si="2"/>
        <v>6</v>
      </c>
      <c r="X31">
        <f t="shared" si="2"/>
        <v>6</v>
      </c>
      <c r="Y31">
        <f t="shared" si="2"/>
        <v>6</v>
      </c>
      <c r="Z31">
        <f t="shared" si="2"/>
        <v>6</v>
      </c>
      <c r="AA31">
        <f t="shared" si="2"/>
        <v>6</v>
      </c>
      <c r="AB31">
        <f t="shared" si="2"/>
        <v>6</v>
      </c>
      <c r="AC31">
        <f t="shared" si="2"/>
        <v>6</v>
      </c>
      <c r="AD31">
        <f t="shared" si="2"/>
        <v>6</v>
      </c>
      <c r="AE31">
        <f t="shared" si="2"/>
        <v>6</v>
      </c>
    </row>
    <row r="32" spans="1:31">
      <c r="A32" s="8">
        <v>7</v>
      </c>
      <c r="C32">
        <f t="shared" si="2"/>
        <v>7</v>
      </c>
      <c r="D32">
        <f t="shared" si="2"/>
        <v>7</v>
      </c>
      <c r="E32">
        <f t="shared" si="2"/>
        <v>7</v>
      </c>
      <c r="F32">
        <f t="shared" si="2"/>
        <v>7</v>
      </c>
      <c r="G32">
        <f t="shared" si="2"/>
        <v>7</v>
      </c>
      <c r="H32">
        <f t="shared" si="2"/>
        <v>7</v>
      </c>
      <c r="I32">
        <f t="shared" si="2"/>
        <v>7</v>
      </c>
      <c r="J32">
        <f t="shared" si="2"/>
        <v>7</v>
      </c>
      <c r="K32">
        <f t="shared" si="2"/>
        <v>7</v>
      </c>
      <c r="L32">
        <f t="shared" si="2"/>
        <v>7</v>
      </c>
      <c r="M32">
        <f t="shared" si="2"/>
        <v>7</v>
      </c>
      <c r="N32">
        <f t="shared" si="2"/>
        <v>7</v>
      </c>
      <c r="O32">
        <f t="shared" si="2"/>
        <v>7</v>
      </c>
      <c r="P32">
        <f t="shared" si="2"/>
        <v>7</v>
      </c>
      <c r="Q32">
        <f t="shared" si="2"/>
        <v>7</v>
      </c>
      <c r="R32">
        <f t="shared" si="2"/>
        <v>7</v>
      </c>
      <c r="S32">
        <f t="shared" si="2"/>
        <v>7</v>
      </c>
      <c r="T32">
        <f t="shared" si="2"/>
        <v>7</v>
      </c>
      <c r="U32">
        <f t="shared" si="2"/>
        <v>7</v>
      </c>
      <c r="V32">
        <f t="shared" si="2"/>
        <v>7</v>
      </c>
      <c r="W32">
        <f t="shared" si="2"/>
        <v>7</v>
      </c>
      <c r="X32">
        <f t="shared" si="2"/>
        <v>7</v>
      </c>
      <c r="Y32">
        <f t="shared" si="2"/>
        <v>7</v>
      </c>
      <c r="Z32">
        <f t="shared" si="2"/>
        <v>7</v>
      </c>
      <c r="AA32">
        <f t="shared" si="2"/>
        <v>7</v>
      </c>
      <c r="AB32">
        <f t="shared" si="2"/>
        <v>7</v>
      </c>
      <c r="AC32">
        <f t="shared" si="2"/>
        <v>7</v>
      </c>
      <c r="AD32">
        <f t="shared" si="2"/>
        <v>7</v>
      </c>
      <c r="AE32">
        <f t="shared" si="2"/>
        <v>7</v>
      </c>
    </row>
    <row r="33" spans="1:31">
      <c r="A33" s="9">
        <v>8</v>
      </c>
      <c r="C33">
        <f t="shared" si="2"/>
        <v>8</v>
      </c>
      <c r="D33">
        <f t="shared" si="2"/>
        <v>8</v>
      </c>
      <c r="E33">
        <f t="shared" si="2"/>
        <v>8</v>
      </c>
      <c r="F33">
        <f t="shared" si="2"/>
        <v>8</v>
      </c>
      <c r="G33" t="str">
        <f t="shared" si="2"/>
        <v/>
      </c>
      <c r="H33">
        <f t="shared" si="2"/>
        <v>8</v>
      </c>
      <c r="I33">
        <f t="shared" si="2"/>
        <v>8</v>
      </c>
      <c r="J33">
        <f t="shared" si="2"/>
        <v>8</v>
      </c>
      <c r="K33">
        <f t="shared" si="2"/>
        <v>8</v>
      </c>
      <c r="L33">
        <f t="shared" si="2"/>
        <v>8</v>
      </c>
      <c r="M33">
        <f t="shared" si="2"/>
        <v>8</v>
      </c>
      <c r="N33">
        <f t="shared" si="2"/>
        <v>8</v>
      </c>
      <c r="O33">
        <f t="shared" si="2"/>
        <v>8</v>
      </c>
      <c r="P33">
        <f t="shared" si="2"/>
        <v>8</v>
      </c>
      <c r="Q33">
        <f t="shared" si="2"/>
        <v>8</v>
      </c>
      <c r="R33">
        <f t="shared" si="2"/>
        <v>8</v>
      </c>
      <c r="S33">
        <f t="shared" si="2"/>
        <v>8</v>
      </c>
      <c r="T33">
        <f t="shared" si="2"/>
        <v>8</v>
      </c>
      <c r="U33">
        <f t="shared" si="2"/>
        <v>8</v>
      </c>
      <c r="V33">
        <f t="shared" si="2"/>
        <v>8</v>
      </c>
      <c r="W33">
        <f t="shared" si="2"/>
        <v>8</v>
      </c>
      <c r="X33">
        <f t="shared" si="2"/>
        <v>8</v>
      </c>
      <c r="Y33">
        <f t="shared" si="2"/>
        <v>8</v>
      </c>
      <c r="Z33">
        <f t="shared" si="2"/>
        <v>8</v>
      </c>
      <c r="AA33">
        <f t="shared" si="2"/>
        <v>8</v>
      </c>
      <c r="AB33">
        <f t="shared" si="2"/>
        <v>8</v>
      </c>
      <c r="AC33">
        <f t="shared" si="2"/>
        <v>8</v>
      </c>
      <c r="AD33">
        <f t="shared" si="2"/>
        <v>8</v>
      </c>
      <c r="AE33">
        <f t="shared" si="2"/>
        <v>8</v>
      </c>
    </row>
    <row r="34" spans="1:31">
      <c r="A34" s="8">
        <v>9</v>
      </c>
      <c r="C34">
        <f t="shared" si="2"/>
        <v>9</v>
      </c>
      <c r="D34">
        <f t="shared" si="2"/>
        <v>9</v>
      </c>
      <c r="E34">
        <f t="shared" si="2"/>
        <v>9</v>
      </c>
      <c r="F34">
        <f t="shared" si="2"/>
        <v>9</v>
      </c>
      <c r="G34" t="str">
        <f t="shared" si="2"/>
        <v/>
      </c>
      <c r="H34" t="str">
        <f t="shared" si="2"/>
        <v/>
      </c>
      <c r="I34">
        <f t="shared" si="2"/>
        <v>9</v>
      </c>
      <c r="J34">
        <f t="shared" si="2"/>
        <v>9</v>
      </c>
      <c r="K34">
        <f t="shared" si="2"/>
        <v>9</v>
      </c>
      <c r="L34">
        <f t="shared" si="2"/>
        <v>9</v>
      </c>
      <c r="M34">
        <f t="shared" si="2"/>
        <v>9</v>
      </c>
      <c r="N34">
        <f t="shared" si="2"/>
        <v>9</v>
      </c>
      <c r="O34">
        <f t="shared" si="2"/>
        <v>9</v>
      </c>
      <c r="P34">
        <f t="shared" si="2"/>
        <v>9</v>
      </c>
      <c r="Q34">
        <f t="shared" si="2"/>
        <v>9</v>
      </c>
      <c r="R34">
        <f t="shared" si="2"/>
        <v>9</v>
      </c>
      <c r="S34">
        <f t="shared" si="2"/>
        <v>9</v>
      </c>
      <c r="T34">
        <f t="shared" si="2"/>
        <v>9</v>
      </c>
      <c r="U34">
        <f t="shared" si="2"/>
        <v>9</v>
      </c>
      <c r="V34">
        <f t="shared" si="2"/>
        <v>9</v>
      </c>
      <c r="W34">
        <f t="shared" si="2"/>
        <v>9</v>
      </c>
      <c r="X34">
        <f t="shared" si="2"/>
        <v>9</v>
      </c>
      <c r="Y34">
        <f t="shared" si="2"/>
        <v>9</v>
      </c>
      <c r="Z34">
        <f t="shared" si="2"/>
        <v>9</v>
      </c>
      <c r="AA34">
        <f t="shared" si="2"/>
        <v>9</v>
      </c>
      <c r="AB34">
        <f t="shared" si="2"/>
        <v>9</v>
      </c>
      <c r="AC34">
        <f t="shared" si="2"/>
        <v>9</v>
      </c>
      <c r="AD34">
        <f t="shared" si="2"/>
        <v>9</v>
      </c>
      <c r="AE34">
        <f t="shared" si="2"/>
        <v>9</v>
      </c>
    </row>
    <row r="35" spans="1:31">
      <c r="A35" s="9">
        <v>10</v>
      </c>
      <c r="C35">
        <f t="shared" si="2"/>
        <v>10</v>
      </c>
      <c r="D35">
        <f t="shared" si="2"/>
        <v>10</v>
      </c>
      <c r="E35">
        <f t="shared" si="2"/>
        <v>10</v>
      </c>
      <c r="F35">
        <f t="shared" si="2"/>
        <v>10</v>
      </c>
      <c r="G35" t="str">
        <f t="shared" si="2"/>
        <v/>
      </c>
      <c r="H35" t="str">
        <f t="shared" si="2"/>
        <v/>
      </c>
      <c r="I35" t="str">
        <f t="shared" si="2"/>
        <v/>
      </c>
      <c r="J35">
        <f t="shared" si="2"/>
        <v>10</v>
      </c>
      <c r="K35">
        <f t="shared" si="2"/>
        <v>10</v>
      </c>
      <c r="L35">
        <f t="shared" si="2"/>
        <v>10</v>
      </c>
      <c r="M35">
        <f t="shared" si="2"/>
        <v>10</v>
      </c>
      <c r="N35">
        <f t="shared" si="2"/>
        <v>10</v>
      </c>
      <c r="O35">
        <f t="shared" si="2"/>
        <v>10</v>
      </c>
      <c r="P35">
        <f t="shared" si="2"/>
        <v>10</v>
      </c>
      <c r="Q35">
        <f t="shared" si="2"/>
        <v>10</v>
      </c>
      <c r="R35">
        <f t="shared" si="2"/>
        <v>10</v>
      </c>
      <c r="S35">
        <f t="shared" si="2"/>
        <v>10</v>
      </c>
      <c r="T35">
        <f t="shared" si="2"/>
        <v>10</v>
      </c>
      <c r="U35">
        <f t="shared" si="2"/>
        <v>10</v>
      </c>
      <c r="V35">
        <f t="shared" si="2"/>
        <v>10</v>
      </c>
      <c r="W35">
        <f t="shared" si="2"/>
        <v>10</v>
      </c>
      <c r="X35">
        <f t="shared" si="2"/>
        <v>10</v>
      </c>
      <c r="Y35">
        <f t="shared" si="2"/>
        <v>10</v>
      </c>
      <c r="Z35">
        <f t="shared" ref="Q35:AE45" si="3">IF(Z11&lt;&gt;"",Z34+1,"")</f>
        <v>10</v>
      </c>
      <c r="AA35">
        <f t="shared" si="3"/>
        <v>10</v>
      </c>
      <c r="AB35">
        <f t="shared" si="3"/>
        <v>10</v>
      </c>
      <c r="AC35">
        <f t="shared" si="3"/>
        <v>10</v>
      </c>
      <c r="AD35">
        <f t="shared" si="3"/>
        <v>10</v>
      </c>
      <c r="AE35">
        <f t="shared" si="3"/>
        <v>10</v>
      </c>
    </row>
    <row r="36" spans="1:31">
      <c r="A36" s="8">
        <v>11</v>
      </c>
      <c r="C36">
        <f t="shared" ref="C36:P46" si="4">IF(C12&lt;&gt;"",C35+1,"")</f>
        <v>11</v>
      </c>
      <c r="D36">
        <f t="shared" si="4"/>
        <v>11</v>
      </c>
      <c r="E36">
        <f t="shared" si="4"/>
        <v>11</v>
      </c>
      <c r="F36">
        <f t="shared" si="4"/>
        <v>11</v>
      </c>
      <c r="G36" t="str">
        <f t="shared" si="4"/>
        <v/>
      </c>
      <c r="H36" t="str">
        <f t="shared" si="4"/>
        <v/>
      </c>
      <c r="I36" t="str">
        <f t="shared" si="4"/>
        <v/>
      </c>
      <c r="J36">
        <f t="shared" si="4"/>
        <v>11</v>
      </c>
      <c r="K36">
        <f t="shared" si="4"/>
        <v>11</v>
      </c>
      <c r="L36">
        <f t="shared" si="4"/>
        <v>11</v>
      </c>
      <c r="M36">
        <f t="shared" si="4"/>
        <v>11</v>
      </c>
      <c r="N36">
        <f t="shared" si="4"/>
        <v>11</v>
      </c>
      <c r="O36" t="str">
        <f t="shared" si="4"/>
        <v/>
      </c>
      <c r="P36">
        <f t="shared" si="4"/>
        <v>11</v>
      </c>
      <c r="Q36">
        <f t="shared" si="3"/>
        <v>11</v>
      </c>
      <c r="R36">
        <f t="shared" si="3"/>
        <v>11</v>
      </c>
      <c r="S36">
        <f t="shared" si="3"/>
        <v>11</v>
      </c>
      <c r="T36">
        <f t="shared" si="3"/>
        <v>11</v>
      </c>
      <c r="U36">
        <f t="shared" si="3"/>
        <v>11</v>
      </c>
      <c r="V36">
        <f t="shared" si="3"/>
        <v>11</v>
      </c>
      <c r="W36">
        <f t="shared" si="3"/>
        <v>11</v>
      </c>
      <c r="X36">
        <f t="shared" si="3"/>
        <v>11</v>
      </c>
      <c r="Y36">
        <f t="shared" si="3"/>
        <v>11</v>
      </c>
      <c r="Z36">
        <f t="shared" si="3"/>
        <v>11</v>
      </c>
      <c r="AA36">
        <f t="shared" si="3"/>
        <v>11</v>
      </c>
      <c r="AB36">
        <f t="shared" si="3"/>
        <v>11</v>
      </c>
      <c r="AC36">
        <f t="shared" si="3"/>
        <v>11</v>
      </c>
      <c r="AD36">
        <f t="shared" si="3"/>
        <v>11</v>
      </c>
      <c r="AE36">
        <f t="shared" si="3"/>
        <v>11</v>
      </c>
    </row>
    <row r="37" spans="1:31">
      <c r="A37" s="9">
        <v>12</v>
      </c>
      <c r="C37">
        <f t="shared" si="4"/>
        <v>12</v>
      </c>
      <c r="D37">
        <f t="shared" si="4"/>
        <v>12</v>
      </c>
      <c r="E37">
        <f t="shared" si="4"/>
        <v>12</v>
      </c>
      <c r="F37">
        <f t="shared" si="4"/>
        <v>12</v>
      </c>
      <c r="G37" t="str">
        <f t="shared" si="4"/>
        <v/>
      </c>
      <c r="H37" t="str">
        <f t="shared" si="4"/>
        <v/>
      </c>
      <c r="I37" t="str">
        <f t="shared" si="4"/>
        <v/>
      </c>
      <c r="J37" t="str">
        <f t="shared" si="4"/>
        <v/>
      </c>
      <c r="K37">
        <f t="shared" si="4"/>
        <v>12</v>
      </c>
      <c r="L37" t="str">
        <f t="shared" si="4"/>
        <v/>
      </c>
      <c r="M37">
        <f t="shared" si="4"/>
        <v>12</v>
      </c>
      <c r="N37">
        <f t="shared" si="4"/>
        <v>12</v>
      </c>
      <c r="O37" t="str">
        <f t="shared" si="4"/>
        <v/>
      </c>
      <c r="P37">
        <f t="shared" si="4"/>
        <v>12</v>
      </c>
      <c r="Q37">
        <f t="shared" si="3"/>
        <v>12</v>
      </c>
      <c r="R37">
        <f t="shared" si="3"/>
        <v>12</v>
      </c>
      <c r="S37">
        <f t="shared" si="3"/>
        <v>12</v>
      </c>
      <c r="T37" t="str">
        <f t="shared" si="3"/>
        <v/>
      </c>
      <c r="U37">
        <f t="shared" si="3"/>
        <v>12</v>
      </c>
      <c r="V37">
        <f t="shared" si="3"/>
        <v>12</v>
      </c>
      <c r="W37">
        <f t="shared" si="3"/>
        <v>12</v>
      </c>
      <c r="X37">
        <f t="shared" si="3"/>
        <v>12</v>
      </c>
      <c r="Y37">
        <f t="shared" si="3"/>
        <v>12</v>
      </c>
      <c r="Z37" t="str">
        <f t="shared" si="3"/>
        <v/>
      </c>
      <c r="AA37">
        <f t="shared" si="3"/>
        <v>12</v>
      </c>
      <c r="AB37">
        <f t="shared" si="3"/>
        <v>12</v>
      </c>
      <c r="AC37">
        <f t="shared" si="3"/>
        <v>12</v>
      </c>
      <c r="AD37">
        <f t="shared" si="3"/>
        <v>12</v>
      </c>
      <c r="AE37">
        <f t="shared" si="3"/>
        <v>12</v>
      </c>
    </row>
    <row r="38" spans="1:31">
      <c r="A38" s="8">
        <v>13</v>
      </c>
      <c r="C38" t="str">
        <f t="shared" si="4"/>
        <v/>
      </c>
      <c r="D38" t="str">
        <f t="shared" si="4"/>
        <v/>
      </c>
      <c r="E38" t="str">
        <f t="shared" si="4"/>
        <v/>
      </c>
      <c r="F38" t="str">
        <f t="shared" si="4"/>
        <v/>
      </c>
      <c r="G38" t="str">
        <f t="shared" si="4"/>
        <v/>
      </c>
      <c r="H38" t="str">
        <f t="shared" si="4"/>
        <v/>
      </c>
      <c r="I38" t="str">
        <f t="shared" si="4"/>
        <v/>
      </c>
      <c r="J38" t="str">
        <f t="shared" si="4"/>
        <v/>
      </c>
      <c r="K38" t="str">
        <f t="shared" si="4"/>
        <v/>
      </c>
      <c r="L38" t="str">
        <f t="shared" si="4"/>
        <v/>
      </c>
      <c r="M38" t="str">
        <f t="shared" si="4"/>
        <v/>
      </c>
      <c r="N38">
        <f t="shared" si="4"/>
        <v>13</v>
      </c>
      <c r="O38" t="str">
        <f t="shared" si="4"/>
        <v/>
      </c>
      <c r="P38">
        <f t="shared" si="4"/>
        <v>13</v>
      </c>
      <c r="Q38">
        <f t="shared" si="3"/>
        <v>13</v>
      </c>
      <c r="R38" t="str">
        <f t="shared" si="3"/>
        <v/>
      </c>
      <c r="S38">
        <f t="shared" si="3"/>
        <v>13</v>
      </c>
      <c r="T38" t="str">
        <f t="shared" si="3"/>
        <v/>
      </c>
      <c r="U38" t="str">
        <f t="shared" si="3"/>
        <v/>
      </c>
      <c r="V38" t="str">
        <f t="shared" si="3"/>
        <v/>
      </c>
      <c r="W38">
        <f t="shared" si="3"/>
        <v>13</v>
      </c>
      <c r="X38" t="str">
        <f t="shared" si="3"/>
        <v/>
      </c>
      <c r="Y38">
        <f t="shared" si="3"/>
        <v>13</v>
      </c>
      <c r="Z38" t="str">
        <f t="shared" si="3"/>
        <v/>
      </c>
      <c r="AA38" t="str">
        <f t="shared" si="3"/>
        <v/>
      </c>
      <c r="AB38">
        <f t="shared" si="3"/>
        <v>13</v>
      </c>
      <c r="AC38">
        <f t="shared" si="3"/>
        <v>13</v>
      </c>
      <c r="AD38" t="str">
        <f t="shared" si="3"/>
        <v/>
      </c>
      <c r="AE38">
        <f t="shared" si="3"/>
        <v>13</v>
      </c>
    </row>
    <row r="39" spans="1:31">
      <c r="A39" s="9">
        <v>14</v>
      </c>
      <c r="C39" t="str">
        <f t="shared" si="4"/>
        <v/>
      </c>
      <c r="D39" t="str">
        <f t="shared" si="4"/>
        <v/>
      </c>
      <c r="E39" t="str">
        <f t="shared" si="4"/>
        <v/>
      </c>
      <c r="F39" t="str">
        <f t="shared" si="4"/>
        <v/>
      </c>
      <c r="G39" t="str">
        <f t="shared" si="4"/>
        <v/>
      </c>
      <c r="H39" t="str">
        <f t="shared" si="4"/>
        <v/>
      </c>
      <c r="I39" t="str">
        <f t="shared" si="4"/>
        <v/>
      </c>
      <c r="J39" t="str">
        <f t="shared" si="4"/>
        <v/>
      </c>
      <c r="K39" t="str">
        <f t="shared" si="4"/>
        <v/>
      </c>
      <c r="L39" t="str">
        <f t="shared" si="4"/>
        <v/>
      </c>
      <c r="M39" t="str">
        <f t="shared" si="4"/>
        <v/>
      </c>
      <c r="N39" t="str">
        <f t="shared" si="4"/>
        <v/>
      </c>
      <c r="O39" t="str">
        <f t="shared" si="4"/>
        <v/>
      </c>
      <c r="P39" t="str">
        <f t="shared" si="4"/>
        <v/>
      </c>
      <c r="Q39">
        <f t="shared" si="3"/>
        <v>14</v>
      </c>
      <c r="R39" t="str">
        <f t="shared" si="3"/>
        <v/>
      </c>
      <c r="S39" t="str">
        <f t="shared" si="3"/>
        <v/>
      </c>
      <c r="T39" t="str">
        <f t="shared" si="3"/>
        <v/>
      </c>
      <c r="U39" t="str">
        <f t="shared" si="3"/>
        <v/>
      </c>
      <c r="V39" t="str">
        <f t="shared" si="3"/>
        <v/>
      </c>
      <c r="W39">
        <f t="shared" si="3"/>
        <v>14</v>
      </c>
      <c r="X39" t="str">
        <f t="shared" si="3"/>
        <v/>
      </c>
      <c r="Y39" t="str">
        <f t="shared" si="3"/>
        <v/>
      </c>
      <c r="Z39" t="str">
        <f t="shared" si="3"/>
        <v/>
      </c>
      <c r="AA39" t="str">
        <f t="shared" si="3"/>
        <v/>
      </c>
      <c r="AB39" t="str">
        <f t="shared" si="3"/>
        <v/>
      </c>
      <c r="AC39">
        <f t="shared" si="3"/>
        <v>14</v>
      </c>
      <c r="AD39" t="str">
        <f t="shared" si="3"/>
        <v/>
      </c>
      <c r="AE39" t="str">
        <f t="shared" si="3"/>
        <v/>
      </c>
    </row>
    <row r="40" spans="1:31">
      <c r="A40" s="8">
        <v>15</v>
      </c>
      <c r="C40" t="str">
        <f t="shared" si="4"/>
        <v/>
      </c>
      <c r="D40" t="str">
        <f t="shared" si="4"/>
        <v/>
      </c>
      <c r="E40" t="str">
        <f t="shared" si="4"/>
        <v/>
      </c>
      <c r="F40" t="str">
        <f t="shared" si="4"/>
        <v/>
      </c>
      <c r="G40" t="str">
        <f t="shared" si="4"/>
        <v/>
      </c>
      <c r="H40" t="str">
        <f t="shared" si="4"/>
        <v/>
      </c>
      <c r="I40" t="str">
        <f t="shared" si="4"/>
        <v/>
      </c>
      <c r="J40" t="str">
        <f t="shared" si="4"/>
        <v/>
      </c>
      <c r="K40" t="str">
        <f t="shared" si="4"/>
        <v/>
      </c>
      <c r="L40" t="str">
        <f t="shared" si="4"/>
        <v/>
      </c>
      <c r="M40" t="str">
        <f t="shared" si="4"/>
        <v/>
      </c>
      <c r="N40" t="str">
        <f t="shared" si="4"/>
        <v/>
      </c>
      <c r="O40" t="str">
        <f t="shared" si="4"/>
        <v/>
      </c>
      <c r="P40" t="str">
        <f t="shared" si="4"/>
        <v/>
      </c>
      <c r="Q40">
        <f t="shared" si="3"/>
        <v>15</v>
      </c>
      <c r="R40" t="str">
        <f t="shared" si="3"/>
        <v/>
      </c>
      <c r="S40" t="str">
        <f t="shared" si="3"/>
        <v/>
      </c>
      <c r="T40" t="str">
        <f t="shared" si="3"/>
        <v/>
      </c>
      <c r="U40" t="str">
        <f t="shared" si="3"/>
        <v/>
      </c>
      <c r="V40" t="str">
        <f t="shared" si="3"/>
        <v/>
      </c>
      <c r="W40">
        <f t="shared" si="3"/>
        <v>15</v>
      </c>
      <c r="X40" t="str">
        <f t="shared" si="3"/>
        <v/>
      </c>
      <c r="Y40" t="str">
        <f t="shared" si="3"/>
        <v/>
      </c>
      <c r="Z40" t="str">
        <f t="shared" si="3"/>
        <v/>
      </c>
      <c r="AA40" t="str">
        <f t="shared" si="3"/>
        <v/>
      </c>
      <c r="AB40" t="str">
        <f t="shared" si="3"/>
        <v/>
      </c>
      <c r="AC40">
        <f t="shared" si="3"/>
        <v>15</v>
      </c>
      <c r="AD40" t="str">
        <f t="shared" si="3"/>
        <v/>
      </c>
      <c r="AE40" t="str">
        <f t="shared" si="3"/>
        <v/>
      </c>
    </row>
    <row r="41" spans="1:31">
      <c r="A41" s="9">
        <v>16</v>
      </c>
      <c r="C41" t="str">
        <f t="shared" si="4"/>
        <v/>
      </c>
      <c r="D41" t="str">
        <f t="shared" si="4"/>
        <v/>
      </c>
      <c r="E41" t="str">
        <f t="shared" si="4"/>
        <v/>
      </c>
      <c r="F41" t="str">
        <f t="shared" si="4"/>
        <v/>
      </c>
      <c r="G41" t="str">
        <f t="shared" si="4"/>
        <v/>
      </c>
      <c r="H41" t="str">
        <f t="shared" si="4"/>
        <v/>
      </c>
      <c r="I41" t="str">
        <f t="shared" si="4"/>
        <v/>
      </c>
      <c r="J41" t="str">
        <f t="shared" si="4"/>
        <v/>
      </c>
      <c r="K41" t="str">
        <f t="shared" si="4"/>
        <v/>
      </c>
      <c r="L41" t="str">
        <f t="shared" si="4"/>
        <v/>
      </c>
      <c r="M41" t="str">
        <f t="shared" si="4"/>
        <v/>
      </c>
      <c r="N41" t="str">
        <f t="shared" si="4"/>
        <v/>
      </c>
      <c r="O41" t="str">
        <f t="shared" si="4"/>
        <v/>
      </c>
      <c r="P41" t="str">
        <f t="shared" si="4"/>
        <v/>
      </c>
      <c r="Q41">
        <f t="shared" si="3"/>
        <v>16</v>
      </c>
      <c r="R41" t="str">
        <f t="shared" si="3"/>
        <v/>
      </c>
      <c r="S41" t="str">
        <f t="shared" si="3"/>
        <v/>
      </c>
      <c r="T41" t="str">
        <f t="shared" si="3"/>
        <v/>
      </c>
      <c r="U41" t="str">
        <f t="shared" si="3"/>
        <v/>
      </c>
      <c r="V41" t="str">
        <f t="shared" si="3"/>
        <v/>
      </c>
      <c r="W41">
        <f t="shared" si="3"/>
        <v>16</v>
      </c>
      <c r="X41" t="str">
        <f t="shared" si="3"/>
        <v/>
      </c>
      <c r="Y41" t="str">
        <f t="shared" si="3"/>
        <v/>
      </c>
      <c r="Z41" t="str">
        <f t="shared" si="3"/>
        <v/>
      </c>
      <c r="AA41" t="str">
        <f t="shared" si="3"/>
        <v/>
      </c>
      <c r="AB41" t="str">
        <f t="shared" si="3"/>
        <v/>
      </c>
      <c r="AC41">
        <f t="shared" si="3"/>
        <v>16</v>
      </c>
      <c r="AD41" t="str">
        <f t="shared" si="3"/>
        <v/>
      </c>
      <c r="AE41" t="str">
        <f t="shared" si="3"/>
        <v/>
      </c>
    </row>
    <row r="42" spans="1:31">
      <c r="A42" s="8">
        <v>17</v>
      </c>
      <c r="C42" t="str">
        <f t="shared" si="4"/>
        <v/>
      </c>
      <c r="D42" t="str">
        <f t="shared" si="4"/>
        <v/>
      </c>
      <c r="E42" t="str">
        <f t="shared" si="4"/>
        <v/>
      </c>
      <c r="F42" t="str">
        <f t="shared" si="4"/>
        <v/>
      </c>
      <c r="G42" t="str">
        <f t="shared" si="4"/>
        <v/>
      </c>
      <c r="H42" t="str">
        <f t="shared" si="4"/>
        <v/>
      </c>
      <c r="I42" t="str">
        <f t="shared" si="4"/>
        <v/>
      </c>
      <c r="J42" t="str">
        <f t="shared" si="4"/>
        <v/>
      </c>
      <c r="K42" t="str">
        <f t="shared" si="4"/>
        <v/>
      </c>
      <c r="L42" t="str">
        <f t="shared" si="4"/>
        <v/>
      </c>
      <c r="M42" t="str">
        <f t="shared" si="4"/>
        <v/>
      </c>
      <c r="N42" t="str">
        <f t="shared" si="4"/>
        <v/>
      </c>
      <c r="O42" t="str">
        <f t="shared" si="4"/>
        <v/>
      </c>
      <c r="P42" t="str">
        <f t="shared" si="4"/>
        <v/>
      </c>
      <c r="Q42" t="str">
        <f t="shared" si="3"/>
        <v/>
      </c>
      <c r="R42" t="str">
        <f t="shared" si="3"/>
        <v/>
      </c>
      <c r="S42" t="str">
        <f t="shared" si="3"/>
        <v/>
      </c>
      <c r="T42" t="str">
        <f t="shared" si="3"/>
        <v/>
      </c>
      <c r="U42" t="str">
        <f t="shared" si="3"/>
        <v/>
      </c>
      <c r="V42" t="str">
        <f t="shared" si="3"/>
        <v/>
      </c>
      <c r="W42" t="str">
        <f t="shared" si="3"/>
        <v/>
      </c>
      <c r="X42" t="str">
        <f t="shared" si="3"/>
        <v/>
      </c>
      <c r="Y42" t="str">
        <f t="shared" si="3"/>
        <v/>
      </c>
      <c r="Z42" t="str">
        <f t="shared" si="3"/>
        <v/>
      </c>
      <c r="AA42" t="str">
        <f t="shared" si="3"/>
        <v/>
      </c>
      <c r="AB42" t="str">
        <f t="shared" si="3"/>
        <v/>
      </c>
      <c r="AC42" t="str">
        <f t="shared" si="3"/>
        <v/>
      </c>
      <c r="AD42" t="str">
        <f t="shared" si="3"/>
        <v/>
      </c>
      <c r="AE42" t="str">
        <f t="shared" si="3"/>
        <v/>
      </c>
    </row>
    <row r="43" spans="1:31">
      <c r="A43" s="9">
        <v>18</v>
      </c>
      <c r="C43" t="str">
        <f t="shared" si="4"/>
        <v/>
      </c>
      <c r="D43" t="str">
        <f t="shared" si="4"/>
        <v/>
      </c>
      <c r="E43" t="str">
        <f t="shared" si="4"/>
        <v/>
      </c>
      <c r="F43" t="str">
        <f t="shared" si="4"/>
        <v/>
      </c>
      <c r="G43" t="str">
        <f t="shared" si="4"/>
        <v/>
      </c>
      <c r="H43" t="str">
        <f t="shared" si="4"/>
        <v/>
      </c>
      <c r="I43" t="str">
        <f t="shared" si="4"/>
        <v/>
      </c>
      <c r="J43" t="str">
        <f t="shared" si="4"/>
        <v/>
      </c>
      <c r="K43" t="str">
        <f t="shared" si="4"/>
        <v/>
      </c>
      <c r="L43" t="str">
        <f t="shared" si="4"/>
        <v/>
      </c>
      <c r="M43" t="str">
        <f t="shared" si="4"/>
        <v/>
      </c>
      <c r="N43" t="str">
        <f t="shared" si="4"/>
        <v/>
      </c>
      <c r="O43" t="str">
        <f t="shared" si="4"/>
        <v/>
      </c>
      <c r="P43" t="str">
        <f t="shared" si="4"/>
        <v/>
      </c>
      <c r="Q43" t="str">
        <f t="shared" si="3"/>
        <v/>
      </c>
      <c r="R43" t="str">
        <f t="shared" si="3"/>
        <v/>
      </c>
      <c r="S43" t="str">
        <f t="shared" si="3"/>
        <v/>
      </c>
      <c r="T43" t="str">
        <f t="shared" si="3"/>
        <v/>
      </c>
      <c r="U43" t="str">
        <f t="shared" si="3"/>
        <v/>
      </c>
      <c r="V43" t="str">
        <f t="shared" si="3"/>
        <v/>
      </c>
      <c r="W43" t="str">
        <f t="shared" si="3"/>
        <v/>
      </c>
      <c r="X43" t="str">
        <f t="shared" si="3"/>
        <v/>
      </c>
      <c r="Y43" t="str">
        <f t="shared" si="3"/>
        <v/>
      </c>
      <c r="Z43" t="str">
        <f t="shared" si="3"/>
        <v/>
      </c>
      <c r="AA43" t="str">
        <f t="shared" si="3"/>
        <v/>
      </c>
      <c r="AB43" t="str">
        <f t="shared" si="3"/>
        <v/>
      </c>
      <c r="AC43" t="str">
        <f t="shared" si="3"/>
        <v/>
      </c>
      <c r="AD43" t="str">
        <f t="shared" si="3"/>
        <v/>
      </c>
      <c r="AE43" t="str">
        <f t="shared" si="3"/>
        <v/>
      </c>
    </row>
    <row r="44" spans="1:31">
      <c r="A44" s="8">
        <v>19</v>
      </c>
      <c r="C44" t="str">
        <f t="shared" si="4"/>
        <v/>
      </c>
      <c r="D44" t="str">
        <f t="shared" si="4"/>
        <v/>
      </c>
      <c r="E44" t="str">
        <f t="shared" si="4"/>
        <v/>
      </c>
      <c r="F44" t="str">
        <f t="shared" si="4"/>
        <v/>
      </c>
      <c r="G44" t="str">
        <f t="shared" si="4"/>
        <v/>
      </c>
      <c r="H44" t="str">
        <f t="shared" si="4"/>
        <v/>
      </c>
      <c r="I44" t="str">
        <f t="shared" si="4"/>
        <v/>
      </c>
      <c r="J44" t="str">
        <f t="shared" si="4"/>
        <v/>
      </c>
      <c r="K44" t="str">
        <f t="shared" si="4"/>
        <v/>
      </c>
      <c r="L44" t="str">
        <f t="shared" si="4"/>
        <v/>
      </c>
      <c r="M44" t="str">
        <f t="shared" si="4"/>
        <v/>
      </c>
      <c r="N44" t="str">
        <f t="shared" si="4"/>
        <v/>
      </c>
      <c r="O44" t="str">
        <f t="shared" si="4"/>
        <v/>
      </c>
      <c r="P44" t="str">
        <f t="shared" si="4"/>
        <v/>
      </c>
      <c r="Q44" t="str">
        <f t="shared" si="3"/>
        <v/>
      </c>
      <c r="R44" t="str">
        <f t="shared" si="3"/>
        <v/>
      </c>
      <c r="S44" t="str">
        <f t="shared" si="3"/>
        <v/>
      </c>
      <c r="T44" t="str">
        <f t="shared" si="3"/>
        <v/>
      </c>
      <c r="U44" t="str">
        <f t="shared" si="3"/>
        <v/>
      </c>
      <c r="V44" t="str">
        <f t="shared" si="3"/>
        <v/>
      </c>
      <c r="W44" t="str">
        <f t="shared" si="3"/>
        <v/>
      </c>
      <c r="X44" t="str">
        <f t="shared" si="3"/>
        <v/>
      </c>
      <c r="Y44" t="str">
        <f t="shared" si="3"/>
        <v/>
      </c>
      <c r="Z44" t="str">
        <f t="shared" si="3"/>
        <v/>
      </c>
      <c r="AA44" t="str">
        <f t="shared" si="3"/>
        <v/>
      </c>
    </row>
    <row r="45" spans="1:31">
      <c r="A45" s="9">
        <v>20</v>
      </c>
      <c r="C45" t="str">
        <f t="shared" si="4"/>
        <v/>
      </c>
      <c r="D45" t="str">
        <f t="shared" si="4"/>
        <v/>
      </c>
      <c r="E45" t="str">
        <f t="shared" si="4"/>
        <v/>
      </c>
      <c r="F45" t="str">
        <f t="shared" si="4"/>
        <v/>
      </c>
      <c r="G45" t="str">
        <f t="shared" si="4"/>
        <v/>
      </c>
      <c r="H45" t="str">
        <f t="shared" si="4"/>
        <v/>
      </c>
      <c r="I45" t="str">
        <f t="shared" si="4"/>
        <v/>
      </c>
      <c r="J45" t="str">
        <f t="shared" si="4"/>
        <v/>
      </c>
      <c r="K45" t="str">
        <f t="shared" si="4"/>
        <v/>
      </c>
      <c r="L45" t="str">
        <f t="shared" si="4"/>
        <v/>
      </c>
      <c r="M45" t="str">
        <f t="shared" si="4"/>
        <v/>
      </c>
      <c r="N45" t="str">
        <f t="shared" si="4"/>
        <v/>
      </c>
      <c r="O45" t="str">
        <f t="shared" si="4"/>
        <v/>
      </c>
      <c r="P45" t="str">
        <f t="shared" si="4"/>
        <v/>
      </c>
      <c r="Q45" t="str">
        <f t="shared" si="3"/>
        <v/>
      </c>
      <c r="R45" t="str">
        <f t="shared" si="3"/>
        <v/>
      </c>
      <c r="S45" t="str">
        <f t="shared" si="3"/>
        <v/>
      </c>
      <c r="T45" t="str">
        <f t="shared" si="3"/>
        <v/>
      </c>
      <c r="U45" t="str">
        <f t="shared" si="3"/>
        <v/>
      </c>
      <c r="V45" t="str">
        <f t="shared" si="3"/>
        <v/>
      </c>
      <c r="W45" t="str">
        <f t="shared" si="3"/>
        <v/>
      </c>
      <c r="X45" t="str">
        <f t="shared" si="3"/>
        <v/>
      </c>
      <c r="Y45" t="str">
        <f t="shared" si="3"/>
        <v/>
      </c>
      <c r="Z45" t="str">
        <f t="shared" si="3"/>
        <v/>
      </c>
      <c r="AA45" t="str">
        <f t="shared" si="3"/>
        <v/>
      </c>
    </row>
    <row r="46" spans="1:31">
      <c r="C46" t="str">
        <f t="shared" si="4"/>
        <v/>
      </c>
      <c r="D46" t="str">
        <f t="shared" si="4"/>
        <v/>
      </c>
      <c r="E46" t="str">
        <f t="shared" si="4"/>
        <v/>
      </c>
      <c r="F46" t="str">
        <f t="shared" si="4"/>
        <v/>
      </c>
      <c r="G46" t="str">
        <f t="shared" si="4"/>
        <v/>
      </c>
      <c r="H46" t="str">
        <f t="shared" si="4"/>
        <v/>
      </c>
      <c r="I46" t="str">
        <f t="shared" si="4"/>
        <v/>
      </c>
      <c r="J46" t="str">
        <f t="shared" si="4"/>
        <v/>
      </c>
      <c r="K46" t="str">
        <f t="shared" si="4"/>
        <v/>
      </c>
      <c r="L46" t="str">
        <f t="shared" si="4"/>
        <v/>
      </c>
    </row>
    <row r="48" spans="1:31">
      <c r="A48" s="18" t="s">
        <v>98</v>
      </c>
      <c r="C48">
        <f t="shared" ref="C48:AE48" si="5">MAX(C26:C45)</f>
        <v>12</v>
      </c>
      <c r="D48">
        <f t="shared" si="5"/>
        <v>12</v>
      </c>
      <c r="E48">
        <f t="shared" si="5"/>
        <v>12</v>
      </c>
      <c r="F48">
        <f t="shared" si="5"/>
        <v>12</v>
      </c>
      <c r="G48">
        <f t="shared" si="5"/>
        <v>7</v>
      </c>
      <c r="H48">
        <f t="shared" si="5"/>
        <v>8</v>
      </c>
      <c r="I48">
        <f t="shared" si="5"/>
        <v>9</v>
      </c>
      <c r="J48">
        <f t="shared" si="5"/>
        <v>11</v>
      </c>
      <c r="K48">
        <f t="shared" si="5"/>
        <v>12</v>
      </c>
      <c r="L48">
        <f t="shared" si="5"/>
        <v>11</v>
      </c>
      <c r="M48">
        <f t="shared" si="5"/>
        <v>12</v>
      </c>
      <c r="N48">
        <f t="shared" si="5"/>
        <v>13</v>
      </c>
      <c r="O48">
        <f t="shared" si="5"/>
        <v>10</v>
      </c>
      <c r="P48">
        <f t="shared" si="5"/>
        <v>13</v>
      </c>
      <c r="Q48">
        <f t="shared" si="5"/>
        <v>16</v>
      </c>
      <c r="R48">
        <f t="shared" si="5"/>
        <v>12</v>
      </c>
      <c r="S48">
        <f t="shared" si="5"/>
        <v>13</v>
      </c>
      <c r="T48">
        <f t="shared" si="5"/>
        <v>11</v>
      </c>
      <c r="U48">
        <f t="shared" si="5"/>
        <v>12</v>
      </c>
      <c r="V48">
        <f t="shared" si="5"/>
        <v>12</v>
      </c>
      <c r="W48">
        <f t="shared" si="5"/>
        <v>16</v>
      </c>
      <c r="X48">
        <f t="shared" si="5"/>
        <v>12</v>
      </c>
      <c r="Y48">
        <f t="shared" si="5"/>
        <v>13</v>
      </c>
      <c r="Z48">
        <f t="shared" si="5"/>
        <v>11</v>
      </c>
      <c r="AA48">
        <f t="shared" si="5"/>
        <v>12</v>
      </c>
      <c r="AB48">
        <f t="shared" si="5"/>
        <v>13</v>
      </c>
      <c r="AC48">
        <f t="shared" si="5"/>
        <v>16</v>
      </c>
      <c r="AD48">
        <f t="shared" si="5"/>
        <v>12</v>
      </c>
      <c r="AE48">
        <f t="shared" si="5"/>
        <v>13</v>
      </c>
    </row>
  </sheetData>
  <sheetProtection password="E92A"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467"/>
  <sheetViews>
    <sheetView workbookViewId="0">
      <pane ySplit="2" topLeftCell="A2430" activePane="bottomLeft" state="frozen"/>
      <selection activeCell="E10" sqref="E10"/>
      <selection pane="bottomLeft" activeCell="A2467" sqref="A2467"/>
    </sheetView>
  </sheetViews>
  <sheetFormatPr defaultColWidth="8.88671875" defaultRowHeight="13.2"/>
  <cols>
    <col min="4" max="4" width="11.109375" bestFit="1" customWidth="1"/>
  </cols>
  <sheetData>
    <row r="1" spans="1:27">
      <c r="A1" s="11" t="s">
        <v>104</v>
      </c>
      <c r="D1" s="11" t="s">
        <v>127</v>
      </c>
      <c r="F1" s="13" t="s">
        <v>128</v>
      </c>
      <c r="H1" s="13" t="s">
        <v>135</v>
      </c>
      <c r="J1" s="13" t="s">
        <v>129</v>
      </c>
    </row>
    <row r="2" spans="1:27">
      <c r="A2" s="168" t="s">
        <v>67</v>
      </c>
      <c r="B2" s="14" t="s">
        <v>108</v>
      </c>
      <c r="C2" s="14" t="s">
        <v>109</v>
      </c>
      <c r="D2" s="14" t="s">
        <v>110</v>
      </c>
      <c r="E2" s="14" t="s">
        <v>111</v>
      </c>
      <c r="F2" s="14" t="s">
        <v>112</v>
      </c>
      <c r="G2" s="14" t="s">
        <v>113</v>
      </c>
      <c r="H2" s="14" t="s">
        <v>131</v>
      </c>
      <c r="I2" s="14" t="s">
        <v>132</v>
      </c>
      <c r="J2" s="14" t="s">
        <v>133</v>
      </c>
      <c r="K2" s="14" t="s">
        <v>134</v>
      </c>
    </row>
    <row r="3" spans="1:27">
      <c r="A3" s="243">
        <v>4.5</v>
      </c>
      <c r="B3" s="243">
        <v>1.58</v>
      </c>
      <c r="C3" s="243">
        <v>0</v>
      </c>
      <c r="D3" s="242">
        <v>1.58</v>
      </c>
      <c r="E3" s="242">
        <v>0</v>
      </c>
      <c r="F3" s="242">
        <v>1.58</v>
      </c>
      <c r="G3" s="242">
        <v>0</v>
      </c>
      <c r="H3" s="242">
        <v>1.58</v>
      </c>
      <c r="I3" s="242">
        <v>0</v>
      </c>
      <c r="J3" s="242">
        <v>1.58</v>
      </c>
      <c r="K3" s="242">
        <v>0</v>
      </c>
    </row>
    <row r="4" spans="1:27">
      <c r="A4" s="244">
        <v>9</v>
      </c>
      <c r="B4" s="244">
        <v>3.17</v>
      </c>
      <c r="C4" s="244">
        <v>0</v>
      </c>
      <c r="D4" s="245">
        <v>3.17</v>
      </c>
      <c r="E4" s="245">
        <v>0</v>
      </c>
      <c r="F4" s="245">
        <v>3.17</v>
      </c>
      <c r="G4" s="245">
        <v>0</v>
      </c>
      <c r="H4" s="245">
        <v>3.17</v>
      </c>
      <c r="I4" s="245">
        <v>0</v>
      </c>
      <c r="J4" s="245">
        <v>3.17</v>
      </c>
      <c r="K4" s="245">
        <v>0</v>
      </c>
    </row>
    <row r="5" spans="1:27">
      <c r="A5" s="243">
        <v>13.5</v>
      </c>
      <c r="B5" s="243">
        <v>4.75</v>
      </c>
      <c r="C5" s="243">
        <v>0</v>
      </c>
      <c r="D5" s="242">
        <v>4.75</v>
      </c>
      <c r="E5" s="242">
        <v>0</v>
      </c>
      <c r="F5" s="242">
        <v>4.75</v>
      </c>
      <c r="G5" s="242">
        <v>0</v>
      </c>
      <c r="H5" s="242">
        <v>4.75</v>
      </c>
      <c r="I5" s="242">
        <v>0</v>
      </c>
      <c r="J5" s="242">
        <v>4.75</v>
      </c>
      <c r="K5" s="242">
        <v>0</v>
      </c>
      <c r="P5" s="13" t="s">
        <v>114</v>
      </c>
      <c r="Y5" s="169">
        <v>2</v>
      </c>
      <c r="Z5" s="169">
        <v>3</v>
      </c>
    </row>
    <row r="6" spans="1:27">
      <c r="A6" s="244">
        <v>18</v>
      </c>
      <c r="B6" s="244">
        <v>6.42</v>
      </c>
      <c r="C6" s="244">
        <v>0</v>
      </c>
      <c r="D6" s="245">
        <v>6.42</v>
      </c>
      <c r="E6" s="245">
        <v>0</v>
      </c>
      <c r="F6" s="245">
        <v>6.42</v>
      </c>
      <c r="G6" s="245">
        <v>0</v>
      </c>
      <c r="H6" s="245">
        <v>6.42</v>
      </c>
      <c r="I6" s="245">
        <v>0</v>
      </c>
      <c r="J6" s="245">
        <v>6.42</v>
      </c>
      <c r="K6" s="245">
        <v>0</v>
      </c>
      <c r="P6" s="13" t="s">
        <v>127</v>
      </c>
      <c r="Y6" s="169">
        <v>4</v>
      </c>
      <c r="Z6" s="169">
        <v>5</v>
      </c>
    </row>
    <row r="7" spans="1:27">
      <c r="A7" s="243">
        <v>22.5</v>
      </c>
      <c r="B7" s="243">
        <v>8</v>
      </c>
      <c r="C7" s="243">
        <v>0</v>
      </c>
      <c r="D7" s="242">
        <v>8</v>
      </c>
      <c r="E7" s="242">
        <v>0</v>
      </c>
      <c r="F7" s="242">
        <v>8</v>
      </c>
      <c r="G7" s="242">
        <v>0</v>
      </c>
      <c r="H7" s="242">
        <v>8</v>
      </c>
      <c r="I7" s="242">
        <v>0</v>
      </c>
      <c r="J7" s="242">
        <v>8</v>
      </c>
      <c r="K7" s="242">
        <v>0</v>
      </c>
      <c r="P7" s="13" t="s">
        <v>128</v>
      </c>
      <c r="Y7" s="169">
        <v>6</v>
      </c>
      <c r="Z7" s="169">
        <v>7</v>
      </c>
    </row>
    <row r="8" spans="1:27">
      <c r="A8" s="244">
        <v>27</v>
      </c>
      <c r="B8" s="244">
        <v>9.58</v>
      </c>
      <c r="C8" s="244">
        <v>0</v>
      </c>
      <c r="D8" s="245">
        <v>9.58</v>
      </c>
      <c r="E8" s="245">
        <v>0</v>
      </c>
      <c r="F8" s="245">
        <v>9.58</v>
      </c>
      <c r="G8" s="245">
        <v>0</v>
      </c>
      <c r="H8" s="245">
        <v>9.58</v>
      </c>
      <c r="I8" s="245">
        <v>0</v>
      </c>
      <c r="J8" s="245">
        <v>9.58</v>
      </c>
      <c r="K8" s="245">
        <v>0</v>
      </c>
      <c r="P8" s="13" t="s">
        <v>130</v>
      </c>
      <c r="Q8" s="170"/>
      <c r="R8" s="170"/>
      <c r="S8" s="170"/>
      <c r="T8" s="170"/>
      <c r="U8" s="170"/>
      <c r="V8" s="170"/>
      <c r="W8" s="170"/>
      <c r="X8" s="170"/>
      <c r="Y8" s="169">
        <v>8</v>
      </c>
      <c r="Z8" s="169">
        <v>9</v>
      </c>
    </row>
    <row r="9" spans="1:27">
      <c r="A9" s="243">
        <v>31.5</v>
      </c>
      <c r="B9" s="243">
        <v>11.25</v>
      </c>
      <c r="C9" s="243">
        <v>0</v>
      </c>
      <c r="D9" s="242">
        <v>11.25</v>
      </c>
      <c r="E9" s="242">
        <v>0</v>
      </c>
      <c r="F9" s="242">
        <v>11.25</v>
      </c>
      <c r="G9" s="242">
        <v>0</v>
      </c>
      <c r="H9" s="242">
        <v>11.25</v>
      </c>
      <c r="I9" s="242">
        <v>0</v>
      </c>
      <c r="J9" s="242">
        <v>11.25</v>
      </c>
      <c r="K9" s="242">
        <v>0</v>
      </c>
      <c r="P9" s="13" t="s">
        <v>129</v>
      </c>
      <c r="Q9" s="170"/>
      <c r="R9" s="170"/>
      <c r="S9" s="170"/>
      <c r="T9" s="170"/>
      <c r="U9" s="170"/>
      <c r="V9" s="170"/>
      <c r="W9" s="170"/>
      <c r="X9" s="170"/>
      <c r="Y9" s="169">
        <v>10</v>
      </c>
      <c r="Z9" s="169">
        <v>11</v>
      </c>
    </row>
    <row r="10" spans="1:27">
      <c r="A10" s="244">
        <v>36</v>
      </c>
      <c r="B10" s="244">
        <v>12.83</v>
      </c>
      <c r="C10" s="244">
        <v>0</v>
      </c>
      <c r="D10" s="245">
        <v>12.83</v>
      </c>
      <c r="E10" s="245">
        <v>0</v>
      </c>
      <c r="F10" s="245">
        <v>12.83</v>
      </c>
      <c r="G10" s="245">
        <v>0</v>
      </c>
      <c r="H10" s="245">
        <v>12.83</v>
      </c>
      <c r="I10" s="245">
        <v>0</v>
      </c>
      <c r="J10" s="245">
        <v>12.83</v>
      </c>
      <c r="K10" s="245">
        <v>0</v>
      </c>
    </row>
    <row r="11" spans="1:27">
      <c r="A11" s="243">
        <v>40.5</v>
      </c>
      <c r="B11" s="243">
        <v>14.42</v>
      </c>
      <c r="C11" s="243">
        <v>0</v>
      </c>
      <c r="D11" s="242">
        <v>14.42</v>
      </c>
      <c r="E11" s="242">
        <v>0</v>
      </c>
      <c r="F11" s="242">
        <v>14.42</v>
      </c>
      <c r="G11" s="242">
        <v>0</v>
      </c>
      <c r="H11" s="242">
        <v>14.42</v>
      </c>
      <c r="I11" s="242">
        <v>0</v>
      </c>
      <c r="J11" s="242">
        <v>14.42</v>
      </c>
      <c r="K11" s="242">
        <v>0</v>
      </c>
    </row>
    <row r="12" spans="1:27">
      <c r="A12" s="244">
        <v>45</v>
      </c>
      <c r="B12" s="244">
        <v>16.079999999999998</v>
      </c>
      <c r="C12" s="244">
        <v>0</v>
      </c>
      <c r="D12" s="245">
        <v>16.079999999999998</v>
      </c>
      <c r="E12" s="245">
        <v>0</v>
      </c>
      <c r="F12" s="245">
        <v>16.079999999999998</v>
      </c>
      <c r="G12" s="245">
        <v>0</v>
      </c>
      <c r="H12" s="245">
        <v>16.079999999999998</v>
      </c>
      <c r="I12" s="245">
        <v>0</v>
      </c>
      <c r="J12" s="245">
        <v>16.079999999999998</v>
      </c>
      <c r="K12" s="245">
        <v>0</v>
      </c>
    </row>
    <row r="13" spans="1:27" ht="12.75" customHeight="1">
      <c r="A13" s="243">
        <v>49.5</v>
      </c>
      <c r="B13" s="243">
        <v>17.670000000000002</v>
      </c>
      <c r="C13" s="243">
        <v>0</v>
      </c>
      <c r="D13" s="242">
        <v>17.670000000000002</v>
      </c>
      <c r="E13" s="242">
        <v>0</v>
      </c>
      <c r="F13" s="242">
        <v>17.670000000000002</v>
      </c>
      <c r="G13" s="242">
        <v>0</v>
      </c>
      <c r="H13" s="242">
        <v>17.670000000000002</v>
      </c>
      <c r="I13" s="242">
        <v>0</v>
      </c>
      <c r="J13" s="242">
        <v>17.670000000000002</v>
      </c>
      <c r="K13" s="242">
        <v>0</v>
      </c>
      <c r="P13" s="263" t="s">
        <v>265</v>
      </c>
      <c r="Q13" s="264"/>
      <c r="R13" s="264"/>
      <c r="S13" s="264"/>
      <c r="T13" s="264"/>
      <c r="U13" s="264"/>
      <c r="V13" s="264"/>
      <c r="W13" s="264"/>
      <c r="X13" s="264"/>
      <c r="Y13" s="264"/>
      <c r="Z13" s="264"/>
      <c r="AA13" s="264"/>
    </row>
    <row r="14" spans="1:27">
      <c r="A14" s="244">
        <v>54</v>
      </c>
      <c r="B14" s="244">
        <v>19.25</v>
      </c>
      <c r="C14" s="244">
        <v>0</v>
      </c>
      <c r="D14" s="245">
        <v>19.25</v>
      </c>
      <c r="E14" s="245">
        <v>0</v>
      </c>
      <c r="F14" s="245">
        <v>19.25</v>
      </c>
      <c r="G14" s="245">
        <v>0</v>
      </c>
      <c r="H14" s="245">
        <v>19.25</v>
      </c>
      <c r="I14" s="245">
        <v>0</v>
      </c>
      <c r="J14" s="245">
        <v>19.25</v>
      </c>
      <c r="K14" s="245">
        <v>0</v>
      </c>
      <c r="P14" t="s">
        <v>192</v>
      </c>
    </row>
    <row r="15" spans="1:27">
      <c r="A15" s="243">
        <v>58.5</v>
      </c>
      <c r="B15" s="243">
        <v>20.83</v>
      </c>
      <c r="C15" s="243">
        <v>0</v>
      </c>
      <c r="D15" s="242">
        <v>20.83</v>
      </c>
      <c r="E15" s="242">
        <v>0</v>
      </c>
      <c r="F15" s="242">
        <v>20.83</v>
      </c>
      <c r="G15" s="242">
        <v>0</v>
      </c>
      <c r="H15" s="242">
        <v>20.83</v>
      </c>
      <c r="I15" s="242">
        <v>0</v>
      </c>
      <c r="J15" s="242">
        <v>20.83</v>
      </c>
      <c r="K15" s="242">
        <v>0</v>
      </c>
    </row>
    <row r="16" spans="1:27">
      <c r="A16" s="244">
        <v>63</v>
      </c>
      <c r="B16" s="244">
        <v>22.5</v>
      </c>
      <c r="C16" s="244">
        <v>0</v>
      </c>
      <c r="D16" s="245">
        <v>22.5</v>
      </c>
      <c r="E16" s="245">
        <v>0</v>
      </c>
      <c r="F16" s="245">
        <v>22.5</v>
      </c>
      <c r="G16" s="245">
        <v>0</v>
      </c>
      <c r="H16" s="245">
        <v>22.5</v>
      </c>
      <c r="I16" s="245">
        <v>0</v>
      </c>
      <c r="J16" s="245">
        <v>22.5</v>
      </c>
      <c r="K16" s="245">
        <v>0</v>
      </c>
    </row>
    <row r="17" spans="1:11">
      <c r="A17" s="243">
        <v>67.5</v>
      </c>
      <c r="B17" s="243">
        <v>24.08</v>
      </c>
      <c r="C17" s="243">
        <v>0</v>
      </c>
      <c r="D17" s="242">
        <v>24.08</v>
      </c>
      <c r="E17" s="242">
        <v>0</v>
      </c>
      <c r="F17" s="242">
        <v>24.08</v>
      </c>
      <c r="G17" s="242">
        <v>0</v>
      </c>
      <c r="H17" s="242">
        <v>24.08</v>
      </c>
      <c r="I17" s="242">
        <v>0</v>
      </c>
      <c r="J17" s="242">
        <v>24.08</v>
      </c>
      <c r="K17" s="242">
        <v>0</v>
      </c>
    </row>
    <row r="18" spans="1:11">
      <c r="A18" s="244">
        <v>72</v>
      </c>
      <c r="B18" s="244">
        <v>25.67</v>
      </c>
      <c r="C18" s="244">
        <v>0</v>
      </c>
      <c r="D18" s="245">
        <v>25.67</v>
      </c>
      <c r="E18" s="245">
        <v>0</v>
      </c>
      <c r="F18" s="245">
        <v>25.67</v>
      </c>
      <c r="G18" s="245">
        <v>0</v>
      </c>
      <c r="H18" s="245">
        <v>25.67</v>
      </c>
      <c r="I18" s="245">
        <v>0</v>
      </c>
      <c r="J18" s="245">
        <v>25.67</v>
      </c>
      <c r="K18" s="245">
        <v>0</v>
      </c>
    </row>
    <row r="19" spans="1:11">
      <c r="A19" s="243">
        <v>76.5</v>
      </c>
      <c r="B19" s="243">
        <v>27.33</v>
      </c>
      <c r="C19" s="243">
        <v>0</v>
      </c>
      <c r="D19" s="242">
        <v>27.33</v>
      </c>
      <c r="E19" s="242">
        <v>0</v>
      </c>
      <c r="F19" s="242">
        <v>27.33</v>
      </c>
      <c r="G19" s="242">
        <v>0</v>
      </c>
      <c r="H19" s="242">
        <v>27.33</v>
      </c>
      <c r="I19" s="242">
        <v>0</v>
      </c>
      <c r="J19" s="242">
        <v>27.33</v>
      </c>
      <c r="K19" s="242">
        <v>0</v>
      </c>
    </row>
    <row r="20" spans="1:11">
      <c r="A20" s="244">
        <v>81</v>
      </c>
      <c r="B20" s="244">
        <v>28.92</v>
      </c>
      <c r="C20" s="244">
        <v>0</v>
      </c>
      <c r="D20" s="245">
        <v>28.92</v>
      </c>
      <c r="E20" s="245">
        <v>0</v>
      </c>
      <c r="F20" s="245">
        <v>28.92</v>
      </c>
      <c r="G20" s="245">
        <v>0</v>
      </c>
      <c r="H20" s="245">
        <v>28.92</v>
      </c>
      <c r="I20" s="245">
        <v>0</v>
      </c>
      <c r="J20" s="245">
        <v>28.92</v>
      </c>
      <c r="K20" s="245">
        <v>0</v>
      </c>
    </row>
    <row r="21" spans="1:11">
      <c r="A21" s="243">
        <v>85.5</v>
      </c>
      <c r="B21" s="243">
        <v>30.5</v>
      </c>
      <c r="C21" s="243">
        <v>0</v>
      </c>
      <c r="D21" s="242">
        <v>30.5</v>
      </c>
      <c r="E21" s="242">
        <v>0</v>
      </c>
      <c r="F21" s="242">
        <v>30.5</v>
      </c>
      <c r="G21" s="242">
        <v>0</v>
      </c>
      <c r="H21" s="242">
        <v>30.5</v>
      </c>
      <c r="I21" s="242">
        <v>0</v>
      </c>
      <c r="J21" s="242">
        <v>30.5</v>
      </c>
      <c r="K21" s="242">
        <v>0</v>
      </c>
    </row>
    <row r="22" spans="1:11">
      <c r="A22" s="244">
        <v>90</v>
      </c>
      <c r="B22" s="244">
        <v>32.17</v>
      </c>
      <c r="C22" s="244">
        <v>0</v>
      </c>
      <c r="D22" s="245">
        <v>32.17</v>
      </c>
      <c r="E22" s="245">
        <v>0</v>
      </c>
      <c r="F22" s="245">
        <v>32.17</v>
      </c>
      <c r="G22" s="245">
        <v>0</v>
      </c>
      <c r="H22" s="245">
        <v>32.17</v>
      </c>
      <c r="I22" s="245">
        <v>0</v>
      </c>
      <c r="J22" s="245">
        <v>32.17</v>
      </c>
      <c r="K22" s="245">
        <v>0</v>
      </c>
    </row>
    <row r="23" spans="1:11">
      <c r="A23" s="243">
        <v>94.5</v>
      </c>
      <c r="B23" s="243">
        <v>33.75</v>
      </c>
      <c r="C23" s="243">
        <v>0</v>
      </c>
      <c r="D23" s="242">
        <v>33.75</v>
      </c>
      <c r="E23" s="242">
        <v>0</v>
      </c>
      <c r="F23" s="242">
        <v>33.75</v>
      </c>
      <c r="G23" s="242">
        <v>0</v>
      </c>
      <c r="H23" s="242">
        <v>33.75</v>
      </c>
      <c r="I23" s="242">
        <v>0</v>
      </c>
      <c r="J23" s="242">
        <v>33.75</v>
      </c>
      <c r="K23" s="242">
        <v>0</v>
      </c>
    </row>
    <row r="24" spans="1:11">
      <c r="A24" s="244">
        <v>99</v>
      </c>
      <c r="B24" s="244">
        <v>35.33</v>
      </c>
      <c r="C24" s="244">
        <v>0</v>
      </c>
      <c r="D24" s="245">
        <v>35.33</v>
      </c>
      <c r="E24" s="245">
        <v>0</v>
      </c>
      <c r="F24" s="245">
        <v>35.33</v>
      </c>
      <c r="G24" s="245">
        <v>0</v>
      </c>
      <c r="H24" s="245">
        <v>35.33</v>
      </c>
      <c r="I24" s="245">
        <v>0</v>
      </c>
      <c r="J24" s="245">
        <v>35.33</v>
      </c>
      <c r="K24" s="245">
        <v>0</v>
      </c>
    </row>
    <row r="25" spans="1:11">
      <c r="A25" s="243">
        <v>103.5</v>
      </c>
      <c r="B25" s="243">
        <v>37</v>
      </c>
      <c r="C25" s="243">
        <v>0</v>
      </c>
      <c r="D25" s="242">
        <v>37</v>
      </c>
      <c r="E25" s="242">
        <v>0</v>
      </c>
      <c r="F25" s="242">
        <v>37</v>
      </c>
      <c r="G25" s="242">
        <v>0</v>
      </c>
      <c r="H25" s="242">
        <v>37</v>
      </c>
      <c r="I25" s="242">
        <v>0</v>
      </c>
      <c r="J25" s="242">
        <v>37</v>
      </c>
      <c r="K25" s="242">
        <v>0</v>
      </c>
    </row>
    <row r="26" spans="1:11">
      <c r="A26" s="244">
        <v>108</v>
      </c>
      <c r="B26" s="244">
        <v>38.58</v>
      </c>
      <c r="C26" s="244">
        <v>0</v>
      </c>
      <c r="D26" s="245">
        <v>38.58</v>
      </c>
      <c r="E26" s="245">
        <v>0</v>
      </c>
      <c r="F26" s="245">
        <v>38.58</v>
      </c>
      <c r="G26" s="245">
        <v>0</v>
      </c>
      <c r="H26" s="245">
        <v>38.58</v>
      </c>
      <c r="I26" s="245">
        <v>0</v>
      </c>
      <c r="J26" s="245">
        <v>38.58</v>
      </c>
      <c r="K26" s="245">
        <v>0</v>
      </c>
    </row>
    <row r="27" spans="1:11">
      <c r="A27" s="243">
        <v>112.5</v>
      </c>
      <c r="B27" s="243">
        <v>40.17</v>
      </c>
      <c r="C27" s="243">
        <v>0</v>
      </c>
      <c r="D27" s="242">
        <v>40.17</v>
      </c>
      <c r="E27" s="242">
        <v>0</v>
      </c>
      <c r="F27" s="242">
        <v>40.17</v>
      </c>
      <c r="G27" s="242">
        <v>0</v>
      </c>
      <c r="H27" s="242">
        <v>40.17</v>
      </c>
      <c r="I27" s="242">
        <v>0</v>
      </c>
      <c r="J27" s="242">
        <v>40.17</v>
      </c>
      <c r="K27" s="242">
        <v>0</v>
      </c>
    </row>
    <row r="28" spans="1:11">
      <c r="A28" s="244">
        <v>117</v>
      </c>
      <c r="B28" s="244">
        <v>41.75</v>
      </c>
      <c r="C28" s="244">
        <v>0</v>
      </c>
      <c r="D28" s="245">
        <v>41.75</v>
      </c>
      <c r="E28" s="245">
        <v>0</v>
      </c>
      <c r="F28" s="245">
        <v>41.75</v>
      </c>
      <c r="G28" s="245">
        <v>0</v>
      </c>
      <c r="H28" s="245">
        <v>41.75</v>
      </c>
      <c r="I28" s="245">
        <v>0</v>
      </c>
      <c r="J28" s="245">
        <v>41.75</v>
      </c>
      <c r="K28" s="245">
        <v>0</v>
      </c>
    </row>
    <row r="29" spans="1:11">
      <c r="A29" s="243">
        <v>121.5</v>
      </c>
      <c r="B29" s="243">
        <v>43.42</v>
      </c>
      <c r="C29" s="243">
        <v>0</v>
      </c>
      <c r="D29" s="242">
        <v>43.42</v>
      </c>
      <c r="E29" s="242">
        <v>0</v>
      </c>
      <c r="F29" s="242">
        <v>43.42</v>
      </c>
      <c r="G29" s="242">
        <v>0</v>
      </c>
      <c r="H29" s="242">
        <v>43.42</v>
      </c>
      <c r="I29" s="242">
        <v>0</v>
      </c>
      <c r="J29" s="242">
        <v>43.42</v>
      </c>
      <c r="K29" s="242">
        <v>0</v>
      </c>
    </row>
    <row r="30" spans="1:11">
      <c r="A30" s="244">
        <v>126</v>
      </c>
      <c r="B30" s="244">
        <v>45</v>
      </c>
      <c r="C30" s="244">
        <v>0</v>
      </c>
      <c r="D30" s="245">
        <v>45</v>
      </c>
      <c r="E30" s="245">
        <v>0</v>
      </c>
      <c r="F30" s="245">
        <v>45</v>
      </c>
      <c r="G30" s="245">
        <v>0</v>
      </c>
      <c r="H30" s="245">
        <v>45</v>
      </c>
      <c r="I30" s="245">
        <v>0</v>
      </c>
      <c r="J30" s="245">
        <v>45</v>
      </c>
      <c r="K30" s="245">
        <v>0</v>
      </c>
    </row>
    <row r="31" spans="1:11">
      <c r="A31" s="243">
        <v>130.5</v>
      </c>
      <c r="B31" s="243">
        <v>46.58</v>
      </c>
      <c r="C31" s="243">
        <v>0</v>
      </c>
      <c r="D31" s="242">
        <v>46.58</v>
      </c>
      <c r="E31" s="242">
        <v>0</v>
      </c>
      <c r="F31" s="242">
        <v>46.58</v>
      </c>
      <c r="G31" s="242">
        <v>0</v>
      </c>
      <c r="H31" s="242">
        <v>46.58</v>
      </c>
      <c r="I31" s="242">
        <v>0</v>
      </c>
      <c r="J31" s="242">
        <v>46.58</v>
      </c>
      <c r="K31" s="242">
        <v>0</v>
      </c>
    </row>
    <row r="32" spans="1:11">
      <c r="A32" s="244">
        <v>135</v>
      </c>
      <c r="B32" s="244">
        <v>48.25</v>
      </c>
      <c r="C32" s="244">
        <v>0</v>
      </c>
      <c r="D32" s="245">
        <v>48.25</v>
      </c>
      <c r="E32" s="245">
        <v>0</v>
      </c>
      <c r="F32" s="245">
        <v>48.25</v>
      </c>
      <c r="G32" s="245">
        <v>0</v>
      </c>
      <c r="H32" s="245">
        <v>48.25</v>
      </c>
      <c r="I32" s="245">
        <v>0</v>
      </c>
      <c r="J32" s="245">
        <v>48.25</v>
      </c>
      <c r="K32" s="245">
        <v>0</v>
      </c>
    </row>
    <row r="33" spans="1:11">
      <c r="A33" s="243">
        <v>139.5</v>
      </c>
      <c r="B33" s="243">
        <v>49.83</v>
      </c>
      <c r="C33" s="243">
        <v>0</v>
      </c>
      <c r="D33" s="242">
        <v>49.83</v>
      </c>
      <c r="E33" s="242">
        <v>0</v>
      </c>
      <c r="F33" s="242">
        <v>49.83</v>
      </c>
      <c r="G33" s="242">
        <v>0</v>
      </c>
      <c r="H33" s="242">
        <v>49.83</v>
      </c>
      <c r="I33" s="242">
        <v>0</v>
      </c>
      <c r="J33" s="242">
        <v>49.83</v>
      </c>
      <c r="K33" s="242">
        <v>0</v>
      </c>
    </row>
    <row r="34" spans="1:11">
      <c r="A34" s="244">
        <v>144</v>
      </c>
      <c r="B34" s="244">
        <v>51.42</v>
      </c>
      <c r="C34" s="244">
        <v>0</v>
      </c>
      <c r="D34" s="245">
        <v>51.42</v>
      </c>
      <c r="E34" s="245">
        <v>0</v>
      </c>
      <c r="F34" s="245">
        <v>51.42</v>
      </c>
      <c r="G34" s="245">
        <v>0</v>
      </c>
      <c r="H34" s="245">
        <v>51.42</v>
      </c>
      <c r="I34" s="245">
        <v>0</v>
      </c>
      <c r="J34" s="245">
        <v>51.42</v>
      </c>
      <c r="K34" s="245">
        <v>0</v>
      </c>
    </row>
    <row r="35" spans="1:11">
      <c r="A35" s="243">
        <v>148.5</v>
      </c>
      <c r="B35" s="243">
        <v>53.08</v>
      </c>
      <c r="C35" s="243">
        <v>0</v>
      </c>
      <c r="D35" s="242">
        <v>53.08</v>
      </c>
      <c r="E35" s="242">
        <v>0</v>
      </c>
      <c r="F35" s="242">
        <v>53.08</v>
      </c>
      <c r="G35" s="242">
        <v>0</v>
      </c>
      <c r="H35" s="242">
        <v>53.08</v>
      </c>
      <c r="I35" s="242">
        <v>0</v>
      </c>
      <c r="J35" s="242">
        <v>53.08</v>
      </c>
      <c r="K35" s="242">
        <v>0</v>
      </c>
    </row>
    <row r="36" spans="1:11">
      <c r="A36" s="244">
        <v>153</v>
      </c>
      <c r="B36" s="244">
        <v>54.67</v>
      </c>
      <c r="C36" s="244">
        <v>0</v>
      </c>
      <c r="D36" s="245">
        <v>54.67</v>
      </c>
      <c r="E36" s="245">
        <v>0</v>
      </c>
      <c r="F36" s="245">
        <v>54.67</v>
      </c>
      <c r="G36" s="245">
        <v>0</v>
      </c>
      <c r="H36" s="245">
        <v>54.67</v>
      </c>
      <c r="I36" s="245">
        <v>0</v>
      </c>
      <c r="J36" s="245">
        <v>54.67</v>
      </c>
      <c r="K36" s="245">
        <v>0</v>
      </c>
    </row>
    <row r="37" spans="1:11">
      <c r="A37" s="243">
        <v>157.5</v>
      </c>
      <c r="B37" s="243">
        <v>56.25</v>
      </c>
      <c r="C37" s="243">
        <v>0</v>
      </c>
      <c r="D37" s="242">
        <v>56.25</v>
      </c>
      <c r="E37" s="242">
        <v>0</v>
      </c>
      <c r="F37" s="242">
        <v>56.25</v>
      </c>
      <c r="G37" s="242">
        <v>0</v>
      </c>
      <c r="H37" s="242">
        <v>56.25</v>
      </c>
      <c r="I37" s="242">
        <v>0</v>
      </c>
      <c r="J37" s="242">
        <v>56.25</v>
      </c>
      <c r="K37" s="242">
        <v>0</v>
      </c>
    </row>
    <row r="38" spans="1:11">
      <c r="A38" s="244">
        <v>162</v>
      </c>
      <c r="B38" s="244">
        <v>57.83</v>
      </c>
      <c r="C38" s="244">
        <v>0</v>
      </c>
      <c r="D38" s="245">
        <v>57.83</v>
      </c>
      <c r="E38" s="245">
        <v>0</v>
      </c>
      <c r="F38" s="245">
        <v>57.83</v>
      </c>
      <c r="G38" s="245">
        <v>0</v>
      </c>
      <c r="H38" s="245">
        <v>57.83</v>
      </c>
      <c r="I38" s="245">
        <v>0</v>
      </c>
      <c r="J38" s="245">
        <v>57.83</v>
      </c>
      <c r="K38" s="245">
        <v>0</v>
      </c>
    </row>
    <row r="39" spans="1:11">
      <c r="A39" s="243">
        <v>166.5</v>
      </c>
      <c r="B39" s="243">
        <v>59.5</v>
      </c>
      <c r="C39" s="243">
        <v>0</v>
      </c>
      <c r="D39" s="242">
        <v>59.5</v>
      </c>
      <c r="E39" s="242">
        <v>0</v>
      </c>
      <c r="F39" s="242">
        <v>59.5</v>
      </c>
      <c r="G39" s="242">
        <v>0</v>
      </c>
      <c r="H39" s="242">
        <v>59.5</v>
      </c>
      <c r="I39" s="242">
        <v>0</v>
      </c>
      <c r="J39" s="242">
        <v>59.5</v>
      </c>
      <c r="K39" s="242">
        <v>0</v>
      </c>
    </row>
    <row r="40" spans="1:11">
      <c r="A40" s="244">
        <v>171</v>
      </c>
      <c r="B40" s="244">
        <v>61.08</v>
      </c>
      <c r="C40" s="244">
        <v>0</v>
      </c>
      <c r="D40" s="245">
        <v>61.08</v>
      </c>
      <c r="E40" s="245">
        <v>0</v>
      </c>
      <c r="F40" s="245">
        <v>61.08</v>
      </c>
      <c r="G40" s="245">
        <v>0</v>
      </c>
      <c r="H40" s="245">
        <v>61.08</v>
      </c>
      <c r="I40" s="245">
        <v>0</v>
      </c>
      <c r="J40" s="245">
        <v>61.08</v>
      </c>
      <c r="K40" s="245">
        <v>0</v>
      </c>
    </row>
    <row r="41" spans="1:11">
      <c r="A41" s="243">
        <v>175.5</v>
      </c>
      <c r="B41" s="243">
        <v>62.67</v>
      </c>
      <c r="C41" s="243">
        <v>0</v>
      </c>
      <c r="D41" s="242">
        <v>62.67</v>
      </c>
      <c r="E41" s="242">
        <v>0</v>
      </c>
      <c r="F41" s="242">
        <v>62.67</v>
      </c>
      <c r="G41" s="242">
        <v>0</v>
      </c>
      <c r="H41" s="242">
        <v>62.67</v>
      </c>
      <c r="I41" s="242">
        <v>0</v>
      </c>
      <c r="J41" s="242">
        <v>62.67</v>
      </c>
      <c r="K41" s="242">
        <v>0</v>
      </c>
    </row>
    <row r="42" spans="1:11">
      <c r="A42" s="244">
        <v>180</v>
      </c>
      <c r="B42" s="244">
        <v>64.33</v>
      </c>
      <c r="C42" s="244">
        <v>0</v>
      </c>
      <c r="D42" s="245">
        <v>64.33</v>
      </c>
      <c r="E42" s="245">
        <v>0</v>
      </c>
      <c r="F42" s="245">
        <v>64.33</v>
      </c>
      <c r="G42" s="245">
        <v>0</v>
      </c>
      <c r="H42" s="245">
        <v>64.33</v>
      </c>
      <c r="I42" s="245">
        <v>0</v>
      </c>
      <c r="J42" s="245">
        <v>64.33</v>
      </c>
      <c r="K42" s="245">
        <v>0</v>
      </c>
    </row>
    <row r="43" spans="1:11">
      <c r="A43" s="243">
        <v>184.5</v>
      </c>
      <c r="B43" s="243">
        <v>65.92</v>
      </c>
      <c r="C43" s="243">
        <v>0</v>
      </c>
      <c r="D43" s="242">
        <v>65.92</v>
      </c>
      <c r="E43" s="242">
        <v>0</v>
      </c>
      <c r="F43" s="242">
        <v>65.92</v>
      </c>
      <c r="G43" s="242">
        <v>0</v>
      </c>
      <c r="H43" s="242">
        <v>65.92</v>
      </c>
      <c r="I43" s="242">
        <v>0</v>
      </c>
      <c r="J43" s="242">
        <v>65.92</v>
      </c>
      <c r="K43" s="242">
        <v>0</v>
      </c>
    </row>
    <row r="44" spans="1:11">
      <c r="A44" s="244">
        <v>189</v>
      </c>
      <c r="B44" s="244">
        <v>67.5</v>
      </c>
      <c r="C44" s="244">
        <v>0</v>
      </c>
      <c r="D44" s="245">
        <v>67.5</v>
      </c>
      <c r="E44" s="245">
        <v>0</v>
      </c>
      <c r="F44" s="245">
        <v>67.5</v>
      </c>
      <c r="G44" s="245">
        <v>0</v>
      </c>
      <c r="H44" s="245">
        <v>67.5</v>
      </c>
      <c r="I44" s="245">
        <v>0</v>
      </c>
      <c r="J44" s="245">
        <v>67.5</v>
      </c>
      <c r="K44" s="245">
        <v>0</v>
      </c>
    </row>
    <row r="45" spans="1:11">
      <c r="A45" s="243">
        <v>193.5</v>
      </c>
      <c r="B45" s="243">
        <v>69.17</v>
      </c>
      <c r="C45" s="243">
        <v>0</v>
      </c>
      <c r="D45" s="242">
        <v>69.17</v>
      </c>
      <c r="E45" s="242">
        <v>0</v>
      </c>
      <c r="F45" s="242">
        <v>69.17</v>
      </c>
      <c r="G45" s="242">
        <v>0</v>
      </c>
      <c r="H45" s="242">
        <v>69.17</v>
      </c>
      <c r="I45" s="242">
        <v>0</v>
      </c>
      <c r="J45" s="242">
        <v>69.17</v>
      </c>
      <c r="K45" s="242">
        <v>0</v>
      </c>
    </row>
    <row r="46" spans="1:11">
      <c r="A46" s="244">
        <v>198</v>
      </c>
      <c r="B46" s="244">
        <v>70.75</v>
      </c>
      <c r="C46" s="244">
        <v>0</v>
      </c>
      <c r="D46" s="245">
        <v>70.75</v>
      </c>
      <c r="E46" s="245">
        <v>0</v>
      </c>
      <c r="F46" s="245">
        <v>70.75</v>
      </c>
      <c r="G46" s="245">
        <v>0</v>
      </c>
      <c r="H46" s="245">
        <v>70.75</v>
      </c>
      <c r="I46" s="245">
        <v>0</v>
      </c>
      <c r="J46" s="245">
        <v>70.75</v>
      </c>
      <c r="K46" s="245">
        <v>0</v>
      </c>
    </row>
    <row r="47" spans="1:11">
      <c r="A47" s="243">
        <v>202.5</v>
      </c>
      <c r="B47" s="243">
        <v>72.33</v>
      </c>
      <c r="C47" s="243">
        <v>0</v>
      </c>
      <c r="D47" s="242">
        <v>72.33</v>
      </c>
      <c r="E47" s="242">
        <v>0</v>
      </c>
      <c r="F47" s="242">
        <v>72.33</v>
      </c>
      <c r="G47" s="242">
        <v>0</v>
      </c>
      <c r="H47" s="242">
        <v>72.33</v>
      </c>
      <c r="I47" s="242">
        <v>0</v>
      </c>
      <c r="J47" s="242">
        <v>72.33</v>
      </c>
      <c r="K47" s="242">
        <v>0</v>
      </c>
    </row>
    <row r="48" spans="1:11">
      <c r="A48" s="244">
        <v>207</v>
      </c>
      <c r="B48" s="244">
        <v>74</v>
      </c>
      <c r="C48" s="244">
        <v>0</v>
      </c>
      <c r="D48" s="245">
        <v>74</v>
      </c>
      <c r="E48" s="245">
        <v>0</v>
      </c>
      <c r="F48" s="245">
        <v>74</v>
      </c>
      <c r="G48" s="245">
        <v>0</v>
      </c>
      <c r="H48" s="245">
        <v>74</v>
      </c>
      <c r="I48" s="245">
        <v>0</v>
      </c>
      <c r="J48" s="245">
        <v>74</v>
      </c>
      <c r="K48" s="245">
        <v>0</v>
      </c>
    </row>
    <row r="49" spans="1:11">
      <c r="A49" s="243">
        <v>211.5</v>
      </c>
      <c r="B49" s="243">
        <v>75.58</v>
      </c>
      <c r="C49" s="243">
        <v>0</v>
      </c>
      <c r="D49" s="242">
        <v>75.58</v>
      </c>
      <c r="E49" s="242">
        <v>0</v>
      </c>
      <c r="F49" s="242">
        <v>75.58</v>
      </c>
      <c r="G49" s="242">
        <v>0</v>
      </c>
      <c r="H49" s="242">
        <v>75.58</v>
      </c>
      <c r="I49" s="242">
        <v>0</v>
      </c>
      <c r="J49" s="242">
        <v>75.58</v>
      </c>
      <c r="K49" s="242">
        <v>0</v>
      </c>
    </row>
    <row r="50" spans="1:11">
      <c r="A50" s="244">
        <v>216</v>
      </c>
      <c r="B50" s="244">
        <v>77.17</v>
      </c>
      <c r="C50" s="244">
        <v>0</v>
      </c>
      <c r="D50" s="245">
        <v>77.17</v>
      </c>
      <c r="E50" s="245">
        <v>0</v>
      </c>
      <c r="F50" s="245">
        <v>77.17</v>
      </c>
      <c r="G50" s="245">
        <v>0</v>
      </c>
      <c r="H50" s="245">
        <v>77.17</v>
      </c>
      <c r="I50" s="245">
        <v>0</v>
      </c>
      <c r="J50" s="245">
        <v>77.17</v>
      </c>
      <c r="K50" s="245">
        <v>0</v>
      </c>
    </row>
    <row r="51" spans="1:11">
      <c r="A51" s="243">
        <v>220.5</v>
      </c>
      <c r="B51" s="243">
        <v>78.75</v>
      </c>
      <c r="C51" s="243">
        <v>0</v>
      </c>
      <c r="D51" s="242">
        <v>78.75</v>
      </c>
      <c r="E51" s="242">
        <v>0</v>
      </c>
      <c r="F51" s="242">
        <v>78.75</v>
      </c>
      <c r="G51" s="242">
        <v>0</v>
      </c>
      <c r="H51" s="242">
        <v>78.75</v>
      </c>
      <c r="I51" s="242">
        <v>0</v>
      </c>
      <c r="J51" s="242">
        <v>78.75</v>
      </c>
      <c r="K51" s="242">
        <v>0</v>
      </c>
    </row>
    <row r="52" spans="1:11">
      <c r="A52" s="244">
        <v>225</v>
      </c>
      <c r="B52" s="244">
        <v>80.42</v>
      </c>
      <c r="C52" s="244">
        <v>0</v>
      </c>
      <c r="D52" s="245">
        <v>80.42</v>
      </c>
      <c r="E52" s="245">
        <v>0</v>
      </c>
      <c r="F52" s="245">
        <v>80.42</v>
      </c>
      <c r="G52" s="245">
        <v>0</v>
      </c>
      <c r="H52" s="245">
        <v>80.42</v>
      </c>
      <c r="I52" s="245">
        <v>0</v>
      </c>
      <c r="J52" s="245">
        <v>80.42</v>
      </c>
      <c r="K52" s="245">
        <v>0</v>
      </c>
    </row>
    <row r="53" spans="1:11">
      <c r="A53" s="243">
        <v>229.5</v>
      </c>
      <c r="B53" s="243">
        <v>82</v>
      </c>
      <c r="C53" s="243">
        <v>0</v>
      </c>
      <c r="D53" s="242">
        <v>82</v>
      </c>
      <c r="E53" s="242">
        <v>0</v>
      </c>
      <c r="F53" s="242">
        <v>82</v>
      </c>
      <c r="G53" s="242">
        <v>0</v>
      </c>
      <c r="H53" s="242">
        <v>82</v>
      </c>
      <c r="I53" s="242">
        <v>0</v>
      </c>
      <c r="J53" s="242">
        <v>82</v>
      </c>
      <c r="K53" s="242">
        <v>0</v>
      </c>
    </row>
    <row r="54" spans="1:11">
      <c r="A54" s="244">
        <v>234</v>
      </c>
      <c r="B54" s="244">
        <v>83.58</v>
      </c>
      <c r="C54" s="244">
        <v>0</v>
      </c>
      <c r="D54" s="245">
        <v>83.58</v>
      </c>
      <c r="E54" s="245">
        <v>0</v>
      </c>
      <c r="F54" s="245">
        <v>83.58</v>
      </c>
      <c r="G54" s="245">
        <v>0</v>
      </c>
      <c r="H54" s="245">
        <v>83.58</v>
      </c>
      <c r="I54" s="245">
        <v>0</v>
      </c>
      <c r="J54" s="245">
        <v>83.58</v>
      </c>
      <c r="K54" s="245">
        <v>0</v>
      </c>
    </row>
    <row r="55" spans="1:11">
      <c r="A55" s="243">
        <v>238.5</v>
      </c>
      <c r="B55" s="243">
        <v>85.25</v>
      </c>
      <c r="C55" s="243">
        <v>0</v>
      </c>
      <c r="D55" s="242">
        <v>85.25</v>
      </c>
      <c r="E55" s="242">
        <v>0</v>
      </c>
      <c r="F55" s="242">
        <v>85.25</v>
      </c>
      <c r="G55" s="242">
        <v>0</v>
      </c>
      <c r="H55" s="242">
        <v>85.25</v>
      </c>
      <c r="I55" s="242">
        <v>0</v>
      </c>
      <c r="J55" s="242">
        <v>85.25</v>
      </c>
      <c r="K55" s="242">
        <v>0</v>
      </c>
    </row>
    <row r="56" spans="1:11">
      <c r="A56" s="244">
        <v>243</v>
      </c>
      <c r="B56" s="244">
        <v>86.83</v>
      </c>
      <c r="C56" s="244">
        <v>0</v>
      </c>
      <c r="D56" s="245">
        <v>86.83</v>
      </c>
      <c r="E56" s="245">
        <v>0</v>
      </c>
      <c r="F56" s="245">
        <v>86.83</v>
      </c>
      <c r="G56" s="245">
        <v>0</v>
      </c>
      <c r="H56" s="245">
        <v>86.83</v>
      </c>
      <c r="I56" s="245">
        <v>0</v>
      </c>
      <c r="J56" s="245">
        <v>86.83</v>
      </c>
      <c r="K56" s="245">
        <v>0</v>
      </c>
    </row>
    <row r="57" spans="1:11">
      <c r="A57" s="243">
        <v>247.5</v>
      </c>
      <c r="B57" s="243">
        <v>88.42</v>
      </c>
      <c r="C57" s="243">
        <v>0</v>
      </c>
      <c r="D57" s="242">
        <v>88.42</v>
      </c>
      <c r="E57" s="242">
        <v>0</v>
      </c>
      <c r="F57" s="242">
        <v>88.42</v>
      </c>
      <c r="G57" s="242">
        <v>0</v>
      </c>
      <c r="H57" s="242">
        <v>88.42</v>
      </c>
      <c r="I57" s="242">
        <v>0</v>
      </c>
      <c r="J57" s="242">
        <v>88.42</v>
      </c>
      <c r="K57" s="242">
        <v>0</v>
      </c>
    </row>
    <row r="58" spans="1:11">
      <c r="A58" s="244">
        <v>252</v>
      </c>
      <c r="B58" s="244">
        <v>90.08</v>
      </c>
      <c r="C58" s="244">
        <v>0</v>
      </c>
      <c r="D58" s="245">
        <v>90.08</v>
      </c>
      <c r="E58" s="245">
        <v>0</v>
      </c>
      <c r="F58" s="245">
        <v>90.08</v>
      </c>
      <c r="G58" s="245">
        <v>0</v>
      </c>
      <c r="H58" s="245">
        <v>90.08</v>
      </c>
      <c r="I58" s="245">
        <v>0</v>
      </c>
      <c r="J58" s="245">
        <v>90.08</v>
      </c>
      <c r="K58" s="245">
        <v>0</v>
      </c>
    </row>
    <row r="59" spans="1:11">
      <c r="A59" s="243">
        <v>256.5</v>
      </c>
      <c r="B59" s="243">
        <v>91.67</v>
      </c>
      <c r="C59" s="243">
        <v>0</v>
      </c>
      <c r="D59" s="242">
        <v>91.67</v>
      </c>
      <c r="E59" s="242">
        <v>0</v>
      </c>
      <c r="F59" s="242">
        <v>91.67</v>
      </c>
      <c r="G59" s="242">
        <v>0</v>
      </c>
      <c r="H59" s="242">
        <v>91.67</v>
      </c>
      <c r="I59" s="242">
        <v>0</v>
      </c>
      <c r="J59" s="242">
        <v>91.67</v>
      </c>
      <c r="K59" s="242">
        <v>0</v>
      </c>
    </row>
    <row r="60" spans="1:11">
      <c r="A60" s="244">
        <v>261</v>
      </c>
      <c r="B60" s="244">
        <v>93.25</v>
      </c>
      <c r="C60" s="244">
        <v>0</v>
      </c>
      <c r="D60" s="245">
        <v>93.25</v>
      </c>
      <c r="E60" s="245">
        <v>0</v>
      </c>
      <c r="F60" s="245">
        <v>93.25</v>
      </c>
      <c r="G60" s="245">
        <v>0</v>
      </c>
      <c r="H60" s="245">
        <v>93.25</v>
      </c>
      <c r="I60" s="245">
        <v>0</v>
      </c>
      <c r="J60" s="245">
        <v>93.25</v>
      </c>
      <c r="K60" s="245">
        <v>0</v>
      </c>
    </row>
    <row r="61" spans="1:11">
      <c r="A61" s="243">
        <v>265.5</v>
      </c>
      <c r="B61" s="243">
        <v>94.83</v>
      </c>
      <c r="C61" s="243">
        <v>0</v>
      </c>
      <c r="D61" s="242">
        <v>94.83</v>
      </c>
      <c r="E61" s="242">
        <v>0</v>
      </c>
      <c r="F61" s="242">
        <v>94.83</v>
      </c>
      <c r="G61" s="242">
        <v>0</v>
      </c>
      <c r="H61" s="242">
        <v>94.83</v>
      </c>
      <c r="I61" s="242">
        <v>0</v>
      </c>
      <c r="J61" s="242">
        <v>94.83</v>
      </c>
      <c r="K61" s="242">
        <v>0</v>
      </c>
    </row>
    <row r="62" spans="1:11">
      <c r="A62" s="244">
        <v>270</v>
      </c>
      <c r="B62" s="244">
        <v>96.5</v>
      </c>
      <c r="C62" s="244">
        <v>0</v>
      </c>
      <c r="D62" s="245">
        <v>96.5</v>
      </c>
      <c r="E62" s="245">
        <v>0</v>
      </c>
      <c r="F62" s="245">
        <v>96.5</v>
      </c>
      <c r="G62" s="245">
        <v>0</v>
      </c>
      <c r="H62" s="245">
        <v>96.5</v>
      </c>
      <c r="I62" s="245">
        <v>0</v>
      </c>
      <c r="J62" s="245">
        <v>96.5</v>
      </c>
      <c r="K62" s="245">
        <v>0</v>
      </c>
    </row>
    <row r="63" spans="1:11">
      <c r="A63" s="243">
        <v>274.5</v>
      </c>
      <c r="B63" s="243">
        <v>98.08</v>
      </c>
      <c r="C63" s="243">
        <v>0</v>
      </c>
      <c r="D63" s="242">
        <v>98.08</v>
      </c>
      <c r="E63" s="242">
        <v>0</v>
      </c>
      <c r="F63" s="242">
        <v>98.08</v>
      </c>
      <c r="G63" s="242">
        <v>0</v>
      </c>
      <c r="H63" s="242">
        <v>98.08</v>
      </c>
      <c r="I63" s="242">
        <v>0</v>
      </c>
      <c r="J63" s="242">
        <v>98.08</v>
      </c>
      <c r="K63" s="242">
        <v>0</v>
      </c>
    </row>
    <row r="64" spans="1:11">
      <c r="A64" s="244">
        <v>279</v>
      </c>
      <c r="B64" s="244">
        <v>99.67</v>
      </c>
      <c r="C64" s="244">
        <v>0</v>
      </c>
      <c r="D64" s="245">
        <v>99.67</v>
      </c>
      <c r="E64" s="245">
        <v>0</v>
      </c>
      <c r="F64" s="245">
        <v>99.67</v>
      </c>
      <c r="G64" s="245">
        <v>0</v>
      </c>
      <c r="H64" s="245">
        <v>99.67</v>
      </c>
      <c r="I64" s="245">
        <v>0</v>
      </c>
      <c r="J64" s="245">
        <v>99.67</v>
      </c>
      <c r="K64" s="245">
        <v>0</v>
      </c>
    </row>
    <row r="65" spans="1:11">
      <c r="A65" s="243">
        <v>283.5</v>
      </c>
      <c r="B65" s="243">
        <v>101.33</v>
      </c>
      <c r="C65" s="243">
        <v>0</v>
      </c>
      <c r="D65" s="242">
        <v>101.33</v>
      </c>
      <c r="E65" s="242">
        <v>0</v>
      </c>
      <c r="F65" s="242">
        <v>101.33</v>
      </c>
      <c r="G65" s="242">
        <v>0</v>
      </c>
      <c r="H65" s="242">
        <v>101.33</v>
      </c>
      <c r="I65" s="242">
        <v>0</v>
      </c>
      <c r="J65" s="242">
        <v>101.33</v>
      </c>
      <c r="K65" s="242">
        <v>0</v>
      </c>
    </row>
    <row r="66" spans="1:11">
      <c r="A66" s="244">
        <v>288</v>
      </c>
      <c r="B66" s="244">
        <v>102.92</v>
      </c>
      <c r="C66" s="244">
        <v>0</v>
      </c>
      <c r="D66" s="245">
        <v>102.92</v>
      </c>
      <c r="E66" s="245">
        <v>0</v>
      </c>
      <c r="F66" s="245">
        <v>102.92</v>
      </c>
      <c r="G66" s="245">
        <v>0</v>
      </c>
      <c r="H66" s="245">
        <v>102.92</v>
      </c>
      <c r="I66" s="245">
        <v>0</v>
      </c>
      <c r="J66" s="245">
        <v>102.92</v>
      </c>
      <c r="K66" s="245">
        <v>0</v>
      </c>
    </row>
    <row r="67" spans="1:11">
      <c r="A67" s="243">
        <v>292.5</v>
      </c>
      <c r="B67" s="243">
        <v>104.5</v>
      </c>
      <c r="C67" s="243">
        <v>0</v>
      </c>
      <c r="D67" s="242">
        <v>104.5</v>
      </c>
      <c r="E67" s="242">
        <v>0</v>
      </c>
      <c r="F67" s="242">
        <v>104.5</v>
      </c>
      <c r="G67" s="242">
        <v>0</v>
      </c>
      <c r="H67" s="242">
        <v>104.5</v>
      </c>
      <c r="I67" s="242">
        <v>0</v>
      </c>
      <c r="J67" s="242">
        <v>104.5</v>
      </c>
      <c r="K67" s="242">
        <v>0</v>
      </c>
    </row>
    <row r="68" spans="1:11">
      <c r="A68" s="244">
        <v>297</v>
      </c>
      <c r="B68" s="244">
        <v>106.17</v>
      </c>
      <c r="C68" s="244">
        <v>0</v>
      </c>
      <c r="D68" s="245">
        <v>106.17</v>
      </c>
      <c r="E68" s="245">
        <v>0</v>
      </c>
      <c r="F68" s="245">
        <v>106.17</v>
      </c>
      <c r="G68" s="245">
        <v>0</v>
      </c>
      <c r="H68" s="245">
        <v>106.17</v>
      </c>
      <c r="I68" s="245">
        <v>0</v>
      </c>
      <c r="J68" s="245">
        <v>106.17</v>
      </c>
      <c r="K68" s="245">
        <v>0</v>
      </c>
    </row>
    <row r="69" spans="1:11">
      <c r="A69" s="243">
        <v>301.5</v>
      </c>
      <c r="B69" s="243">
        <v>107.75</v>
      </c>
      <c r="C69" s="243">
        <v>0</v>
      </c>
      <c r="D69" s="242">
        <v>107.75</v>
      </c>
      <c r="E69" s="242">
        <v>0</v>
      </c>
      <c r="F69" s="242">
        <v>107.75</v>
      </c>
      <c r="G69" s="242">
        <v>0</v>
      </c>
      <c r="H69" s="242">
        <v>107.75</v>
      </c>
      <c r="I69" s="242">
        <v>0</v>
      </c>
      <c r="J69" s="242">
        <v>107.75</v>
      </c>
      <c r="K69" s="242">
        <v>0</v>
      </c>
    </row>
    <row r="70" spans="1:11">
      <c r="A70" s="244">
        <v>306</v>
      </c>
      <c r="B70" s="244">
        <v>109.33</v>
      </c>
      <c r="C70" s="244">
        <v>0</v>
      </c>
      <c r="D70" s="245">
        <v>109.33</v>
      </c>
      <c r="E70" s="245">
        <v>0</v>
      </c>
      <c r="F70" s="245">
        <v>109.33</v>
      </c>
      <c r="G70" s="245">
        <v>0</v>
      </c>
      <c r="H70" s="245">
        <v>109.33</v>
      </c>
      <c r="I70" s="245">
        <v>0</v>
      </c>
      <c r="J70" s="245">
        <v>109.33</v>
      </c>
      <c r="K70" s="245">
        <v>0</v>
      </c>
    </row>
    <row r="71" spans="1:11">
      <c r="A71" s="243">
        <v>310.5</v>
      </c>
      <c r="B71" s="243">
        <v>111</v>
      </c>
      <c r="C71" s="243">
        <v>0</v>
      </c>
      <c r="D71" s="242">
        <v>111</v>
      </c>
      <c r="E71" s="242">
        <v>0</v>
      </c>
      <c r="F71" s="242">
        <v>111</v>
      </c>
      <c r="G71" s="242">
        <v>0</v>
      </c>
      <c r="H71" s="242">
        <v>111</v>
      </c>
      <c r="I71" s="242">
        <v>0</v>
      </c>
      <c r="J71" s="242">
        <v>111</v>
      </c>
      <c r="K71" s="242">
        <v>0</v>
      </c>
    </row>
    <row r="72" spans="1:11">
      <c r="A72" s="244">
        <v>315</v>
      </c>
      <c r="B72" s="244">
        <v>112.58</v>
      </c>
      <c r="C72" s="244">
        <v>0</v>
      </c>
      <c r="D72" s="245">
        <v>112.58</v>
      </c>
      <c r="E72" s="245">
        <v>0</v>
      </c>
      <c r="F72" s="245">
        <v>112.58</v>
      </c>
      <c r="G72" s="245">
        <v>0</v>
      </c>
      <c r="H72" s="245">
        <v>112.58</v>
      </c>
      <c r="I72" s="245">
        <v>0</v>
      </c>
      <c r="J72" s="245">
        <v>112.58</v>
      </c>
      <c r="K72" s="245">
        <v>0</v>
      </c>
    </row>
    <row r="73" spans="1:11">
      <c r="A73" s="243">
        <v>319.5</v>
      </c>
      <c r="B73" s="243">
        <v>114.17</v>
      </c>
      <c r="C73" s="243">
        <v>0</v>
      </c>
      <c r="D73" s="242">
        <v>114.17</v>
      </c>
      <c r="E73" s="242">
        <v>0</v>
      </c>
      <c r="F73" s="242">
        <v>114.17</v>
      </c>
      <c r="G73" s="242">
        <v>0</v>
      </c>
      <c r="H73" s="242">
        <v>114.17</v>
      </c>
      <c r="I73" s="242">
        <v>0</v>
      </c>
      <c r="J73" s="242">
        <v>114.17</v>
      </c>
      <c r="K73" s="242">
        <v>0</v>
      </c>
    </row>
    <row r="74" spans="1:11">
      <c r="A74" s="244">
        <v>324</v>
      </c>
      <c r="B74" s="244">
        <v>115.75</v>
      </c>
      <c r="C74" s="244">
        <v>0</v>
      </c>
      <c r="D74" s="245">
        <v>115.75</v>
      </c>
      <c r="E74" s="245">
        <v>0</v>
      </c>
      <c r="F74" s="245">
        <v>115.75</v>
      </c>
      <c r="G74" s="245">
        <v>0</v>
      </c>
      <c r="H74" s="245">
        <v>115.75</v>
      </c>
      <c r="I74" s="245">
        <v>0</v>
      </c>
      <c r="J74" s="245">
        <v>115.75</v>
      </c>
      <c r="K74" s="245">
        <v>0</v>
      </c>
    </row>
    <row r="75" spans="1:11">
      <c r="A75" s="243">
        <v>328.5</v>
      </c>
      <c r="B75" s="243">
        <v>117.42</v>
      </c>
      <c r="C75" s="243">
        <v>0</v>
      </c>
      <c r="D75" s="242">
        <v>117.42</v>
      </c>
      <c r="E75" s="242">
        <v>0</v>
      </c>
      <c r="F75" s="242">
        <v>117.42</v>
      </c>
      <c r="G75" s="242">
        <v>0</v>
      </c>
      <c r="H75" s="242">
        <v>117.42</v>
      </c>
      <c r="I75" s="242">
        <v>0</v>
      </c>
      <c r="J75" s="242">
        <v>117.42</v>
      </c>
      <c r="K75" s="242">
        <v>0</v>
      </c>
    </row>
    <row r="76" spans="1:11">
      <c r="A76" s="244">
        <v>333</v>
      </c>
      <c r="B76" s="244">
        <v>119</v>
      </c>
      <c r="C76" s="244">
        <v>0</v>
      </c>
      <c r="D76" s="245">
        <v>119</v>
      </c>
      <c r="E76" s="245">
        <v>0</v>
      </c>
      <c r="F76" s="245">
        <v>119</v>
      </c>
      <c r="G76" s="245">
        <v>0</v>
      </c>
      <c r="H76" s="245">
        <v>119</v>
      </c>
      <c r="I76" s="245">
        <v>0</v>
      </c>
      <c r="J76" s="245">
        <v>119</v>
      </c>
      <c r="K76" s="245">
        <v>0</v>
      </c>
    </row>
    <row r="77" spans="1:11">
      <c r="A77" s="243">
        <v>337.5</v>
      </c>
      <c r="B77" s="243">
        <v>120.58</v>
      </c>
      <c r="C77" s="243">
        <v>0</v>
      </c>
      <c r="D77" s="242">
        <v>120.58</v>
      </c>
      <c r="E77" s="242">
        <v>0</v>
      </c>
      <c r="F77" s="242">
        <v>120.58</v>
      </c>
      <c r="G77" s="242">
        <v>0</v>
      </c>
      <c r="H77" s="242">
        <v>120.58</v>
      </c>
      <c r="I77" s="242">
        <v>0</v>
      </c>
      <c r="J77" s="242">
        <v>120.58</v>
      </c>
      <c r="K77" s="242">
        <v>0</v>
      </c>
    </row>
    <row r="78" spans="1:11">
      <c r="A78" s="244">
        <v>342</v>
      </c>
      <c r="B78" s="244">
        <v>122.25</v>
      </c>
      <c r="C78" s="244">
        <v>0</v>
      </c>
      <c r="D78" s="245">
        <v>122.25</v>
      </c>
      <c r="E78" s="245">
        <v>0</v>
      </c>
      <c r="F78" s="245">
        <v>122.25</v>
      </c>
      <c r="G78" s="245">
        <v>0</v>
      </c>
      <c r="H78" s="245">
        <v>122.25</v>
      </c>
      <c r="I78" s="245">
        <v>0</v>
      </c>
      <c r="J78" s="245">
        <v>122.25</v>
      </c>
      <c r="K78" s="245">
        <v>0</v>
      </c>
    </row>
    <row r="79" spans="1:11">
      <c r="A79" s="243">
        <v>346.5</v>
      </c>
      <c r="B79" s="243">
        <v>123.83</v>
      </c>
      <c r="C79" s="243">
        <v>0</v>
      </c>
      <c r="D79" s="242">
        <v>123.83</v>
      </c>
      <c r="E79" s="242">
        <v>0</v>
      </c>
      <c r="F79" s="242">
        <v>123.83</v>
      </c>
      <c r="G79" s="242">
        <v>0</v>
      </c>
      <c r="H79" s="242">
        <v>123.83</v>
      </c>
      <c r="I79" s="242">
        <v>0</v>
      </c>
      <c r="J79" s="242">
        <v>123.83</v>
      </c>
      <c r="K79" s="242">
        <v>0</v>
      </c>
    </row>
    <row r="80" spans="1:11">
      <c r="A80" s="244">
        <v>351</v>
      </c>
      <c r="B80" s="244">
        <v>125.42</v>
      </c>
      <c r="C80" s="244">
        <v>0</v>
      </c>
      <c r="D80" s="245">
        <v>125.42</v>
      </c>
      <c r="E80" s="245">
        <v>0</v>
      </c>
      <c r="F80" s="245">
        <v>125.42</v>
      </c>
      <c r="G80" s="245">
        <v>0</v>
      </c>
      <c r="H80" s="245">
        <v>125.42</v>
      </c>
      <c r="I80" s="245">
        <v>0</v>
      </c>
      <c r="J80" s="245">
        <v>125.42</v>
      </c>
      <c r="K80" s="245">
        <v>0</v>
      </c>
    </row>
    <row r="81" spans="1:11">
      <c r="A81" s="243">
        <v>355.5</v>
      </c>
      <c r="B81" s="243">
        <v>127.08</v>
      </c>
      <c r="C81" s="243">
        <v>0</v>
      </c>
      <c r="D81" s="242">
        <v>127.08</v>
      </c>
      <c r="E81" s="242">
        <v>0</v>
      </c>
      <c r="F81" s="242">
        <v>127.08</v>
      </c>
      <c r="G81" s="242">
        <v>0</v>
      </c>
      <c r="H81" s="242">
        <v>127.08</v>
      </c>
      <c r="I81" s="242">
        <v>0</v>
      </c>
      <c r="J81" s="242">
        <v>127.08</v>
      </c>
      <c r="K81" s="242">
        <v>0</v>
      </c>
    </row>
    <row r="82" spans="1:11">
      <c r="A82" s="244">
        <v>360</v>
      </c>
      <c r="B82" s="244">
        <v>128.66999999999999</v>
      </c>
      <c r="C82" s="244">
        <v>0</v>
      </c>
      <c r="D82" s="245">
        <v>128.66999999999999</v>
      </c>
      <c r="E82" s="245">
        <v>0</v>
      </c>
      <c r="F82" s="245">
        <v>128.66999999999999</v>
      </c>
      <c r="G82" s="245">
        <v>0</v>
      </c>
      <c r="H82" s="245">
        <v>128.66999999999999</v>
      </c>
      <c r="I82" s="245">
        <v>0</v>
      </c>
      <c r="J82" s="245">
        <v>128.66999999999999</v>
      </c>
      <c r="K82" s="245">
        <v>0</v>
      </c>
    </row>
    <row r="83" spans="1:11">
      <c r="A83" s="243">
        <v>364.5</v>
      </c>
      <c r="B83" s="243">
        <v>130.25</v>
      </c>
      <c r="C83" s="243">
        <v>0</v>
      </c>
      <c r="D83" s="242">
        <v>130.25</v>
      </c>
      <c r="E83" s="242">
        <v>0</v>
      </c>
      <c r="F83" s="242">
        <v>130.25</v>
      </c>
      <c r="G83" s="242">
        <v>0</v>
      </c>
      <c r="H83" s="242">
        <v>130.25</v>
      </c>
      <c r="I83" s="242">
        <v>0</v>
      </c>
      <c r="J83" s="242">
        <v>130.25</v>
      </c>
      <c r="K83" s="242">
        <v>0</v>
      </c>
    </row>
    <row r="84" spans="1:11">
      <c r="A84" s="244">
        <v>369</v>
      </c>
      <c r="B84" s="244">
        <v>131.91999999999999</v>
      </c>
      <c r="C84" s="244">
        <v>0</v>
      </c>
      <c r="D84" s="245">
        <v>131.91999999999999</v>
      </c>
      <c r="E84" s="245">
        <v>0</v>
      </c>
      <c r="F84" s="245">
        <v>131.91999999999999</v>
      </c>
      <c r="G84" s="245">
        <v>0</v>
      </c>
      <c r="H84" s="245">
        <v>131.91999999999999</v>
      </c>
      <c r="I84" s="245">
        <v>0</v>
      </c>
      <c r="J84" s="245">
        <v>131.91999999999999</v>
      </c>
      <c r="K84" s="245">
        <v>0</v>
      </c>
    </row>
    <row r="85" spans="1:11">
      <c r="A85" s="243">
        <v>373.5</v>
      </c>
      <c r="B85" s="243">
        <v>133.5</v>
      </c>
      <c r="C85" s="243">
        <v>0</v>
      </c>
      <c r="D85" s="242">
        <v>133.5</v>
      </c>
      <c r="E85" s="242">
        <v>0</v>
      </c>
      <c r="F85" s="242">
        <v>133.5</v>
      </c>
      <c r="G85" s="242">
        <v>0</v>
      </c>
      <c r="H85" s="242">
        <v>133.5</v>
      </c>
      <c r="I85" s="242">
        <v>0</v>
      </c>
      <c r="J85" s="242">
        <v>133.5</v>
      </c>
      <c r="K85" s="242">
        <v>0</v>
      </c>
    </row>
    <row r="86" spans="1:11">
      <c r="A86" s="244">
        <v>378</v>
      </c>
      <c r="B86" s="244">
        <v>135.08000000000001</v>
      </c>
      <c r="C86" s="244">
        <v>0</v>
      </c>
      <c r="D86" s="245">
        <v>135.08000000000001</v>
      </c>
      <c r="E86" s="245">
        <v>0</v>
      </c>
      <c r="F86" s="245">
        <v>135.08000000000001</v>
      </c>
      <c r="G86" s="245">
        <v>0</v>
      </c>
      <c r="H86" s="245">
        <v>135.08000000000001</v>
      </c>
      <c r="I86" s="245">
        <v>0</v>
      </c>
      <c r="J86" s="245">
        <v>135.08000000000001</v>
      </c>
      <c r="K86" s="245">
        <v>0</v>
      </c>
    </row>
    <row r="87" spans="1:11">
      <c r="A87" s="243">
        <v>382.5</v>
      </c>
      <c r="B87" s="243">
        <v>136.66999999999999</v>
      </c>
      <c r="C87" s="243">
        <v>0</v>
      </c>
      <c r="D87" s="242">
        <v>136.66999999999999</v>
      </c>
      <c r="E87" s="242">
        <v>0</v>
      </c>
      <c r="F87" s="242">
        <v>136.66999999999999</v>
      </c>
      <c r="G87" s="242">
        <v>0</v>
      </c>
      <c r="H87" s="242">
        <v>136.66999999999999</v>
      </c>
      <c r="I87" s="242">
        <v>0</v>
      </c>
      <c r="J87" s="242">
        <v>136.66999999999999</v>
      </c>
      <c r="K87" s="242">
        <v>0</v>
      </c>
    </row>
    <row r="88" spans="1:11">
      <c r="A88" s="244">
        <v>387</v>
      </c>
      <c r="B88" s="244">
        <v>138.33000000000001</v>
      </c>
      <c r="C88" s="244">
        <v>0</v>
      </c>
      <c r="D88" s="245">
        <v>138.33000000000001</v>
      </c>
      <c r="E88" s="245">
        <v>0</v>
      </c>
      <c r="F88" s="245">
        <v>138.33000000000001</v>
      </c>
      <c r="G88" s="245">
        <v>0</v>
      </c>
      <c r="H88" s="245">
        <v>138.33000000000001</v>
      </c>
      <c r="I88" s="245">
        <v>0</v>
      </c>
      <c r="J88" s="245">
        <v>138.33000000000001</v>
      </c>
      <c r="K88" s="245">
        <v>0</v>
      </c>
    </row>
    <row r="89" spans="1:11">
      <c r="A89" s="243">
        <v>391.5</v>
      </c>
      <c r="B89" s="243">
        <v>139.91999999999999</v>
      </c>
      <c r="C89" s="243">
        <v>0</v>
      </c>
      <c r="D89" s="242">
        <v>139.91999999999999</v>
      </c>
      <c r="E89" s="242">
        <v>0</v>
      </c>
      <c r="F89" s="242">
        <v>139.91999999999999</v>
      </c>
      <c r="G89" s="242">
        <v>0</v>
      </c>
      <c r="H89" s="242">
        <v>139.91999999999999</v>
      </c>
      <c r="I89" s="242">
        <v>0</v>
      </c>
      <c r="J89" s="242">
        <v>139.91999999999999</v>
      </c>
      <c r="K89" s="242">
        <v>0</v>
      </c>
    </row>
    <row r="90" spans="1:11">
      <c r="A90" s="244">
        <v>396</v>
      </c>
      <c r="B90" s="244">
        <v>141.5</v>
      </c>
      <c r="C90" s="244">
        <v>0</v>
      </c>
      <c r="D90" s="245">
        <v>141.5</v>
      </c>
      <c r="E90" s="245">
        <v>0</v>
      </c>
      <c r="F90" s="245">
        <v>141.5</v>
      </c>
      <c r="G90" s="245">
        <v>0</v>
      </c>
      <c r="H90" s="245">
        <v>141.5</v>
      </c>
      <c r="I90" s="245">
        <v>0</v>
      </c>
      <c r="J90" s="245">
        <v>141.5</v>
      </c>
      <c r="K90" s="245">
        <v>0</v>
      </c>
    </row>
    <row r="91" spans="1:11">
      <c r="A91" s="243">
        <v>400.5</v>
      </c>
      <c r="B91" s="243">
        <v>143.16999999999999</v>
      </c>
      <c r="C91" s="243">
        <v>0</v>
      </c>
      <c r="D91" s="242">
        <v>143.16999999999999</v>
      </c>
      <c r="E91" s="242">
        <v>0</v>
      </c>
      <c r="F91" s="242">
        <v>143.16999999999999</v>
      </c>
      <c r="G91" s="242">
        <v>0</v>
      </c>
      <c r="H91" s="242">
        <v>143.16999999999999</v>
      </c>
      <c r="I91" s="242">
        <v>0</v>
      </c>
      <c r="J91" s="242">
        <v>143.16999999999999</v>
      </c>
      <c r="K91" s="242">
        <v>0</v>
      </c>
    </row>
    <row r="92" spans="1:11">
      <c r="A92" s="244">
        <v>405</v>
      </c>
      <c r="B92" s="244">
        <v>144.75</v>
      </c>
      <c r="C92" s="244">
        <v>0</v>
      </c>
      <c r="D92" s="245">
        <v>144.75</v>
      </c>
      <c r="E92" s="245">
        <v>0</v>
      </c>
      <c r="F92" s="245">
        <v>144.75</v>
      </c>
      <c r="G92" s="245">
        <v>0</v>
      </c>
      <c r="H92" s="245">
        <v>144.75</v>
      </c>
      <c r="I92" s="245">
        <v>0</v>
      </c>
      <c r="J92" s="245">
        <v>144.75</v>
      </c>
      <c r="K92" s="245">
        <v>0</v>
      </c>
    </row>
    <row r="93" spans="1:11">
      <c r="A93" s="243">
        <v>409.5</v>
      </c>
      <c r="B93" s="243">
        <v>146.33000000000001</v>
      </c>
      <c r="C93" s="243">
        <v>0</v>
      </c>
      <c r="D93" s="242">
        <v>146.33000000000001</v>
      </c>
      <c r="E93" s="242">
        <v>0</v>
      </c>
      <c r="F93" s="242">
        <v>146.33000000000001</v>
      </c>
      <c r="G93" s="242">
        <v>0</v>
      </c>
      <c r="H93" s="242">
        <v>146.33000000000001</v>
      </c>
      <c r="I93" s="242">
        <v>0</v>
      </c>
      <c r="J93" s="242">
        <v>146.33000000000001</v>
      </c>
      <c r="K93" s="242">
        <v>0</v>
      </c>
    </row>
    <row r="94" spans="1:11">
      <c r="A94" s="244">
        <v>414</v>
      </c>
      <c r="B94" s="244">
        <v>148</v>
      </c>
      <c r="C94" s="244">
        <v>0</v>
      </c>
      <c r="D94" s="245">
        <v>148</v>
      </c>
      <c r="E94" s="245">
        <v>0</v>
      </c>
      <c r="F94" s="245">
        <v>148</v>
      </c>
      <c r="G94" s="245">
        <v>0</v>
      </c>
      <c r="H94" s="245">
        <v>148</v>
      </c>
      <c r="I94" s="245">
        <v>0</v>
      </c>
      <c r="J94" s="245">
        <v>148</v>
      </c>
      <c r="K94" s="245">
        <v>0</v>
      </c>
    </row>
    <row r="95" spans="1:11">
      <c r="A95" s="243">
        <v>418.5</v>
      </c>
      <c r="B95" s="243">
        <v>149.58000000000001</v>
      </c>
      <c r="C95" s="243">
        <v>0</v>
      </c>
      <c r="D95" s="242">
        <v>149.58000000000001</v>
      </c>
      <c r="E95" s="242">
        <v>0</v>
      </c>
      <c r="F95" s="242">
        <v>149.58000000000001</v>
      </c>
      <c r="G95" s="242">
        <v>0</v>
      </c>
      <c r="H95" s="242">
        <v>149.58000000000001</v>
      </c>
      <c r="I95" s="242">
        <v>0</v>
      </c>
      <c r="J95" s="242">
        <v>149.58000000000001</v>
      </c>
      <c r="K95" s="242">
        <v>0</v>
      </c>
    </row>
    <row r="96" spans="1:11">
      <c r="A96" s="244">
        <v>423</v>
      </c>
      <c r="B96" s="244">
        <v>151.16999999999999</v>
      </c>
      <c r="C96" s="244">
        <v>0</v>
      </c>
      <c r="D96" s="245">
        <v>151.16999999999999</v>
      </c>
      <c r="E96" s="245">
        <v>0</v>
      </c>
      <c r="F96" s="245">
        <v>151.16999999999999</v>
      </c>
      <c r="G96" s="245">
        <v>0</v>
      </c>
      <c r="H96" s="245">
        <v>151.16999999999999</v>
      </c>
      <c r="I96" s="245">
        <v>0</v>
      </c>
      <c r="J96" s="245">
        <v>151.16999999999999</v>
      </c>
      <c r="K96" s="245">
        <v>0</v>
      </c>
    </row>
    <row r="97" spans="1:11">
      <c r="A97" s="243">
        <v>427.5</v>
      </c>
      <c r="B97" s="243">
        <v>152.75</v>
      </c>
      <c r="C97" s="243">
        <v>0</v>
      </c>
      <c r="D97" s="242">
        <v>152.75</v>
      </c>
      <c r="E97" s="242">
        <v>0</v>
      </c>
      <c r="F97" s="242">
        <v>152.75</v>
      </c>
      <c r="G97" s="242">
        <v>0</v>
      </c>
      <c r="H97" s="242">
        <v>152.75</v>
      </c>
      <c r="I97" s="242">
        <v>0</v>
      </c>
      <c r="J97" s="242">
        <v>152.75</v>
      </c>
      <c r="K97" s="242">
        <v>0</v>
      </c>
    </row>
    <row r="98" spans="1:11">
      <c r="A98" s="244">
        <v>432</v>
      </c>
      <c r="B98" s="244">
        <v>154.41999999999999</v>
      </c>
      <c r="C98" s="244">
        <v>0</v>
      </c>
      <c r="D98" s="245">
        <v>154.41999999999999</v>
      </c>
      <c r="E98" s="245">
        <v>0</v>
      </c>
      <c r="F98" s="245">
        <v>154.41999999999999</v>
      </c>
      <c r="G98" s="245">
        <v>0</v>
      </c>
      <c r="H98" s="245">
        <v>154.41999999999999</v>
      </c>
      <c r="I98" s="245">
        <v>0</v>
      </c>
      <c r="J98" s="245">
        <v>154.41999999999999</v>
      </c>
      <c r="K98" s="245">
        <v>0</v>
      </c>
    </row>
    <row r="99" spans="1:11">
      <c r="A99" s="243">
        <v>436.5</v>
      </c>
      <c r="B99" s="243">
        <v>156</v>
      </c>
      <c r="C99" s="243">
        <v>0</v>
      </c>
      <c r="D99" s="242">
        <v>156</v>
      </c>
      <c r="E99" s="242">
        <v>0</v>
      </c>
      <c r="F99" s="242">
        <v>156</v>
      </c>
      <c r="G99" s="242">
        <v>0</v>
      </c>
      <c r="H99" s="242">
        <v>156</v>
      </c>
      <c r="I99" s="242">
        <v>0</v>
      </c>
      <c r="J99" s="242">
        <v>156</v>
      </c>
      <c r="K99" s="242">
        <v>0</v>
      </c>
    </row>
    <row r="100" spans="1:11">
      <c r="A100" s="244">
        <v>441</v>
      </c>
      <c r="B100" s="244">
        <v>157.58000000000001</v>
      </c>
      <c r="C100" s="244">
        <v>0</v>
      </c>
      <c r="D100" s="245">
        <v>157.58000000000001</v>
      </c>
      <c r="E100" s="245">
        <v>0</v>
      </c>
      <c r="F100" s="245">
        <v>157.58000000000001</v>
      </c>
      <c r="G100" s="245">
        <v>0</v>
      </c>
      <c r="H100" s="245">
        <v>157.58000000000001</v>
      </c>
      <c r="I100" s="245">
        <v>0</v>
      </c>
      <c r="J100" s="245">
        <v>157.58000000000001</v>
      </c>
      <c r="K100" s="245">
        <v>0</v>
      </c>
    </row>
    <row r="101" spans="1:11">
      <c r="A101" s="243">
        <v>445.5</v>
      </c>
      <c r="B101" s="243">
        <v>159.25</v>
      </c>
      <c r="C101" s="243">
        <v>0</v>
      </c>
      <c r="D101" s="242">
        <v>159.25</v>
      </c>
      <c r="E101" s="242">
        <v>0</v>
      </c>
      <c r="F101" s="242">
        <v>159.25</v>
      </c>
      <c r="G101" s="242">
        <v>0</v>
      </c>
      <c r="H101" s="242">
        <v>159.25</v>
      </c>
      <c r="I101" s="242">
        <v>0</v>
      </c>
      <c r="J101" s="242">
        <v>159.25</v>
      </c>
      <c r="K101" s="242">
        <v>0</v>
      </c>
    </row>
    <row r="102" spans="1:11">
      <c r="A102" s="244">
        <v>450</v>
      </c>
      <c r="B102" s="244">
        <v>160.83000000000001</v>
      </c>
      <c r="C102" s="244">
        <v>0</v>
      </c>
      <c r="D102" s="245">
        <v>160.83000000000001</v>
      </c>
      <c r="E102" s="245">
        <v>0</v>
      </c>
      <c r="F102" s="245">
        <v>160.83000000000001</v>
      </c>
      <c r="G102" s="245">
        <v>0</v>
      </c>
      <c r="H102" s="245">
        <v>160.83000000000001</v>
      </c>
      <c r="I102" s="245">
        <v>0</v>
      </c>
      <c r="J102" s="245">
        <v>160.83000000000001</v>
      </c>
      <c r="K102" s="245">
        <v>0</v>
      </c>
    </row>
    <row r="103" spans="1:11">
      <c r="A103" s="243">
        <v>454.5</v>
      </c>
      <c r="B103" s="243">
        <v>162.41999999999999</v>
      </c>
      <c r="C103" s="243">
        <v>0</v>
      </c>
      <c r="D103" s="242">
        <v>162.41999999999999</v>
      </c>
      <c r="E103" s="242">
        <v>0</v>
      </c>
      <c r="F103" s="242">
        <v>162.41999999999999</v>
      </c>
      <c r="G103" s="242">
        <v>0</v>
      </c>
      <c r="H103" s="242">
        <v>162.41999999999999</v>
      </c>
      <c r="I103" s="242">
        <v>0</v>
      </c>
      <c r="J103" s="242">
        <v>162.41999999999999</v>
      </c>
      <c r="K103" s="242">
        <v>0</v>
      </c>
    </row>
    <row r="104" spans="1:11">
      <c r="A104" s="244">
        <v>459</v>
      </c>
      <c r="B104" s="244">
        <v>164.08</v>
      </c>
      <c r="C104" s="244">
        <v>0</v>
      </c>
      <c r="D104" s="245">
        <v>164.08</v>
      </c>
      <c r="E104" s="245">
        <v>0</v>
      </c>
      <c r="F104" s="245">
        <v>164.08</v>
      </c>
      <c r="G104" s="245">
        <v>0</v>
      </c>
      <c r="H104" s="245">
        <v>164.08</v>
      </c>
      <c r="I104" s="245">
        <v>0</v>
      </c>
      <c r="J104" s="245">
        <v>164.08</v>
      </c>
      <c r="K104" s="245">
        <v>0</v>
      </c>
    </row>
    <row r="105" spans="1:11">
      <c r="A105" s="243">
        <v>463.5</v>
      </c>
      <c r="B105" s="243">
        <v>165.67</v>
      </c>
      <c r="C105" s="243">
        <v>0</v>
      </c>
      <c r="D105" s="242">
        <v>165.67</v>
      </c>
      <c r="E105" s="242">
        <v>0</v>
      </c>
      <c r="F105" s="242">
        <v>165.67</v>
      </c>
      <c r="G105" s="242">
        <v>0</v>
      </c>
      <c r="H105" s="242">
        <v>165.67</v>
      </c>
      <c r="I105" s="242">
        <v>0</v>
      </c>
      <c r="J105" s="242">
        <v>165.67</v>
      </c>
      <c r="K105" s="242">
        <v>0</v>
      </c>
    </row>
    <row r="106" spans="1:11">
      <c r="A106" s="244">
        <v>468</v>
      </c>
      <c r="B106" s="244">
        <v>167.25</v>
      </c>
      <c r="C106" s="244">
        <v>0</v>
      </c>
      <c r="D106" s="245">
        <v>167.25</v>
      </c>
      <c r="E106" s="245">
        <v>0</v>
      </c>
      <c r="F106" s="245">
        <v>167.25</v>
      </c>
      <c r="G106" s="245">
        <v>0</v>
      </c>
      <c r="H106" s="245">
        <v>167.25</v>
      </c>
      <c r="I106" s="245">
        <v>0</v>
      </c>
      <c r="J106" s="245">
        <v>167.25</v>
      </c>
      <c r="K106" s="245">
        <v>0</v>
      </c>
    </row>
    <row r="107" spans="1:11">
      <c r="A107" s="243">
        <v>472.5</v>
      </c>
      <c r="B107" s="243">
        <v>168.92</v>
      </c>
      <c r="C107" s="243">
        <v>0</v>
      </c>
      <c r="D107" s="242">
        <v>168.92</v>
      </c>
      <c r="E107" s="242">
        <v>0</v>
      </c>
      <c r="F107" s="242">
        <v>168.92</v>
      </c>
      <c r="G107" s="242">
        <v>0</v>
      </c>
      <c r="H107" s="242">
        <v>168.92</v>
      </c>
      <c r="I107" s="242">
        <v>0</v>
      </c>
      <c r="J107" s="242">
        <v>168.92</v>
      </c>
      <c r="K107" s="242">
        <v>0</v>
      </c>
    </row>
    <row r="108" spans="1:11">
      <c r="A108" s="244">
        <v>477</v>
      </c>
      <c r="B108" s="244">
        <v>170.5</v>
      </c>
      <c r="C108" s="244">
        <v>0</v>
      </c>
      <c r="D108" s="245">
        <v>170.5</v>
      </c>
      <c r="E108" s="245">
        <v>0</v>
      </c>
      <c r="F108" s="245">
        <v>170.5</v>
      </c>
      <c r="G108" s="245">
        <v>0</v>
      </c>
      <c r="H108" s="245">
        <v>170.5</v>
      </c>
      <c r="I108" s="245">
        <v>0</v>
      </c>
      <c r="J108" s="245">
        <v>170.5</v>
      </c>
      <c r="K108" s="245">
        <v>0</v>
      </c>
    </row>
    <row r="109" spans="1:11">
      <c r="A109" s="243">
        <v>481.5</v>
      </c>
      <c r="B109" s="243">
        <v>172.08</v>
      </c>
      <c r="C109" s="243">
        <v>0</v>
      </c>
      <c r="D109" s="242">
        <v>172.08</v>
      </c>
      <c r="E109" s="242">
        <v>0</v>
      </c>
      <c r="F109" s="242">
        <v>172.08</v>
      </c>
      <c r="G109" s="242">
        <v>0</v>
      </c>
      <c r="H109" s="242">
        <v>172.08</v>
      </c>
      <c r="I109" s="242">
        <v>0</v>
      </c>
      <c r="J109" s="242">
        <v>172.08</v>
      </c>
      <c r="K109" s="242">
        <v>0</v>
      </c>
    </row>
    <row r="110" spans="1:11">
      <c r="A110" s="244">
        <v>486</v>
      </c>
      <c r="B110" s="244">
        <v>173.67</v>
      </c>
      <c r="C110" s="244">
        <v>0</v>
      </c>
      <c r="D110" s="245">
        <v>173.67</v>
      </c>
      <c r="E110" s="245">
        <v>0</v>
      </c>
      <c r="F110" s="245">
        <v>173.67</v>
      </c>
      <c r="G110" s="245">
        <v>0</v>
      </c>
      <c r="H110" s="245">
        <v>173.67</v>
      </c>
      <c r="I110" s="245">
        <v>0</v>
      </c>
      <c r="J110" s="245">
        <v>173.67</v>
      </c>
      <c r="K110" s="245">
        <v>0</v>
      </c>
    </row>
    <row r="111" spans="1:11">
      <c r="A111" s="243">
        <v>490.5</v>
      </c>
      <c r="B111" s="243">
        <v>175.33</v>
      </c>
      <c r="C111" s="243">
        <v>0</v>
      </c>
      <c r="D111" s="242">
        <v>175.33</v>
      </c>
      <c r="E111" s="242">
        <v>0</v>
      </c>
      <c r="F111" s="242">
        <v>175.33</v>
      </c>
      <c r="G111" s="242">
        <v>0</v>
      </c>
      <c r="H111" s="242">
        <v>175.33</v>
      </c>
      <c r="I111" s="242">
        <v>0</v>
      </c>
      <c r="J111" s="242">
        <v>175.33</v>
      </c>
      <c r="K111" s="242">
        <v>0</v>
      </c>
    </row>
    <row r="112" spans="1:11">
      <c r="A112" s="244">
        <v>495</v>
      </c>
      <c r="B112" s="244">
        <v>176.92</v>
      </c>
      <c r="C112" s="244">
        <v>0</v>
      </c>
      <c r="D112" s="245">
        <v>176.92</v>
      </c>
      <c r="E112" s="245">
        <v>0</v>
      </c>
      <c r="F112" s="245">
        <v>176.92</v>
      </c>
      <c r="G112" s="245">
        <v>0</v>
      </c>
      <c r="H112" s="245">
        <v>176.92</v>
      </c>
      <c r="I112" s="245">
        <v>0</v>
      </c>
      <c r="J112" s="245">
        <v>176.92</v>
      </c>
      <c r="K112" s="245">
        <v>0</v>
      </c>
    </row>
    <row r="113" spans="1:11">
      <c r="A113" s="243">
        <v>499.5</v>
      </c>
      <c r="B113" s="243">
        <v>178.5</v>
      </c>
      <c r="C113" s="243">
        <v>0</v>
      </c>
      <c r="D113" s="242">
        <v>178.5</v>
      </c>
      <c r="E113" s="242">
        <v>0</v>
      </c>
      <c r="F113" s="242">
        <v>178.5</v>
      </c>
      <c r="G113" s="242">
        <v>0</v>
      </c>
      <c r="H113" s="242">
        <v>178.5</v>
      </c>
      <c r="I113" s="242">
        <v>0</v>
      </c>
      <c r="J113" s="242">
        <v>178.5</v>
      </c>
      <c r="K113" s="242">
        <v>0</v>
      </c>
    </row>
    <row r="114" spans="1:11">
      <c r="A114" s="244">
        <v>504</v>
      </c>
      <c r="B114" s="244">
        <v>180.17</v>
      </c>
      <c r="C114" s="244">
        <v>0</v>
      </c>
      <c r="D114" s="245">
        <v>180.17</v>
      </c>
      <c r="E114" s="245">
        <v>0</v>
      </c>
      <c r="F114" s="245">
        <v>180.17</v>
      </c>
      <c r="G114" s="245">
        <v>0</v>
      </c>
      <c r="H114" s="245">
        <v>180.17</v>
      </c>
      <c r="I114" s="245">
        <v>0</v>
      </c>
      <c r="J114" s="245">
        <v>180.17</v>
      </c>
      <c r="K114" s="245">
        <v>0</v>
      </c>
    </row>
    <row r="115" spans="1:11">
      <c r="A115" s="243">
        <v>508.5</v>
      </c>
      <c r="B115" s="243">
        <v>181.75</v>
      </c>
      <c r="C115" s="243">
        <v>0</v>
      </c>
      <c r="D115" s="242">
        <v>181.75</v>
      </c>
      <c r="E115" s="242">
        <v>0</v>
      </c>
      <c r="F115" s="242">
        <v>181.75</v>
      </c>
      <c r="G115" s="242">
        <v>0</v>
      </c>
      <c r="H115" s="242">
        <v>181.75</v>
      </c>
      <c r="I115" s="242">
        <v>0</v>
      </c>
      <c r="J115" s="242">
        <v>181.75</v>
      </c>
      <c r="K115" s="242">
        <v>0</v>
      </c>
    </row>
    <row r="116" spans="1:11">
      <c r="A116" s="244">
        <v>513</v>
      </c>
      <c r="B116" s="244">
        <v>183.33</v>
      </c>
      <c r="C116" s="244">
        <v>0</v>
      </c>
      <c r="D116" s="245">
        <v>183.33</v>
      </c>
      <c r="E116" s="245">
        <v>0</v>
      </c>
      <c r="F116" s="245">
        <v>183.33</v>
      </c>
      <c r="G116" s="245">
        <v>0</v>
      </c>
      <c r="H116" s="245">
        <v>183.33</v>
      </c>
      <c r="I116" s="245">
        <v>0</v>
      </c>
      <c r="J116" s="245">
        <v>183.33</v>
      </c>
      <c r="K116" s="245">
        <v>0</v>
      </c>
    </row>
    <row r="117" spans="1:11">
      <c r="A117" s="243">
        <v>517.5</v>
      </c>
      <c r="B117" s="243">
        <v>185</v>
      </c>
      <c r="C117" s="243">
        <v>0</v>
      </c>
      <c r="D117" s="242">
        <v>185</v>
      </c>
      <c r="E117" s="242">
        <v>0</v>
      </c>
      <c r="F117" s="242">
        <v>185</v>
      </c>
      <c r="G117" s="242">
        <v>0</v>
      </c>
      <c r="H117" s="242">
        <v>185</v>
      </c>
      <c r="I117" s="242">
        <v>0</v>
      </c>
      <c r="J117" s="242">
        <v>185</v>
      </c>
      <c r="K117" s="242">
        <v>0</v>
      </c>
    </row>
    <row r="118" spans="1:11">
      <c r="A118" s="244">
        <v>522</v>
      </c>
      <c r="B118" s="244">
        <v>186.58</v>
      </c>
      <c r="C118" s="244">
        <v>0</v>
      </c>
      <c r="D118" s="245">
        <v>186.58</v>
      </c>
      <c r="E118" s="245">
        <v>0</v>
      </c>
      <c r="F118" s="245">
        <v>186.58</v>
      </c>
      <c r="G118" s="245">
        <v>0</v>
      </c>
      <c r="H118" s="245">
        <v>186.58</v>
      </c>
      <c r="I118" s="245">
        <v>0</v>
      </c>
      <c r="J118" s="245">
        <v>186.58</v>
      </c>
      <c r="K118" s="245">
        <v>0</v>
      </c>
    </row>
    <row r="119" spans="1:11">
      <c r="A119" s="243">
        <v>526.5</v>
      </c>
      <c r="B119" s="243">
        <v>188.17</v>
      </c>
      <c r="C119" s="243">
        <v>0</v>
      </c>
      <c r="D119" s="242">
        <v>188.17</v>
      </c>
      <c r="E119" s="242">
        <v>0</v>
      </c>
      <c r="F119" s="242">
        <v>188.17</v>
      </c>
      <c r="G119" s="242">
        <v>0</v>
      </c>
      <c r="H119" s="242">
        <v>188.17</v>
      </c>
      <c r="I119" s="242">
        <v>0</v>
      </c>
      <c r="J119" s="242">
        <v>188.17</v>
      </c>
      <c r="K119" s="242">
        <v>0</v>
      </c>
    </row>
    <row r="120" spans="1:11">
      <c r="A120" s="244">
        <v>531</v>
      </c>
      <c r="B120" s="244">
        <v>189.75</v>
      </c>
      <c r="C120" s="244">
        <v>0</v>
      </c>
      <c r="D120" s="245">
        <v>189.75</v>
      </c>
      <c r="E120" s="245">
        <v>0</v>
      </c>
      <c r="F120" s="245">
        <v>189.75</v>
      </c>
      <c r="G120" s="245">
        <v>0</v>
      </c>
      <c r="H120" s="245">
        <v>189.75</v>
      </c>
      <c r="I120" s="245">
        <v>0</v>
      </c>
      <c r="J120" s="245">
        <v>189.75</v>
      </c>
      <c r="K120" s="245">
        <v>0</v>
      </c>
    </row>
    <row r="121" spans="1:11">
      <c r="A121" s="243">
        <v>535.5</v>
      </c>
      <c r="B121" s="243">
        <v>191.42</v>
      </c>
      <c r="C121" s="243">
        <v>0</v>
      </c>
      <c r="D121" s="242">
        <v>191.42</v>
      </c>
      <c r="E121" s="242">
        <v>0</v>
      </c>
      <c r="F121" s="242">
        <v>191.42</v>
      </c>
      <c r="G121" s="242">
        <v>0</v>
      </c>
      <c r="H121" s="242">
        <v>191.42</v>
      </c>
      <c r="I121" s="242">
        <v>0</v>
      </c>
      <c r="J121" s="242">
        <v>191.42</v>
      </c>
      <c r="K121" s="242">
        <v>0</v>
      </c>
    </row>
    <row r="122" spans="1:11">
      <c r="A122" s="244">
        <v>540</v>
      </c>
      <c r="B122" s="244">
        <v>193</v>
      </c>
      <c r="C122" s="244">
        <v>0</v>
      </c>
      <c r="D122" s="245">
        <v>193</v>
      </c>
      <c r="E122" s="245">
        <v>0</v>
      </c>
      <c r="F122" s="245">
        <v>193</v>
      </c>
      <c r="G122" s="245">
        <v>0</v>
      </c>
      <c r="H122" s="245">
        <v>193</v>
      </c>
      <c r="I122" s="245">
        <v>0</v>
      </c>
      <c r="J122" s="245">
        <v>193</v>
      </c>
      <c r="K122" s="245">
        <v>0</v>
      </c>
    </row>
    <row r="123" spans="1:11">
      <c r="A123" s="243">
        <v>544.5</v>
      </c>
      <c r="B123" s="243">
        <v>194.58</v>
      </c>
      <c r="C123" s="243">
        <v>0</v>
      </c>
      <c r="D123" s="242">
        <v>194.58</v>
      </c>
      <c r="E123" s="242">
        <v>0</v>
      </c>
      <c r="F123" s="242">
        <v>194.58</v>
      </c>
      <c r="G123" s="242">
        <v>0</v>
      </c>
      <c r="H123" s="242">
        <v>194.58</v>
      </c>
      <c r="I123" s="242">
        <v>0</v>
      </c>
      <c r="J123" s="242">
        <v>194.58</v>
      </c>
      <c r="K123" s="242">
        <v>0</v>
      </c>
    </row>
    <row r="124" spans="1:11">
      <c r="A124" s="244">
        <v>549</v>
      </c>
      <c r="B124" s="244">
        <v>196.25</v>
      </c>
      <c r="C124" s="244">
        <v>0</v>
      </c>
      <c r="D124" s="245">
        <v>196.25</v>
      </c>
      <c r="E124" s="245">
        <v>0</v>
      </c>
      <c r="F124" s="245">
        <v>196.25</v>
      </c>
      <c r="G124" s="245">
        <v>0</v>
      </c>
      <c r="H124" s="245">
        <v>196.25</v>
      </c>
      <c r="I124" s="245">
        <v>0</v>
      </c>
      <c r="J124" s="245">
        <v>196.25</v>
      </c>
      <c r="K124" s="245">
        <v>0</v>
      </c>
    </row>
    <row r="125" spans="1:11">
      <c r="A125" s="243">
        <v>553.5</v>
      </c>
      <c r="B125" s="243">
        <v>197.83</v>
      </c>
      <c r="C125" s="243">
        <v>0</v>
      </c>
      <c r="D125" s="242">
        <v>197.83</v>
      </c>
      <c r="E125" s="242">
        <v>0</v>
      </c>
      <c r="F125" s="242">
        <v>197.83</v>
      </c>
      <c r="G125" s="242">
        <v>0</v>
      </c>
      <c r="H125" s="242">
        <v>197.83</v>
      </c>
      <c r="I125" s="242">
        <v>0</v>
      </c>
      <c r="J125" s="242">
        <v>197.83</v>
      </c>
      <c r="K125" s="242">
        <v>0</v>
      </c>
    </row>
    <row r="126" spans="1:11">
      <c r="A126" s="244">
        <v>558</v>
      </c>
      <c r="B126" s="244">
        <v>199.42</v>
      </c>
      <c r="C126" s="244">
        <v>0</v>
      </c>
      <c r="D126" s="245">
        <v>199.42</v>
      </c>
      <c r="E126" s="245">
        <v>0</v>
      </c>
      <c r="F126" s="245">
        <v>199.42</v>
      </c>
      <c r="G126" s="245">
        <v>0</v>
      </c>
      <c r="H126" s="245">
        <v>199.42</v>
      </c>
      <c r="I126" s="245">
        <v>0</v>
      </c>
      <c r="J126" s="245">
        <v>199.42</v>
      </c>
      <c r="K126" s="245">
        <v>0</v>
      </c>
    </row>
    <row r="127" spans="1:11">
      <c r="A127" s="243">
        <v>562.5</v>
      </c>
      <c r="B127" s="243">
        <v>201.08</v>
      </c>
      <c r="C127" s="243">
        <v>0</v>
      </c>
      <c r="D127" s="242">
        <v>201.08</v>
      </c>
      <c r="E127" s="242">
        <v>0</v>
      </c>
      <c r="F127" s="242">
        <v>201.08</v>
      </c>
      <c r="G127" s="242">
        <v>0</v>
      </c>
      <c r="H127" s="242">
        <v>201.08</v>
      </c>
      <c r="I127" s="242">
        <v>0</v>
      </c>
      <c r="J127" s="242">
        <v>201.08</v>
      </c>
      <c r="K127" s="242">
        <v>0</v>
      </c>
    </row>
    <row r="128" spans="1:11">
      <c r="A128" s="244">
        <v>567</v>
      </c>
      <c r="B128" s="244">
        <v>202.67</v>
      </c>
      <c r="C128" s="244">
        <v>0</v>
      </c>
      <c r="D128" s="245">
        <v>202.67</v>
      </c>
      <c r="E128" s="245">
        <v>0</v>
      </c>
      <c r="F128" s="245">
        <v>202.67</v>
      </c>
      <c r="G128" s="245">
        <v>0</v>
      </c>
      <c r="H128" s="245">
        <v>202.67</v>
      </c>
      <c r="I128" s="245">
        <v>0</v>
      </c>
      <c r="J128" s="245">
        <v>202.67</v>
      </c>
      <c r="K128" s="245">
        <v>0</v>
      </c>
    </row>
    <row r="129" spans="1:11">
      <c r="A129" s="243">
        <v>571.5</v>
      </c>
      <c r="B129" s="243">
        <v>204.25</v>
      </c>
      <c r="C129" s="243">
        <v>0</v>
      </c>
      <c r="D129" s="242">
        <v>204.25</v>
      </c>
      <c r="E129" s="242">
        <v>0</v>
      </c>
      <c r="F129" s="242">
        <v>204.25</v>
      </c>
      <c r="G129" s="242">
        <v>0</v>
      </c>
      <c r="H129" s="242">
        <v>204.25</v>
      </c>
      <c r="I129" s="242">
        <v>0</v>
      </c>
      <c r="J129" s="242">
        <v>204.25</v>
      </c>
      <c r="K129" s="242">
        <v>0</v>
      </c>
    </row>
    <row r="130" spans="1:11">
      <c r="A130" s="244">
        <v>576</v>
      </c>
      <c r="B130" s="244">
        <v>205.92</v>
      </c>
      <c r="C130" s="244">
        <v>0</v>
      </c>
      <c r="D130" s="245">
        <v>205.92</v>
      </c>
      <c r="E130" s="245">
        <v>0</v>
      </c>
      <c r="F130" s="245">
        <v>205.92</v>
      </c>
      <c r="G130" s="245">
        <v>0</v>
      </c>
      <c r="H130" s="245">
        <v>205.92</v>
      </c>
      <c r="I130" s="245">
        <v>0</v>
      </c>
      <c r="J130" s="245">
        <v>205.92</v>
      </c>
      <c r="K130" s="245">
        <v>0</v>
      </c>
    </row>
    <row r="131" spans="1:11">
      <c r="A131" s="243">
        <v>580.5</v>
      </c>
      <c r="B131" s="243">
        <v>207.5</v>
      </c>
      <c r="C131" s="243">
        <v>0</v>
      </c>
      <c r="D131" s="242">
        <v>207.5</v>
      </c>
      <c r="E131" s="242">
        <v>0</v>
      </c>
      <c r="F131" s="242">
        <v>207.5</v>
      </c>
      <c r="G131" s="242">
        <v>0</v>
      </c>
      <c r="H131" s="242">
        <v>207.5</v>
      </c>
      <c r="I131" s="242">
        <v>0</v>
      </c>
      <c r="J131" s="242">
        <v>207.5</v>
      </c>
      <c r="K131" s="242">
        <v>0</v>
      </c>
    </row>
    <row r="132" spans="1:11">
      <c r="A132" s="244">
        <v>585</v>
      </c>
      <c r="B132" s="244">
        <v>209.08</v>
      </c>
      <c r="C132" s="244">
        <v>0</v>
      </c>
      <c r="D132" s="245">
        <v>209.08</v>
      </c>
      <c r="E132" s="245">
        <v>0</v>
      </c>
      <c r="F132" s="245">
        <v>209.08</v>
      </c>
      <c r="G132" s="245">
        <v>0</v>
      </c>
      <c r="H132" s="245">
        <v>209.08</v>
      </c>
      <c r="I132" s="245">
        <v>0</v>
      </c>
      <c r="J132" s="245">
        <v>209.08</v>
      </c>
      <c r="K132" s="245">
        <v>0</v>
      </c>
    </row>
    <row r="133" spans="1:11">
      <c r="A133" s="243">
        <v>589.5</v>
      </c>
      <c r="B133" s="243">
        <v>210.67</v>
      </c>
      <c r="C133" s="243">
        <v>0</v>
      </c>
      <c r="D133" s="242">
        <v>210.67</v>
      </c>
      <c r="E133" s="242">
        <v>0</v>
      </c>
      <c r="F133" s="242">
        <v>210.67</v>
      </c>
      <c r="G133" s="242">
        <v>0</v>
      </c>
      <c r="H133" s="242">
        <v>210.67</v>
      </c>
      <c r="I133" s="242">
        <v>0</v>
      </c>
      <c r="J133" s="242">
        <v>210.67</v>
      </c>
      <c r="K133" s="242">
        <v>0</v>
      </c>
    </row>
    <row r="134" spans="1:11">
      <c r="A134" s="244">
        <v>594</v>
      </c>
      <c r="B134" s="244">
        <v>212.33</v>
      </c>
      <c r="C134" s="244">
        <v>0</v>
      </c>
      <c r="D134" s="245">
        <v>212.33</v>
      </c>
      <c r="E134" s="245">
        <v>0</v>
      </c>
      <c r="F134" s="245">
        <v>212.33</v>
      </c>
      <c r="G134" s="245">
        <v>0</v>
      </c>
      <c r="H134" s="245">
        <v>212.33</v>
      </c>
      <c r="I134" s="245">
        <v>0</v>
      </c>
      <c r="J134" s="245">
        <v>212.33</v>
      </c>
      <c r="K134" s="245">
        <v>0</v>
      </c>
    </row>
    <row r="135" spans="1:11">
      <c r="A135" s="243">
        <v>598.5</v>
      </c>
      <c r="B135" s="243">
        <v>213.92</v>
      </c>
      <c r="C135" s="243">
        <v>0</v>
      </c>
      <c r="D135" s="242">
        <v>213.92</v>
      </c>
      <c r="E135" s="242">
        <v>0</v>
      </c>
      <c r="F135" s="242">
        <v>213.92</v>
      </c>
      <c r="G135" s="242">
        <v>0</v>
      </c>
      <c r="H135" s="242">
        <v>213.92</v>
      </c>
      <c r="I135" s="242">
        <v>0</v>
      </c>
      <c r="J135" s="242">
        <v>213.92</v>
      </c>
      <c r="K135" s="242">
        <v>0</v>
      </c>
    </row>
    <row r="136" spans="1:11">
      <c r="A136" s="244">
        <v>603</v>
      </c>
      <c r="B136" s="244">
        <v>215.5</v>
      </c>
      <c r="C136" s="244">
        <v>0</v>
      </c>
      <c r="D136" s="245">
        <v>215.5</v>
      </c>
      <c r="E136" s="245">
        <v>0</v>
      </c>
      <c r="F136" s="245">
        <v>215.5</v>
      </c>
      <c r="G136" s="245">
        <v>0</v>
      </c>
      <c r="H136" s="245">
        <v>215.5</v>
      </c>
      <c r="I136" s="245">
        <v>0</v>
      </c>
      <c r="J136" s="245">
        <v>215.5</v>
      </c>
      <c r="K136" s="245">
        <v>0</v>
      </c>
    </row>
    <row r="137" spans="1:11">
      <c r="A137" s="243">
        <v>607.5</v>
      </c>
      <c r="B137" s="243">
        <v>217.17</v>
      </c>
      <c r="C137" s="243">
        <v>0</v>
      </c>
      <c r="D137" s="242">
        <v>217.17</v>
      </c>
      <c r="E137" s="242">
        <v>0</v>
      </c>
      <c r="F137" s="242">
        <v>217.17</v>
      </c>
      <c r="G137" s="242">
        <v>0</v>
      </c>
      <c r="H137" s="242">
        <v>217.17</v>
      </c>
      <c r="I137" s="242">
        <v>0</v>
      </c>
      <c r="J137" s="242">
        <v>217.17</v>
      </c>
      <c r="K137" s="242">
        <v>0</v>
      </c>
    </row>
    <row r="138" spans="1:11">
      <c r="A138" s="244">
        <v>612</v>
      </c>
      <c r="B138" s="244">
        <v>218.75</v>
      </c>
      <c r="C138" s="244">
        <v>0</v>
      </c>
      <c r="D138" s="245">
        <v>218.75</v>
      </c>
      <c r="E138" s="245">
        <v>0</v>
      </c>
      <c r="F138" s="245">
        <v>218.75</v>
      </c>
      <c r="G138" s="245">
        <v>0</v>
      </c>
      <c r="H138" s="245">
        <v>218.75</v>
      </c>
      <c r="I138" s="245">
        <v>0</v>
      </c>
      <c r="J138" s="245">
        <v>218.75</v>
      </c>
      <c r="K138" s="245">
        <v>0</v>
      </c>
    </row>
    <row r="139" spans="1:11">
      <c r="A139" s="243">
        <v>616.5</v>
      </c>
      <c r="B139" s="243">
        <v>220.33</v>
      </c>
      <c r="C139" s="243">
        <v>0</v>
      </c>
      <c r="D139" s="242">
        <v>220.33</v>
      </c>
      <c r="E139" s="242">
        <v>0</v>
      </c>
      <c r="F139" s="242">
        <v>220.33</v>
      </c>
      <c r="G139" s="242">
        <v>0</v>
      </c>
      <c r="H139" s="242">
        <v>220.33</v>
      </c>
      <c r="I139" s="242">
        <v>0</v>
      </c>
      <c r="J139" s="242">
        <v>220.33</v>
      </c>
      <c r="K139" s="242">
        <v>0</v>
      </c>
    </row>
    <row r="140" spans="1:11">
      <c r="A140" s="244">
        <v>621</v>
      </c>
      <c r="B140" s="244">
        <v>222</v>
      </c>
      <c r="C140" s="244">
        <v>0</v>
      </c>
      <c r="D140" s="245">
        <v>222</v>
      </c>
      <c r="E140" s="245">
        <v>0</v>
      </c>
      <c r="F140" s="245">
        <v>222</v>
      </c>
      <c r="G140" s="245">
        <v>0</v>
      </c>
      <c r="H140" s="245">
        <v>222</v>
      </c>
      <c r="I140" s="245">
        <v>0</v>
      </c>
      <c r="J140" s="245">
        <v>222</v>
      </c>
      <c r="K140" s="245">
        <v>0</v>
      </c>
    </row>
    <row r="141" spans="1:11">
      <c r="A141" s="243">
        <v>625.5</v>
      </c>
      <c r="B141" s="243">
        <v>223.58</v>
      </c>
      <c r="C141" s="243">
        <v>0</v>
      </c>
      <c r="D141" s="242">
        <v>223.58</v>
      </c>
      <c r="E141" s="242">
        <v>0</v>
      </c>
      <c r="F141" s="242">
        <v>223.58</v>
      </c>
      <c r="G141" s="242">
        <v>0</v>
      </c>
      <c r="H141" s="242">
        <v>223.58</v>
      </c>
      <c r="I141" s="242">
        <v>0</v>
      </c>
      <c r="J141" s="242">
        <v>223.58</v>
      </c>
      <c r="K141" s="242">
        <v>0</v>
      </c>
    </row>
    <row r="142" spans="1:11">
      <c r="A142" s="244">
        <v>630</v>
      </c>
      <c r="B142" s="244">
        <v>225.17</v>
      </c>
      <c r="C142" s="244">
        <v>0</v>
      </c>
      <c r="D142" s="245">
        <v>225.17</v>
      </c>
      <c r="E142" s="245">
        <v>0</v>
      </c>
      <c r="F142" s="245">
        <v>225.17</v>
      </c>
      <c r="G142" s="245">
        <v>0</v>
      </c>
      <c r="H142" s="245">
        <v>225.17</v>
      </c>
      <c r="I142" s="245">
        <v>0</v>
      </c>
      <c r="J142" s="245">
        <v>225.17</v>
      </c>
      <c r="K142" s="245">
        <v>0</v>
      </c>
    </row>
    <row r="143" spans="1:11">
      <c r="A143" s="243">
        <v>634.5</v>
      </c>
      <c r="B143" s="243">
        <v>226.83</v>
      </c>
      <c r="C143" s="243">
        <v>0</v>
      </c>
      <c r="D143" s="242">
        <v>226.83</v>
      </c>
      <c r="E143" s="242">
        <v>0</v>
      </c>
      <c r="F143" s="242">
        <v>226.83</v>
      </c>
      <c r="G143" s="242">
        <v>0</v>
      </c>
      <c r="H143" s="242">
        <v>226.83</v>
      </c>
      <c r="I143" s="242">
        <v>0</v>
      </c>
      <c r="J143" s="242">
        <v>226.83</v>
      </c>
      <c r="K143" s="242">
        <v>0</v>
      </c>
    </row>
    <row r="144" spans="1:11">
      <c r="A144" s="244">
        <v>639</v>
      </c>
      <c r="B144" s="244">
        <v>228.42</v>
      </c>
      <c r="C144" s="244">
        <v>0</v>
      </c>
      <c r="D144" s="245">
        <v>228.42</v>
      </c>
      <c r="E144" s="245">
        <v>0</v>
      </c>
      <c r="F144" s="245">
        <v>228.42</v>
      </c>
      <c r="G144" s="245">
        <v>0</v>
      </c>
      <c r="H144" s="245">
        <v>228.42</v>
      </c>
      <c r="I144" s="245">
        <v>0</v>
      </c>
      <c r="J144" s="245">
        <v>228.42</v>
      </c>
      <c r="K144" s="245">
        <v>0</v>
      </c>
    </row>
    <row r="145" spans="1:11">
      <c r="A145" s="243">
        <v>643.5</v>
      </c>
      <c r="B145" s="243">
        <v>230</v>
      </c>
      <c r="C145" s="243">
        <v>0</v>
      </c>
      <c r="D145" s="242">
        <v>230</v>
      </c>
      <c r="E145" s="242">
        <v>0</v>
      </c>
      <c r="F145" s="242">
        <v>230</v>
      </c>
      <c r="G145" s="242">
        <v>0</v>
      </c>
      <c r="H145" s="242">
        <v>230</v>
      </c>
      <c r="I145" s="242">
        <v>0</v>
      </c>
      <c r="J145" s="242">
        <v>230</v>
      </c>
      <c r="K145" s="242">
        <v>0</v>
      </c>
    </row>
    <row r="146" spans="1:11">
      <c r="A146" s="244">
        <v>648</v>
      </c>
      <c r="B146" s="244">
        <v>231.58</v>
      </c>
      <c r="C146" s="244">
        <v>0</v>
      </c>
      <c r="D146" s="245">
        <v>231.58</v>
      </c>
      <c r="E146" s="245">
        <v>0</v>
      </c>
      <c r="F146" s="245">
        <v>231.58</v>
      </c>
      <c r="G146" s="245">
        <v>0</v>
      </c>
      <c r="H146" s="245">
        <v>231.58</v>
      </c>
      <c r="I146" s="245">
        <v>0</v>
      </c>
      <c r="J146" s="245">
        <v>231.58</v>
      </c>
      <c r="K146" s="245">
        <v>0</v>
      </c>
    </row>
    <row r="147" spans="1:11">
      <c r="A147" s="243">
        <v>652.5</v>
      </c>
      <c r="B147" s="243">
        <v>233.25</v>
      </c>
      <c r="C147" s="243">
        <v>0</v>
      </c>
      <c r="D147" s="242">
        <v>233.25</v>
      </c>
      <c r="E147" s="242">
        <v>0</v>
      </c>
      <c r="F147" s="242">
        <v>233.25</v>
      </c>
      <c r="G147" s="242">
        <v>0</v>
      </c>
      <c r="H147" s="242">
        <v>233.25</v>
      </c>
      <c r="I147" s="242">
        <v>0</v>
      </c>
      <c r="J147" s="242">
        <v>233.25</v>
      </c>
      <c r="K147" s="242">
        <v>0</v>
      </c>
    </row>
    <row r="148" spans="1:11">
      <c r="A148" s="244">
        <v>657</v>
      </c>
      <c r="B148" s="244">
        <v>234.83</v>
      </c>
      <c r="C148" s="244">
        <v>0</v>
      </c>
      <c r="D148" s="245">
        <v>234.83</v>
      </c>
      <c r="E148" s="245">
        <v>0</v>
      </c>
      <c r="F148" s="245">
        <v>234.83</v>
      </c>
      <c r="G148" s="245">
        <v>0</v>
      </c>
      <c r="H148" s="245">
        <v>234.83</v>
      </c>
      <c r="I148" s="245">
        <v>0</v>
      </c>
      <c r="J148" s="245">
        <v>234.83</v>
      </c>
      <c r="K148" s="245">
        <v>0</v>
      </c>
    </row>
    <row r="149" spans="1:11">
      <c r="A149" s="243">
        <v>661.5</v>
      </c>
      <c r="B149" s="243">
        <v>236.42</v>
      </c>
      <c r="C149" s="243">
        <v>0</v>
      </c>
      <c r="D149" s="242">
        <v>236.42</v>
      </c>
      <c r="E149" s="242">
        <v>0</v>
      </c>
      <c r="F149" s="242">
        <v>236.42</v>
      </c>
      <c r="G149" s="242">
        <v>0</v>
      </c>
      <c r="H149" s="242">
        <v>236.42</v>
      </c>
      <c r="I149" s="242">
        <v>0</v>
      </c>
      <c r="J149" s="242">
        <v>236.42</v>
      </c>
      <c r="K149" s="242">
        <v>0</v>
      </c>
    </row>
    <row r="150" spans="1:11">
      <c r="A150" s="244">
        <v>666</v>
      </c>
      <c r="B150" s="244">
        <v>238.08</v>
      </c>
      <c r="C150" s="244">
        <v>0</v>
      </c>
      <c r="D150" s="245">
        <v>238.08</v>
      </c>
      <c r="E150" s="245">
        <v>0</v>
      </c>
      <c r="F150" s="245">
        <v>238.08</v>
      </c>
      <c r="G150" s="245">
        <v>0</v>
      </c>
      <c r="H150" s="245">
        <v>238.08</v>
      </c>
      <c r="I150" s="245">
        <v>0</v>
      </c>
      <c r="J150" s="245">
        <v>238.08</v>
      </c>
      <c r="K150" s="245">
        <v>0</v>
      </c>
    </row>
    <row r="151" spans="1:11">
      <c r="A151" s="243">
        <v>670.5</v>
      </c>
      <c r="B151" s="243">
        <v>239.67</v>
      </c>
      <c r="C151" s="243">
        <v>0</v>
      </c>
      <c r="D151" s="242">
        <v>239.67</v>
      </c>
      <c r="E151" s="242">
        <v>0</v>
      </c>
      <c r="F151" s="242">
        <v>239.67</v>
      </c>
      <c r="G151" s="242">
        <v>0</v>
      </c>
      <c r="H151" s="242">
        <v>239.67</v>
      </c>
      <c r="I151" s="242">
        <v>0</v>
      </c>
      <c r="J151" s="242">
        <v>239.67</v>
      </c>
      <c r="K151" s="242">
        <v>0</v>
      </c>
    </row>
    <row r="152" spans="1:11">
      <c r="A152" s="244">
        <v>675</v>
      </c>
      <c r="B152" s="244">
        <v>241.25</v>
      </c>
      <c r="C152" s="244">
        <v>0</v>
      </c>
      <c r="D152" s="245">
        <v>241.25</v>
      </c>
      <c r="E152" s="245">
        <v>0</v>
      </c>
      <c r="F152" s="245">
        <v>241.25</v>
      </c>
      <c r="G152" s="245">
        <v>0</v>
      </c>
      <c r="H152" s="245">
        <v>241.25</v>
      </c>
      <c r="I152" s="245">
        <v>0</v>
      </c>
      <c r="J152" s="245">
        <v>241.25</v>
      </c>
      <c r="K152" s="245">
        <v>0</v>
      </c>
    </row>
    <row r="153" spans="1:11">
      <c r="A153" s="243">
        <v>679.5</v>
      </c>
      <c r="B153" s="243">
        <v>242.92</v>
      </c>
      <c r="C153" s="243">
        <v>0</v>
      </c>
      <c r="D153" s="242">
        <v>242.92</v>
      </c>
      <c r="E153" s="242">
        <v>0</v>
      </c>
      <c r="F153" s="242">
        <v>242.92</v>
      </c>
      <c r="G153" s="242">
        <v>0</v>
      </c>
      <c r="H153" s="242">
        <v>242.92</v>
      </c>
      <c r="I153" s="242">
        <v>0</v>
      </c>
      <c r="J153" s="242">
        <v>242.92</v>
      </c>
      <c r="K153" s="242">
        <v>0</v>
      </c>
    </row>
    <row r="154" spans="1:11">
      <c r="A154" s="244">
        <v>684</v>
      </c>
      <c r="B154" s="244">
        <v>244.5</v>
      </c>
      <c r="C154" s="244">
        <v>0</v>
      </c>
      <c r="D154" s="245">
        <v>244.5</v>
      </c>
      <c r="E154" s="245">
        <v>0</v>
      </c>
      <c r="F154" s="245">
        <v>244.5</v>
      </c>
      <c r="G154" s="245">
        <v>0</v>
      </c>
      <c r="H154" s="245">
        <v>244.5</v>
      </c>
      <c r="I154" s="245">
        <v>0</v>
      </c>
      <c r="J154" s="245">
        <v>244.5</v>
      </c>
      <c r="K154" s="245">
        <v>0</v>
      </c>
    </row>
    <row r="155" spans="1:11">
      <c r="A155" s="243">
        <v>688.5</v>
      </c>
      <c r="B155" s="243">
        <v>246.08</v>
      </c>
      <c r="C155" s="243">
        <v>0</v>
      </c>
      <c r="D155" s="242">
        <v>246.08</v>
      </c>
      <c r="E155" s="242">
        <v>0</v>
      </c>
      <c r="F155" s="242">
        <v>246.08</v>
      </c>
      <c r="G155" s="242">
        <v>0</v>
      </c>
      <c r="H155" s="242">
        <v>246.08</v>
      </c>
      <c r="I155" s="242">
        <v>0</v>
      </c>
      <c r="J155" s="242">
        <v>246.08</v>
      </c>
      <c r="K155" s="242">
        <v>0.92</v>
      </c>
    </row>
    <row r="156" spans="1:11">
      <c r="A156" s="244">
        <v>693</v>
      </c>
      <c r="B156" s="244">
        <v>247.67</v>
      </c>
      <c r="C156" s="244">
        <v>0</v>
      </c>
      <c r="D156" s="245">
        <v>247.67</v>
      </c>
      <c r="E156" s="245">
        <v>0</v>
      </c>
      <c r="F156" s="245">
        <v>247.67</v>
      </c>
      <c r="G156" s="245">
        <v>0</v>
      </c>
      <c r="H156" s="245">
        <v>247.67</v>
      </c>
      <c r="I156" s="245">
        <v>0</v>
      </c>
      <c r="J156" s="245">
        <v>247.67</v>
      </c>
      <c r="K156" s="245">
        <v>2.17</v>
      </c>
    </row>
    <row r="157" spans="1:11">
      <c r="A157" s="243">
        <v>697.5</v>
      </c>
      <c r="B157" s="243">
        <v>249.33</v>
      </c>
      <c r="C157" s="243">
        <v>0</v>
      </c>
      <c r="D157" s="242">
        <v>249.33</v>
      </c>
      <c r="E157" s="242">
        <v>0</v>
      </c>
      <c r="F157" s="242">
        <v>249.33</v>
      </c>
      <c r="G157" s="242">
        <v>0</v>
      </c>
      <c r="H157" s="242">
        <v>249.33</v>
      </c>
      <c r="I157" s="242">
        <v>0</v>
      </c>
      <c r="J157" s="242">
        <v>249.33</v>
      </c>
      <c r="K157" s="242">
        <v>3.58</v>
      </c>
    </row>
    <row r="158" spans="1:11">
      <c r="A158" s="244">
        <v>702</v>
      </c>
      <c r="B158" s="244">
        <v>250.92</v>
      </c>
      <c r="C158" s="244">
        <v>0</v>
      </c>
      <c r="D158" s="245">
        <v>250.92</v>
      </c>
      <c r="E158" s="245">
        <v>0</v>
      </c>
      <c r="F158" s="245">
        <v>250.92</v>
      </c>
      <c r="G158" s="245">
        <v>0</v>
      </c>
      <c r="H158" s="245">
        <v>250.92</v>
      </c>
      <c r="I158" s="245">
        <v>0</v>
      </c>
      <c r="J158" s="245">
        <v>250.92</v>
      </c>
      <c r="K158" s="245">
        <v>4.83</v>
      </c>
    </row>
    <row r="159" spans="1:11">
      <c r="A159" s="243">
        <v>706.5</v>
      </c>
      <c r="B159" s="243">
        <v>252.5</v>
      </c>
      <c r="C159" s="243">
        <v>0</v>
      </c>
      <c r="D159" s="242">
        <v>252.5</v>
      </c>
      <c r="E159" s="242">
        <v>0</v>
      </c>
      <c r="F159" s="242">
        <v>252.5</v>
      </c>
      <c r="G159" s="242">
        <v>0</v>
      </c>
      <c r="H159" s="242">
        <v>252.5</v>
      </c>
      <c r="I159" s="242">
        <v>0</v>
      </c>
      <c r="J159" s="242">
        <v>252.5</v>
      </c>
      <c r="K159" s="242">
        <v>6.17</v>
      </c>
    </row>
    <row r="160" spans="1:11">
      <c r="A160" s="244">
        <v>711</v>
      </c>
      <c r="B160" s="244">
        <v>254.17</v>
      </c>
      <c r="C160" s="244">
        <v>0</v>
      </c>
      <c r="D160" s="245">
        <v>254.17</v>
      </c>
      <c r="E160" s="245">
        <v>0</v>
      </c>
      <c r="F160" s="245">
        <v>254.17</v>
      </c>
      <c r="G160" s="245">
        <v>0</v>
      </c>
      <c r="H160" s="245">
        <v>254.17</v>
      </c>
      <c r="I160" s="245">
        <v>0</v>
      </c>
      <c r="J160" s="245">
        <v>254.17</v>
      </c>
      <c r="K160" s="245">
        <v>7.5</v>
      </c>
    </row>
    <row r="161" spans="1:23">
      <c r="A161" s="243">
        <v>715.5</v>
      </c>
      <c r="B161" s="243">
        <v>255.75</v>
      </c>
      <c r="C161" s="243">
        <v>0</v>
      </c>
      <c r="D161" s="242">
        <v>255.75</v>
      </c>
      <c r="E161" s="242">
        <v>0</v>
      </c>
      <c r="F161" s="242">
        <v>255.75</v>
      </c>
      <c r="G161" s="242">
        <v>0</v>
      </c>
      <c r="H161" s="242">
        <v>255.75</v>
      </c>
      <c r="I161" s="242">
        <v>0</v>
      </c>
      <c r="J161" s="242">
        <v>255.75</v>
      </c>
      <c r="K161" s="242">
        <v>8.83</v>
      </c>
    </row>
    <row r="162" spans="1:23">
      <c r="A162" s="244">
        <v>720</v>
      </c>
      <c r="B162" s="244">
        <v>257.33</v>
      </c>
      <c r="C162" s="244">
        <v>0</v>
      </c>
      <c r="D162" s="245">
        <v>257.33</v>
      </c>
      <c r="E162" s="245">
        <v>0</v>
      </c>
      <c r="F162" s="245">
        <v>257.33</v>
      </c>
      <c r="G162" s="245">
        <v>0</v>
      </c>
      <c r="H162" s="245">
        <v>257.33</v>
      </c>
      <c r="I162" s="245">
        <v>0</v>
      </c>
      <c r="J162" s="245">
        <v>257.33</v>
      </c>
      <c r="K162" s="245">
        <v>10.08</v>
      </c>
    </row>
    <row r="163" spans="1:23">
      <c r="A163" s="243">
        <v>724.5</v>
      </c>
      <c r="B163" s="243">
        <v>259</v>
      </c>
      <c r="C163" s="243">
        <v>0</v>
      </c>
      <c r="D163" s="242">
        <v>259</v>
      </c>
      <c r="E163" s="242">
        <v>0</v>
      </c>
      <c r="F163" s="242">
        <v>259</v>
      </c>
      <c r="G163" s="242">
        <v>0</v>
      </c>
      <c r="H163" s="242">
        <v>259</v>
      </c>
      <c r="I163" s="242">
        <v>0</v>
      </c>
      <c r="J163" s="242">
        <v>259</v>
      </c>
      <c r="K163" s="242">
        <v>11.5</v>
      </c>
      <c r="M163" s="4"/>
      <c r="N163" s="4"/>
      <c r="O163" s="4"/>
      <c r="P163" s="4"/>
      <c r="Q163" s="4"/>
      <c r="R163" s="4"/>
      <c r="S163" s="4"/>
      <c r="T163" s="4"/>
      <c r="U163" s="4"/>
      <c r="V163" s="4"/>
      <c r="W163" s="4"/>
    </row>
    <row r="164" spans="1:23">
      <c r="A164" s="244">
        <v>729</v>
      </c>
      <c r="B164" s="244">
        <v>260.58</v>
      </c>
      <c r="C164" s="244">
        <v>0</v>
      </c>
      <c r="D164" s="245">
        <v>260.58</v>
      </c>
      <c r="E164" s="245">
        <v>0</v>
      </c>
      <c r="F164" s="245">
        <v>260.58</v>
      </c>
      <c r="G164" s="245">
        <v>0</v>
      </c>
      <c r="H164" s="245">
        <v>260.58</v>
      </c>
      <c r="I164" s="245">
        <v>0</v>
      </c>
      <c r="J164" s="245">
        <v>260.58</v>
      </c>
      <c r="K164" s="245">
        <v>12.75</v>
      </c>
    </row>
    <row r="165" spans="1:23">
      <c r="A165" s="243">
        <v>733.5</v>
      </c>
      <c r="B165" s="243">
        <v>262.17</v>
      </c>
      <c r="C165" s="243">
        <v>0</v>
      </c>
      <c r="D165" s="242">
        <v>262.17</v>
      </c>
      <c r="E165" s="242">
        <v>0</v>
      </c>
      <c r="F165" s="242">
        <v>262.17</v>
      </c>
      <c r="G165" s="242">
        <v>0</v>
      </c>
      <c r="H165" s="242">
        <v>262.17</v>
      </c>
      <c r="I165" s="242">
        <v>0.25</v>
      </c>
      <c r="J165" s="242">
        <v>262.17</v>
      </c>
      <c r="K165" s="242">
        <v>14.08</v>
      </c>
    </row>
    <row r="166" spans="1:23">
      <c r="A166" s="244">
        <v>738</v>
      </c>
      <c r="B166" s="244">
        <v>263.83</v>
      </c>
      <c r="C166" s="244">
        <v>0</v>
      </c>
      <c r="D166" s="245">
        <v>263.83</v>
      </c>
      <c r="E166" s="245">
        <v>0</v>
      </c>
      <c r="F166" s="245">
        <v>263.83</v>
      </c>
      <c r="G166" s="245">
        <v>0</v>
      </c>
      <c r="H166" s="245">
        <v>263.83</v>
      </c>
      <c r="I166" s="245">
        <v>1.5</v>
      </c>
      <c r="J166" s="245">
        <v>263.83</v>
      </c>
      <c r="K166" s="245">
        <v>15.42</v>
      </c>
    </row>
    <row r="167" spans="1:23">
      <c r="A167" s="243">
        <v>742.5</v>
      </c>
      <c r="B167" s="243">
        <v>265.42</v>
      </c>
      <c r="C167" s="243">
        <v>0</v>
      </c>
      <c r="D167" s="242">
        <v>265.42</v>
      </c>
      <c r="E167" s="242">
        <v>0</v>
      </c>
      <c r="F167" s="242">
        <v>265.42</v>
      </c>
      <c r="G167" s="242">
        <v>0</v>
      </c>
      <c r="H167" s="242">
        <v>265.42</v>
      </c>
      <c r="I167" s="242">
        <v>2.75</v>
      </c>
      <c r="J167" s="242">
        <v>265.42</v>
      </c>
      <c r="K167" s="242">
        <v>16.75</v>
      </c>
    </row>
    <row r="168" spans="1:23">
      <c r="A168" s="244">
        <v>747</v>
      </c>
      <c r="B168" s="244">
        <v>267</v>
      </c>
      <c r="C168" s="244">
        <v>0</v>
      </c>
      <c r="D168" s="245">
        <v>267</v>
      </c>
      <c r="E168" s="245">
        <v>0</v>
      </c>
      <c r="F168" s="245">
        <v>267</v>
      </c>
      <c r="G168" s="245">
        <v>0</v>
      </c>
      <c r="H168" s="245">
        <v>267</v>
      </c>
      <c r="I168" s="245">
        <v>3.92</v>
      </c>
      <c r="J168" s="245">
        <v>267</v>
      </c>
      <c r="K168" s="245">
        <v>18</v>
      </c>
    </row>
    <row r="169" spans="1:23">
      <c r="A169" s="243">
        <v>751.5</v>
      </c>
      <c r="B169" s="243">
        <v>268.58</v>
      </c>
      <c r="C169" s="243">
        <v>0</v>
      </c>
      <c r="D169" s="242">
        <v>268.58</v>
      </c>
      <c r="E169" s="242">
        <v>0</v>
      </c>
      <c r="F169" s="242">
        <v>268.58</v>
      </c>
      <c r="G169" s="242">
        <v>0</v>
      </c>
      <c r="H169" s="242">
        <v>268.58</v>
      </c>
      <c r="I169" s="242">
        <v>5.17</v>
      </c>
      <c r="J169" s="242">
        <v>268.58</v>
      </c>
      <c r="K169" s="242">
        <v>19.329999999999998</v>
      </c>
    </row>
    <row r="170" spans="1:23">
      <c r="A170" s="244">
        <v>756</v>
      </c>
      <c r="B170" s="244">
        <v>270.25</v>
      </c>
      <c r="C170" s="244">
        <v>0</v>
      </c>
      <c r="D170" s="245">
        <v>270.25</v>
      </c>
      <c r="E170" s="245">
        <v>0</v>
      </c>
      <c r="F170" s="245">
        <v>270.25</v>
      </c>
      <c r="G170" s="245">
        <v>0</v>
      </c>
      <c r="H170" s="245">
        <v>270.25</v>
      </c>
      <c r="I170" s="245">
        <v>6.42</v>
      </c>
      <c r="J170" s="245">
        <v>270.25</v>
      </c>
      <c r="K170" s="245">
        <v>20.67</v>
      </c>
    </row>
    <row r="171" spans="1:23">
      <c r="A171" s="243">
        <v>760.5</v>
      </c>
      <c r="B171" s="243">
        <v>271.83</v>
      </c>
      <c r="C171" s="243">
        <v>0</v>
      </c>
      <c r="D171" s="242">
        <v>271.83</v>
      </c>
      <c r="E171" s="242">
        <v>0</v>
      </c>
      <c r="F171" s="242">
        <v>271.83</v>
      </c>
      <c r="G171" s="242">
        <v>0</v>
      </c>
      <c r="H171" s="242">
        <v>271.83</v>
      </c>
      <c r="I171" s="242">
        <v>7.67</v>
      </c>
      <c r="J171" s="242">
        <v>271.83</v>
      </c>
      <c r="K171" s="242">
        <v>22</v>
      </c>
    </row>
    <row r="172" spans="1:23">
      <c r="A172" s="244">
        <v>765</v>
      </c>
      <c r="B172" s="244">
        <v>273.42</v>
      </c>
      <c r="C172" s="244">
        <v>0</v>
      </c>
      <c r="D172" s="245">
        <v>273.42</v>
      </c>
      <c r="E172" s="245">
        <v>0</v>
      </c>
      <c r="F172" s="245">
        <v>273.42</v>
      </c>
      <c r="G172" s="245">
        <v>0</v>
      </c>
      <c r="H172" s="245">
        <v>273.42</v>
      </c>
      <c r="I172" s="245">
        <v>8.83</v>
      </c>
      <c r="J172" s="245">
        <v>273.42</v>
      </c>
      <c r="K172" s="245">
        <v>23.25</v>
      </c>
    </row>
    <row r="173" spans="1:23">
      <c r="A173" s="243">
        <v>769.5</v>
      </c>
      <c r="B173" s="243">
        <v>275.08</v>
      </c>
      <c r="C173" s="243">
        <v>0</v>
      </c>
      <c r="D173" s="242">
        <v>275.08</v>
      </c>
      <c r="E173" s="242">
        <v>0</v>
      </c>
      <c r="F173" s="242">
        <v>275.08</v>
      </c>
      <c r="G173" s="242">
        <v>0</v>
      </c>
      <c r="H173" s="242">
        <v>275.08</v>
      </c>
      <c r="I173" s="242">
        <v>10.17</v>
      </c>
      <c r="J173" s="242">
        <v>275.08</v>
      </c>
      <c r="K173" s="242">
        <v>24.67</v>
      </c>
    </row>
    <row r="174" spans="1:23">
      <c r="A174" s="244">
        <v>774</v>
      </c>
      <c r="B174" s="244">
        <v>276.67</v>
      </c>
      <c r="C174" s="244">
        <v>0</v>
      </c>
      <c r="D174" s="245">
        <v>276.67</v>
      </c>
      <c r="E174" s="245">
        <v>0</v>
      </c>
      <c r="F174" s="245">
        <v>276.67</v>
      </c>
      <c r="G174" s="245">
        <v>0</v>
      </c>
      <c r="H174" s="245">
        <v>276.67</v>
      </c>
      <c r="I174" s="245">
        <v>11.33</v>
      </c>
      <c r="J174" s="245">
        <v>276.67</v>
      </c>
      <c r="K174" s="245">
        <v>26</v>
      </c>
    </row>
    <row r="175" spans="1:23">
      <c r="A175" s="243">
        <v>778.5</v>
      </c>
      <c r="B175" s="243">
        <v>278.25</v>
      </c>
      <c r="C175" s="243">
        <v>0</v>
      </c>
      <c r="D175" s="242">
        <v>278.25</v>
      </c>
      <c r="E175" s="242">
        <v>0</v>
      </c>
      <c r="F175" s="242">
        <v>278.25</v>
      </c>
      <c r="G175" s="242">
        <v>0</v>
      </c>
      <c r="H175" s="242">
        <v>278.25</v>
      </c>
      <c r="I175" s="242">
        <v>12.58</v>
      </c>
      <c r="J175" s="242">
        <v>278.25</v>
      </c>
      <c r="K175" s="242">
        <v>27.25</v>
      </c>
    </row>
    <row r="176" spans="1:23">
      <c r="A176" s="244">
        <v>783</v>
      </c>
      <c r="B176" s="244">
        <v>279.92</v>
      </c>
      <c r="C176" s="244">
        <v>0</v>
      </c>
      <c r="D176" s="245">
        <v>279.92</v>
      </c>
      <c r="E176" s="245">
        <v>0</v>
      </c>
      <c r="F176" s="245">
        <v>279.92</v>
      </c>
      <c r="G176" s="245">
        <v>0</v>
      </c>
      <c r="H176" s="245">
        <v>279.92</v>
      </c>
      <c r="I176" s="245">
        <v>13.83</v>
      </c>
      <c r="J176" s="245">
        <v>279.92</v>
      </c>
      <c r="K176" s="245">
        <v>28.67</v>
      </c>
    </row>
    <row r="177" spans="1:11">
      <c r="A177" s="243">
        <v>787.5</v>
      </c>
      <c r="B177" s="243">
        <v>281.5</v>
      </c>
      <c r="C177" s="243">
        <v>0</v>
      </c>
      <c r="D177" s="242">
        <v>281.5</v>
      </c>
      <c r="E177" s="242">
        <v>0</v>
      </c>
      <c r="F177" s="242">
        <v>281.5</v>
      </c>
      <c r="G177" s="242">
        <v>0</v>
      </c>
      <c r="H177" s="242">
        <v>281.5</v>
      </c>
      <c r="I177" s="242">
        <v>15.08</v>
      </c>
      <c r="J177" s="242">
        <v>281.5</v>
      </c>
      <c r="K177" s="242">
        <v>29.92</v>
      </c>
    </row>
    <row r="178" spans="1:11">
      <c r="A178" s="244">
        <v>792</v>
      </c>
      <c r="B178" s="244">
        <v>283.08</v>
      </c>
      <c r="C178" s="244">
        <v>0</v>
      </c>
      <c r="D178" s="245">
        <v>283.08</v>
      </c>
      <c r="E178" s="245">
        <v>0</v>
      </c>
      <c r="F178" s="245">
        <v>283.08</v>
      </c>
      <c r="G178" s="245">
        <v>0</v>
      </c>
      <c r="H178" s="245">
        <v>283.08</v>
      </c>
      <c r="I178" s="245">
        <v>16.25</v>
      </c>
      <c r="J178" s="245">
        <v>283.08</v>
      </c>
      <c r="K178" s="245">
        <v>31.25</v>
      </c>
    </row>
    <row r="179" spans="1:11">
      <c r="A179" s="243">
        <v>796.5</v>
      </c>
      <c r="B179" s="243">
        <v>284.67</v>
      </c>
      <c r="C179" s="243">
        <v>0</v>
      </c>
      <c r="D179" s="242">
        <v>284.67</v>
      </c>
      <c r="E179" s="242">
        <v>0</v>
      </c>
      <c r="F179" s="242">
        <v>284.67</v>
      </c>
      <c r="G179" s="242">
        <v>0</v>
      </c>
      <c r="H179" s="242">
        <v>284.67</v>
      </c>
      <c r="I179" s="242">
        <v>17.5</v>
      </c>
      <c r="J179" s="242">
        <v>284.67</v>
      </c>
      <c r="K179" s="242">
        <v>32.5</v>
      </c>
    </row>
    <row r="180" spans="1:11">
      <c r="A180" s="244">
        <v>801</v>
      </c>
      <c r="B180" s="244">
        <v>286.33</v>
      </c>
      <c r="C180" s="244">
        <v>0</v>
      </c>
      <c r="D180" s="245">
        <v>286.33</v>
      </c>
      <c r="E180" s="245">
        <v>0</v>
      </c>
      <c r="F180" s="245">
        <v>286.33</v>
      </c>
      <c r="G180" s="245">
        <v>0</v>
      </c>
      <c r="H180" s="245">
        <v>286.33</v>
      </c>
      <c r="I180" s="245">
        <v>18.75</v>
      </c>
      <c r="J180" s="245">
        <v>286.33</v>
      </c>
      <c r="K180" s="245">
        <v>33.92</v>
      </c>
    </row>
    <row r="181" spans="1:11">
      <c r="A181" s="243">
        <v>805.5</v>
      </c>
      <c r="B181" s="243">
        <v>287.92</v>
      </c>
      <c r="C181" s="243">
        <v>0</v>
      </c>
      <c r="D181" s="242">
        <v>287.92</v>
      </c>
      <c r="E181" s="242">
        <v>0</v>
      </c>
      <c r="F181" s="242">
        <v>287.92</v>
      </c>
      <c r="G181" s="242">
        <v>0</v>
      </c>
      <c r="H181" s="242">
        <v>287.92</v>
      </c>
      <c r="I181" s="242">
        <v>20</v>
      </c>
      <c r="J181" s="242">
        <v>287.92</v>
      </c>
      <c r="K181" s="242">
        <v>35.17</v>
      </c>
    </row>
    <row r="182" spans="1:11">
      <c r="A182" s="244">
        <v>810</v>
      </c>
      <c r="B182" s="244">
        <v>289.5</v>
      </c>
      <c r="C182" s="244">
        <v>0</v>
      </c>
      <c r="D182" s="245">
        <v>289.5</v>
      </c>
      <c r="E182" s="245">
        <v>0</v>
      </c>
      <c r="F182" s="245">
        <v>289.5</v>
      </c>
      <c r="G182" s="245">
        <v>0</v>
      </c>
      <c r="H182" s="245">
        <v>289.5</v>
      </c>
      <c r="I182" s="245">
        <v>21.17</v>
      </c>
      <c r="J182" s="245">
        <v>289.5</v>
      </c>
      <c r="K182" s="245">
        <v>36.5</v>
      </c>
    </row>
    <row r="183" spans="1:11">
      <c r="A183" s="243">
        <v>814.5</v>
      </c>
      <c r="B183" s="243">
        <v>291.17</v>
      </c>
      <c r="C183" s="243">
        <v>0</v>
      </c>
      <c r="D183" s="242">
        <v>291.17</v>
      </c>
      <c r="E183" s="242">
        <v>0</v>
      </c>
      <c r="F183" s="242">
        <v>291.17</v>
      </c>
      <c r="G183" s="242">
        <v>0</v>
      </c>
      <c r="H183" s="242">
        <v>291.17</v>
      </c>
      <c r="I183" s="242">
        <v>22.5</v>
      </c>
      <c r="J183" s="242">
        <v>291.17</v>
      </c>
      <c r="K183" s="242">
        <v>37.83</v>
      </c>
    </row>
    <row r="184" spans="1:11">
      <c r="A184" s="244">
        <v>819</v>
      </c>
      <c r="B184" s="244">
        <v>292.75</v>
      </c>
      <c r="C184" s="244">
        <v>0</v>
      </c>
      <c r="D184" s="245">
        <v>292.75</v>
      </c>
      <c r="E184" s="245">
        <v>0</v>
      </c>
      <c r="F184" s="245">
        <v>292.75</v>
      </c>
      <c r="G184" s="245">
        <v>0</v>
      </c>
      <c r="H184" s="245">
        <v>292.75</v>
      </c>
      <c r="I184" s="245">
        <v>23.67</v>
      </c>
      <c r="J184" s="245">
        <v>292.75</v>
      </c>
      <c r="K184" s="245">
        <v>39.17</v>
      </c>
    </row>
    <row r="185" spans="1:11">
      <c r="A185" s="243">
        <v>823.5</v>
      </c>
      <c r="B185" s="243">
        <v>294.33</v>
      </c>
      <c r="C185" s="243">
        <v>0</v>
      </c>
      <c r="D185" s="242">
        <v>294.33</v>
      </c>
      <c r="E185" s="242">
        <v>0</v>
      </c>
      <c r="F185" s="242">
        <v>294.33</v>
      </c>
      <c r="G185" s="242">
        <v>0</v>
      </c>
      <c r="H185" s="242">
        <v>294.33</v>
      </c>
      <c r="I185" s="242">
        <v>24.92</v>
      </c>
      <c r="J185" s="242">
        <v>294.33</v>
      </c>
      <c r="K185" s="242">
        <v>40.42</v>
      </c>
    </row>
    <row r="186" spans="1:11">
      <c r="A186" s="244">
        <v>828</v>
      </c>
      <c r="B186" s="244">
        <v>296</v>
      </c>
      <c r="C186" s="244">
        <v>0</v>
      </c>
      <c r="D186" s="245">
        <v>296</v>
      </c>
      <c r="E186" s="245">
        <v>0</v>
      </c>
      <c r="F186" s="245">
        <v>296</v>
      </c>
      <c r="G186" s="245">
        <v>0</v>
      </c>
      <c r="H186" s="245">
        <v>296</v>
      </c>
      <c r="I186" s="245">
        <v>26.17</v>
      </c>
      <c r="J186" s="245">
        <v>296</v>
      </c>
      <c r="K186" s="245">
        <v>41.83</v>
      </c>
    </row>
    <row r="187" spans="1:11">
      <c r="A187" s="243">
        <v>832.5</v>
      </c>
      <c r="B187" s="243">
        <v>297.58</v>
      </c>
      <c r="C187" s="243">
        <v>0</v>
      </c>
      <c r="D187" s="242">
        <v>297.58</v>
      </c>
      <c r="E187" s="242">
        <v>0</v>
      </c>
      <c r="F187" s="242">
        <v>297.58</v>
      </c>
      <c r="G187" s="242">
        <v>0</v>
      </c>
      <c r="H187" s="242">
        <v>297.58</v>
      </c>
      <c r="I187" s="242">
        <v>27.42</v>
      </c>
      <c r="J187" s="242">
        <v>297.58</v>
      </c>
      <c r="K187" s="242">
        <v>43.08</v>
      </c>
    </row>
    <row r="188" spans="1:11">
      <c r="A188" s="244">
        <v>837</v>
      </c>
      <c r="B188" s="244">
        <v>299.17</v>
      </c>
      <c r="C188" s="244">
        <v>0</v>
      </c>
      <c r="D188" s="245">
        <v>299.17</v>
      </c>
      <c r="E188" s="245">
        <v>0</v>
      </c>
      <c r="F188" s="245">
        <v>299.17</v>
      </c>
      <c r="G188" s="245">
        <v>0</v>
      </c>
      <c r="H188" s="245">
        <v>299.17</v>
      </c>
      <c r="I188" s="245">
        <v>28.58</v>
      </c>
      <c r="J188" s="245">
        <v>299.17</v>
      </c>
      <c r="K188" s="245">
        <v>44.42</v>
      </c>
    </row>
    <row r="189" spans="1:11">
      <c r="A189" s="243">
        <v>841.5</v>
      </c>
      <c r="B189" s="243">
        <v>300.83</v>
      </c>
      <c r="C189" s="243">
        <v>0</v>
      </c>
      <c r="D189" s="242">
        <v>300.83</v>
      </c>
      <c r="E189" s="242">
        <v>0</v>
      </c>
      <c r="F189" s="242">
        <v>300.83</v>
      </c>
      <c r="G189" s="242">
        <v>0</v>
      </c>
      <c r="H189" s="242">
        <v>300.83</v>
      </c>
      <c r="I189" s="242">
        <v>29.92</v>
      </c>
      <c r="J189" s="242">
        <v>300.83</v>
      </c>
      <c r="K189" s="242">
        <v>45.75</v>
      </c>
    </row>
    <row r="190" spans="1:11">
      <c r="A190" s="244">
        <v>846</v>
      </c>
      <c r="B190" s="244">
        <v>302.42</v>
      </c>
      <c r="C190" s="244">
        <v>0</v>
      </c>
      <c r="D190" s="245">
        <v>302.42</v>
      </c>
      <c r="E190" s="245">
        <v>0</v>
      </c>
      <c r="F190" s="245">
        <v>302.42</v>
      </c>
      <c r="G190" s="245">
        <v>0</v>
      </c>
      <c r="H190" s="245">
        <v>302.42</v>
      </c>
      <c r="I190" s="245">
        <v>31.08</v>
      </c>
      <c r="J190" s="245">
        <v>302.42</v>
      </c>
      <c r="K190" s="245">
        <v>47.08</v>
      </c>
    </row>
    <row r="191" spans="1:11">
      <c r="A191" s="243">
        <v>850.5</v>
      </c>
      <c r="B191" s="243">
        <v>304</v>
      </c>
      <c r="C191" s="243">
        <v>0</v>
      </c>
      <c r="D191" s="242">
        <v>304</v>
      </c>
      <c r="E191" s="242">
        <v>0</v>
      </c>
      <c r="F191" s="242">
        <v>304</v>
      </c>
      <c r="G191" s="242">
        <v>0</v>
      </c>
      <c r="H191" s="242">
        <v>304</v>
      </c>
      <c r="I191" s="242">
        <v>32.33</v>
      </c>
      <c r="J191" s="242">
        <v>304</v>
      </c>
      <c r="K191" s="242">
        <v>48.33</v>
      </c>
    </row>
    <row r="192" spans="1:11">
      <c r="A192" s="244">
        <v>855</v>
      </c>
      <c r="B192" s="244">
        <v>305.58</v>
      </c>
      <c r="C192" s="244">
        <v>0</v>
      </c>
      <c r="D192" s="245">
        <v>305.58</v>
      </c>
      <c r="E192" s="245">
        <v>0</v>
      </c>
      <c r="F192" s="245">
        <v>305.58</v>
      </c>
      <c r="G192" s="245">
        <v>0</v>
      </c>
      <c r="H192" s="245">
        <v>305.58</v>
      </c>
      <c r="I192" s="245">
        <v>33.5</v>
      </c>
      <c r="J192" s="245">
        <v>305.58</v>
      </c>
      <c r="K192" s="245">
        <v>49.67</v>
      </c>
    </row>
    <row r="193" spans="1:11">
      <c r="A193" s="243">
        <v>859.5</v>
      </c>
      <c r="B193" s="243">
        <v>307.25</v>
      </c>
      <c r="C193" s="243">
        <v>0</v>
      </c>
      <c r="D193" s="242">
        <v>307.25</v>
      </c>
      <c r="E193" s="242">
        <v>0</v>
      </c>
      <c r="F193" s="242">
        <v>307.25</v>
      </c>
      <c r="G193" s="242">
        <v>0</v>
      </c>
      <c r="H193" s="242">
        <v>307.25</v>
      </c>
      <c r="I193" s="242">
        <v>34.83</v>
      </c>
      <c r="J193" s="242">
        <v>307.25</v>
      </c>
      <c r="K193" s="242">
        <v>51</v>
      </c>
    </row>
    <row r="194" spans="1:11">
      <c r="A194" s="244">
        <v>864</v>
      </c>
      <c r="B194" s="244">
        <v>308.83</v>
      </c>
      <c r="C194" s="244">
        <v>0</v>
      </c>
      <c r="D194" s="245">
        <v>308.83</v>
      </c>
      <c r="E194" s="245">
        <v>0</v>
      </c>
      <c r="F194" s="245">
        <v>308.83</v>
      </c>
      <c r="G194" s="245">
        <v>0</v>
      </c>
      <c r="H194" s="245">
        <v>308.83</v>
      </c>
      <c r="I194" s="245">
        <v>36</v>
      </c>
      <c r="J194" s="245">
        <v>308.83</v>
      </c>
      <c r="K194" s="245">
        <v>52.33</v>
      </c>
    </row>
    <row r="195" spans="1:11">
      <c r="A195" s="243">
        <v>868.5</v>
      </c>
      <c r="B195" s="243">
        <v>310.42</v>
      </c>
      <c r="C195" s="243">
        <v>0</v>
      </c>
      <c r="D195" s="242">
        <v>310.42</v>
      </c>
      <c r="E195" s="242">
        <v>0</v>
      </c>
      <c r="F195" s="242">
        <v>310.42</v>
      </c>
      <c r="G195" s="242">
        <v>0</v>
      </c>
      <c r="H195" s="242">
        <v>310.42</v>
      </c>
      <c r="I195" s="242">
        <v>37.25</v>
      </c>
      <c r="J195" s="242">
        <v>310.42</v>
      </c>
      <c r="K195" s="242">
        <v>53.67</v>
      </c>
    </row>
    <row r="196" spans="1:11">
      <c r="A196" s="244">
        <v>873</v>
      </c>
      <c r="B196" s="244">
        <v>312.08</v>
      </c>
      <c r="C196" s="244">
        <v>0</v>
      </c>
      <c r="D196" s="245">
        <v>312.08</v>
      </c>
      <c r="E196" s="245">
        <v>0</v>
      </c>
      <c r="F196" s="245">
        <v>312.08</v>
      </c>
      <c r="G196" s="245">
        <v>0</v>
      </c>
      <c r="H196" s="245">
        <v>312.08</v>
      </c>
      <c r="I196" s="245">
        <v>38.5</v>
      </c>
      <c r="J196" s="245">
        <v>312.08</v>
      </c>
      <c r="K196" s="245">
        <v>55</v>
      </c>
    </row>
    <row r="197" spans="1:11">
      <c r="A197" s="243">
        <v>877.5</v>
      </c>
      <c r="B197" s="243">
        <v>313.67</v>
      </c>
      <c r="C197" s="243">
        <v>0</v>
      </c>
      <c r="D197" s="242">
        <v>313.67</v>
      </c>
      <c r="E197" s="242">
        <v>0</v>
      </c>
      <c r="F197" s="242">
        <v>313.67</v>
      </c>
      <c r="G197" s="242">
        <v>0</v>
      </c>
      <c r="H197" s="242">
        <v>313.67</v>
      </c>
      <c r="I197" s="242">
        <v>39.75</v>
      </c>
      <c r="J197" s="242">
        <v>313.67</v>
      </c>
      <c r="K197" s="242">
        <v>56.33</v>
      </c>
    </row>
    <row r="198" spans="1:11">
      <c r="A198" s="244">
        <v>882</v>
      </c>
      <c r="B198" s="244">
        <v>315.25</v>
      </c>
      <c r="C198" s="244">
        <v>0</v>
      </c>
      <c r="D198" s="245">
        <v>315.25</v>
      </c>
      <c r="E198" s="245">
        <v>0</v>
      </c>
      <c r="F198" s="245">
        <v>315.25</v>
      </c>
      <c r="G198" s="245">
        <v>0</v>
      </c>
      <c r="H198" s="245">
        <v>315.25</v>
      </c>
      <c r="I198" s="245">
        <v>40.92</v>
      </c>
      <c r="J198" s="245">
        <v>315.25</v>
      </c>
      <c r="K198" s="245">
        <v>57.58</v>
      </c>
    </row>
    <row r="199" spans="1:11">
      <c r="A199" s="243">
        <v>886.5</v>
      </c>
      <c r="B199" s="243">
        <v>316.92</v>
      </c>
      <c r="C199" s="243">
        <v>0</v>
      </c>
      <c r="D199" s="242">
        <v>316.92</v>
      </c>
      <c r="E199" s="242">
        <v>0</v>
      </c>
      <c r="F199" s="242">
        <v>316.92</v>
      </c>
      <c r="G199" s="242">
        <v>0.25</v>
      </c>
      <c r="H199" s="242">
        <v>316.92</v>
      </c>
      <c r="I199" s="242">
        <v>42.25</v>
      </c>
      <c r="J199" s="242">
        <v>316.92</v>
      </c>
      <c r="K199" s="242">
        <v>59</v>
      </c>
    </row>
    <row r="200" spans="1:11">
      <c r="A200" s="244">
        <v>891</v>
      </c>
      <c r="B200" s="244">
        <v>318.5</v>
      </c>
      <c r="C200" s="244">
        <v>0</v>
      </c>
      <c r="D200" s="245">
        <v>318.5</v>
      </c>
      <c r="E200" s="245">
        <v>0</v>
      </c>
      <c r="F200" s="245">
        <v>318.5</v>
      </c>
      <c r="G200" s="245">
        <v>1.5</v>
      </c>
      <c r="H200" s="245">
        <v>318.5</v>
      </c>
      <c r="I200" s="245">
        <v>43.42</v>
      </c>
      <c r="J200" s="245">
        <v>318.5</v>
      </c>
      <c r="K200" s="245">
        <v>60.25</v>
      </c>
    </row>
    <row r="201" spans="1:11">
      <c r="A201" s="243">
        <v>895.5</v>
      </c>
      <c r="B201" s="243">
        <v>320.08</v>
      </c>
      <c r="C201" s="243">
        <v>0</v>
      </c>
      <c r="D201" s="242">
        <v>320.08</v>
      </c>
      <c r="E201" s="242">
        <v>0</v>
      </c>
      <c r="F201" s="242">
        <v>320.08</v>
      </c>
      <c r="G201" s="242">
        <v>2.83</v>
      </c>
      <c r="H201" s="242">
        <v>320.08</v>
      </c>
      <c r="I201" s="242">
        <v>44.67</v>
      </c>
      <c r="J201" s="242">
        <v>320.08</v>
      </c>
      <c r="K201" s="242">
        <v>61.58</v>
      </c>
    </row>
    <row r="202" spans="1:11">
      <c r="A202" s="244">
        <v>900</v>
      </c>
      <c r="B202" s="244">
        <v>321.75</v>
      </c>
      <c r="C202" s="244">
        <v>0</v>
      </c>
      <c r="D202" s="245">
        <v>321.75</v>
      </c>
      <c r="E202" s="245">
        <v>0</v>
      </c>
      <c r="F202" s="245">
        <v>321.75</v>
      </c>
      <c r="G202" s="245">
        <v>4.17</v>
      </c>
      <c r="H202" s="245">
        <v>321.75</v>
      </c>
      <c r="I202" s="245">
        <v>46</v>
      </c>
      <c r="J202" s="245">
        <v>321.75</v>
      </c>
      <c r="K202" s="245">
        <v>62.92</v>
      </c>
    </row>
    <row r="203" spans="1:11">
      <c r="A203" s="243">
        <v>904.5</v>
      </c>
      <c r="B203" s="243">
        <v>323.33</v>
      </c>
      <c r="C203" s="243">
        <v>0</v>
      </c>
      <c r="D203" s="242">
        <v>323.33</v>
      </c>
      <c r="E203" s="242">
        <v>0</v>
      </c>
      <c r="F203" s="242">
        <v>323.33</v>
      </c>
      <c r="G203" s="242">
        <v>5.5</v>
      </c>
      <c r="H203" s="242">
        <v>323.33</v>
      </c>
      <c r="I203" s="242">
        <v>47.17</v>
      </c>
      <c r="J203" s="242">
        <v>323.33</v>
      </c>
      <c r="K203" s="242">
        <v>64.25</v>
      </c>
    </row>
    <row r="204" spans="1:11">
      <c r="A204" s="244">
        <v>909</v>
      </c>
      <c r="B204" s="244">
        <v>324.92</v>
      </c>
      <c r="C204" s="244">
        <v>0</v>
      </c>
      <c r="D204" s="245">
        <v>324.92</v>
      </c>
      <c r="E204" s="245">
        <v>0</v>
      </c>
      <c r="F204" s="245">
        <v>324.92</v>
      </c>
      <c r="G204" s="245">
        <v>6.75</v>
      </c>
      <c r="H204" s="245">
        <v>324.92</v>
      </c>
      <c r="I204" s="245">
        <v>48.42</v>
      </c>
      <c r="J204" s="245">
        <v>324.92</v>
      </c>
      <c r="K204" s="245">
        <v>65.5</v>
      </c>
    </row>
    <row r="205" spans="1:11">
      <c r="A205" s="243">
        <v>913.5</v>
      </c>
      <c r="B205" s="243">
        <v>326.5</v>
      </c>
      <c r="C205" s="243">
        <v>0</v>
      </c>
      <c r="D205" s="242">
        <v>326.5</v>
      </c>
      <c r="E205" s="242">
        <v>0</v>
      </c>
      <c r="F205" s="242">
        <v>326.5</v>
      </c>
      <c r="G205" s="242">
        <v>8.08</v>
      </c>
      <c r="H205" s="242">
        <v>326.5</v>
      </c>
      <c r="I205" s="242">
        <v>49.58</v>
      </c>
      <c r="J205" s="242">
        <v>326.5</v>
      </c>
      <c r="K205" s="242">
        <v>66.83</v>
      </c>
    </row>
    <row r="206" spans="1:11">
      <c r="A206" s="244">
        <v>918</v>
      </c>
      <c r="B206" s="244">
        <v>328.17</v>
      </c>
      <c r="C206" s="244">
        <v>0</v>
      </c>
      <c r="D206" s="245">
        <v>328.17</v>
      </c>
      <c r="E206" s="245">
        <v>0</v>
      </c>
      <c r="F206" s="245">
        <v>328.17</v>
      </c>
      <c r="G206" s="245">
        <v>9.42</v>
      </c>
      <c r="H206" s="245">
        <v>328.17</v>
      </c>
      <c r="I206" s="245">
        <v>50.92</v>
      </c>
      <c r="J206" s="245">
        <v>328.17</v>
      </c>
      <c r="K206" s="245">
        <v>68.17</v>
      </c>
    </row>
    <row r="207" spans="1:11">
      <c r="A207" s="243">
        <v>922.5</v>
      </c>
      <c r="B207" s="243">
        <v>329.75</v>
      </c>
      <c r="C207" s="243">
        <v>0</v>
      </c>
      <c r="D207" s="242">
        <v>329.75</v>
      </c>
      <c r="E207" s="242">
        <v>0</v>
      </c>
      <c r="F207" s="242">
        <v>329.75</v>
      </c>
      <c r="G207" s="242">
        <v>10.75</v>
      </c>
      <c r="H207" s="242">
        <v>329.75</v>
      </c>
      <c r="I207" s="242">
        <v>52.08</v>
      </c>
      <c r="J207" s="242">
        <v>329.75</v>
      </c>
      <c r="K207" s="242">
        <v>69.5</v>
      </c>
    </row>
    <row r="208" spans="1:11">
      <c r="A208" s="244">
        <v>927</v>
      </c>
      <c r="B208" s="244">
        <v>331.33</v>
      </c>
      <c r="C208" s="244">
        <v>0</v>
      </c>
      <c r="D208" s="245">
        <v>331.33</v>
      </c>
      <c r="E208" s="245">
        <v>0</v>
      </c>
      <c r="F208" s="245">
        <v>331.33</v>
      </c>
      <c r="G208" s="245">
        <v>12</v>
      </c>
      <c r="H208" s="245">
        <v>331.33</v>
      </c>
      <c r="I208" s="245">
        <v>53.33</v>
      </c>
      <c r="J208" s="245">
        <v>331.33</v>
      </c>
      <c r="K208" s="245">
        <v>70.75</v>
      </c>
    </row>
    <row r="209" spans="1:11">
      <c r="A209" s="243">
        <v>931.5</v>
      </c>
      <c r="B209" s="243">
        <v>333</v>
      </c>
      <c r="C209" s="243">
        <v>0</v>
      </c>
      <c r="D209" s="242">
        <v>333</v>
      </c>
      <c r="E209" s="242">
        <v>0</v>
      </c>
      <c r="F209" s="242">
        <v>333</v>
      </c>
      <c r="G209" s="242">
        <v>13.42</v>
      </c>
      <c r="H209" s="242">
        <v>333</v>
      </c>
      <c r="I209" s="242">
        <v>54.58</v>
      </c>
      <c r="J209" s="242">
        <v>333</v>
      </c>
      <c r="K209" s="242">
        <v>72.17</v>
      </c>
    </row>
    <row r="210" spans="1:11">
      <c r="A210" s="244">
        <v>936</v>
      </c>
      <c r="B210" s="244">
        <v>334.58</v>
      </c>
      <c r="C210" s="244">
        <v>0</v>
      </c>
      <c r="D210" s="245">
        <v>334.58</v>
      </c>
      <c r="E210" s="245">
        <v>0</v>
      </c>
      <c r="F210" s="245">
        <v>334.58</v>
      </c>
      <c r="G210" s="245">
        <v>14.67</v>
      </c>
      <c r="H210" s="245">
        <v>334.58</v>
      </c>
      <c r="I210" s="245">
        <v>55.83</v>
      </c>
      <c r="J210" s="245">
        <v>334.58</v>
      </c>
      <c r="K210" s="245">
        <v>73.42</v>
      </c>
    </row>
    <row r="211" spans="1:11">
      <c r="A211" s="243">
        <v>940.5</v>
      </c>
      <c r="B211" s="243">
        <v>336.17</v>
      </c>
      <c r="C211" s="243">
        <v>0</v>
      </c>
      <c r="D211" s="242">
        <v>336.17</v>
      </c>
      <c r="E211" s="242">
        <v>0</v>
      </c>
      <c r="F211" s="242">
        <v>336.17</v>
      </c>
      <c r="G211" s="242">
        <v>16</v>
      </c>
      <c r="H211" s="242">
        <v>336.17</v>
      </c>
      <c r="I211" s="242">
        <v>57</v>
      </c>
      <c r="J211" s="242">
        <v>336.17</v>
      </c>
      <c r="K211" s="242">
        <v>74.75</v>
      </c>
    </row>
    <row r="212" spans="1:11">
      <c r="A212" s="244">
        <v>945</v>
      </c>
      <c r="B212" s="244">
        <v>337.83</v>
      </c>
      <c r="C212" s="244">
        <v>0</v>
      </c>
      <c r="D212" s="245">
        <v>337.83</v>
      </c>
      <c r="E212" s="245">
        <v>0</v>
      </c>
      <c r="F212" s="245">
        <v>337.83</v>
      </c>
      <c r="G212" s="245">
        <v>17.329999999999998</v>
      </c>
      <c r="H212" s="245">
        <v>337.83</v>
      </c>
      <c r="I212" s="245">
        <v>58.33</v>
      </c>
      <c r="J212" s="245">
        <v>337.83</v>
      </c>
      <c r="K212" s="245">
        <v>76.08</v>
      </c>
    </row>
    <row r="213" spans="1:11">
      <c r="A213" s="243">
        <v>949.5</v>
      </c>
      <c r="B213" s="243">
        <v>339.42</v>
      </c>
      <c r="C213" s="243">
        <v>0.75</v>
      </c>
      <c r="D213" s="242">
        <v>339.42</v>
      </c>
      <c r="E213" s="242">
        <v>0.75</v>
      </c>
      <c r="F213" s="242">
        <v>339.42</v>
      </c>
      <c r="G213" s="242">
        <v>18.670000000000002</v>
      </c>
      <c r="H213" s="242">
        <v>339.42</v>
      </c>
      <c r="I213" s="242">
        <v>59.5</v>
      </c>
      <c r="J213" s="242">
        <v>339.42</v>
      </c>
      <c r="K213" s="242">
        <v>77.42</v>
      </c>
    </row>
    <row r="214" spans="1:11">
      <c r="A214" s="244">
        <v>954</v>
      </c>
      <c r="B214" s="244">
        <v>341</v>
      </c>
      <c r="C214" s="244">
        <v>2</v>
      </c>
      <c r="D214" s="245">
        <v>341</v>
      </c>
      <c r="E214" s="245">
        <v>2</v>
      </c>
      <c r="F214" s="245">
        <v>341</v>
      </c>
      <c r="G214" s="245">
        <v>19.920000000000002</v>
      </c>
      <c r="H214" s="245">
        <v>341</v>
      </c>
      <c r="I214" s="245">
        <v>60.75</v>
      </c>
      <c r="J214" s="245">
        <v>341</v>
      </c>
      <c r="K214" s="245">
        <v>78.67</v>
      </c>
    </row>
    <row r="215" spans="1:11">
      <c r="A215" s="243">
        <v>958.5</v>
      </c>
      <c r="B215" s="243">
        <v>342.58</v>
      </c>
      <c r="C215" s="243">
        <v>3.17</v>
      </c>
      <c r="D215" s="242">
        <v>342.58</v>
      </c>
      <c r="E215" s="242">
        <v>3.17</v>
      </c>
      <c r="F215" s="242">
        <v>342.58</v>
      </c>
      <c r="G215" s="242">
        <v>21.25</v>
      </c>
      <c r="H215" s="242">
        <v>342.58</v>
      </c>
      <c r="I215" s="242">
        <v>61.92</v>
      </c>
      <c r="J215" s="242">
        <v>342.58</v>
      </c>
      <c r="K215" s="242">
        <v>80</v>
      </c>
    </row>
    <row r="216" spans="1:11">
      <c r="A216" s="244">
        <v>963</v>
      </c>
      <c r="B216" s="244">
        <v>344.25</v>
      </c>
      <c r="C216" s="244">
        <v>4.5</v>
      </c>
      <c r="D216" s="245">
        <v>344.25</v>
      </c>
      <c r="E216" s="245">
        <v>4.5</v>
      </c>
      <c r="F216" s="245">
        <v>344.25</v>
      </c>
      <c r="G216" s="245">
        <v>22.67</v>
      </c>
      <c r="H216" s="245">
        <v>344.25</v>
      </c>
      <c r="I216" s="245">
        <v>63.25</v>
      </c>
      <c r="J216" s="245">
        <v>344.25</v>
      </c>
      <c r="K216" s="245">
        <v>81.42</v>
      </c>
    </row>
    <row r="217" spans="1:11">
      <c r="A217" s="243">
        <v>967.5</v>
      </c>
      <c r="B217" s="243">
        <v>345.83</v>
      </c>
      <c r="C217" s="243">
        <v>5.67</v>
      </c>
      <c r="D217" s="242">
        <v>345.83</v>
      </c>
      <c r="E217" s="242">
        <v>5.67</v>
      </c>
      <c r="F217" s="242">
        <v>345.83</v>
      </c>
      <c r="G217" s="242">
        <v>23.92</v>
      </c>
      <c r="H217" s="242">
        <v>345.83</v>
      </c>
      <c r="I217" s="242">
        <v>64.42</v>
      </c>
      <c r="J217" s="242">
        <v>345.83</v>
      </c>
      <c r="K217" s="242">
        <v>82.67</v>
      </c>
    </row>
    <row r="218" spans="1:11">
      <c r="A218" s="244">
        <v>972</v>
      </c>
      <c r="B218" s="244">
        <v>347.42</v>
      </c>
      <c r="C218" s="244">
        <v>6.92</v>
      </c>
      <c r="D218" s="245">
        <v>347.42</v>
      </c>
      <c r="E218" s="245">
        <v>6.92</v>
      </c>
      <c r="F218" s="245">
        <v>347.42</v>
      </c>
      <c r="G218" s="245">
        <v>25.25</v>
      </c>
      <c r="H218" s="245">
        <v>347.42</v>
      </c>
      <c r="I218" s="245">
        <v>65.67</v>
      </c>
      <c r="J218" s="245">
        <v>347.42</v>
      </c>
      <c r="K218" s="245">
        <v>84</v>
      </c>
    </row>
    <row r="219" spans="1:11">
      <c r="A219" s="243">
        <v>976.5</v>
      </c>
      <c r="B219" s="243">
        <v>349.08</v>
      </c>
      <c r="C219" s="243">
        <v>8.17</v>
      </c>
      <c r="D219" s="242">
        <v>349.08</v>
      </c>
      <c r="E219" s="242">
        <v>8.17</v>
      </c>
      <c r="F219" s="242">
        <v>349.08</v>
      </c>
      <c r="G219" s="242">
        <v>26.58</v>
      </c>
      <c r="H219" s="242">
        <v>349.08</v>
      </c>
      <c r="I219" s="242">
        <v>66.92</v>
      </c>
      <c r="J219" s="242">
        <v>349.08</v>
      </c>
      <c r="K219" s="242">
        <v>85.33</v>
      </c>
    </row>
    <row r="220" spans="1:11">
      <c r="A220" s="244">
        <v>981</v>
      </c>
      <c r="B220" s="244">
        <v>350.67</v>
      </c>
      <c r="C220" s="244">
        <v>9.42</v>
      </c>
      <c r="D220" s="245">
        <v>350.67</v>
      </c>
      <c r="E220" s="245">
        <v>9.42</v>
      </c>
      <c r="F220" s="245">
        <v>350.67</v>
      </c>
      <c r="G220" s="245">
        <v>27.92</v>
      </c>
      <c r="H220" s="245">
        <v>350.67</v>
      </c>
      <c r="I220" s="245">
        <v>68.17</v>
      </c>
      <c r="J220" s="245">
        <v>350.67</v>
      </c>
      <c r="K220" s="245">
        <v>86.67</v>
      </c>
    </row>
    <row r="221" spans="1:11">
      <c r="A221" s="243">
        <v>985.5</v>
      </c>
      <c r="B221" s="243">
        <v>352.25</v>
      </c>
      <c r="C221" s="243">
        <v>10.58</v>
      </c>
      <c r="D221" s="242">
        <v>352.25</v>
      </c>
      <c r="E221" s="242">
        <v>10.58</v>
      </c>
      <c r="F221" s="242">
        <v>352.25</v>
      </c>
      <c r="G221" s="242">
        <v>29.17</v>
      </c>
      <c r="H221" s="242">
        <v>352.25</v>
      </c>
      <c r="I221" s="242">
        <v>69.33</v>
      </c>
      <c r="J221" s="242">
        <v>352.25</v>
      </c>
      <c r="K221" s="242">
        <v>87.92</v>
      </c>
    </row>
    <row r="222" spans="1:11">
      <c r="A222" s="244">
        <v>990</v>
      </c>
      <c r="B222" s="244">
        <v>353.92</v>
      </c>
      <c r="C222" s="244">
        <v>11.92</v>
      </c>
      <c r="D222" s="245">
        <v>353.92</v>
      </c>
      <c r="E222" s="245">
        <v>11.92</v>
      </c>
      <c r="F222" s="245">
        <v>353.92</v>
      </c>
      <c r="G222" s="245">
        <v>30.58</v>
      </c>
      <c r="H222" s="245">
        <v>353.92</v>
      </c>
      <c r="I222" s="245">
        <v>70.67</v>
      </c>
      <c r="J222" s="245">
        <v>353.92</v>
      </c>
      <c r="K222" s="245">
        <v>89.33</v>
      </c>
    </row>
    <row r="223" spans="1:11">
      <c r="A223" s="243">
        <v>994.5</v>
      </c>
      <c r="B223" s="243">
        <v>355.5</v>
      </c>
      <c r="C223" s="243">
        <v>13.08</v>
      </c>
      <c r="D223" s="242">
        <v>355.5</v>
      </c>
      <c r="E223" s="242">
        <v>13.08</v>
      </c>
      <c r="F223" s="242">
        <v>355.5</v>
      </c>
      <c r="G223" s="242">
        <v>31.83</v>
      </c>
      <c r="H223" s="242">
        <v>355.5</v>
      </c>
      <c r="I223" s="242">
        <v>71.83</v>
      </c>
      <c r="J223" s="242">
        <v>355.5</v>
      </c>
      <c r="K223" s="242">
        <v>90.58</v>
      </c>
    </row>
    <row r="224" spans="1:11">
      <c r="A224" s="244">
        <v>999</v>
      </c>
      <c r="B224" s="244">
        <v>357.08</v>
      </c>
      <c r="C224" s="244">
        <v>13.83</v>
      </c>
      <c r="D224" s="245">
        <v>357.08</v>
      </c>
      <c r="E224" s="245">
        <v>13.83</v>
      </c>
      <c r="F224" s="245">
        <v>357.08</v>
      </c>
      <c r="G224" s="245">
        <v>32.75</v>
      </c>
      <c r="H224" s="245">
        <v>357.08</v>
      </c>
      <c r="I224" s="245">
        <v>72.58</v>
      </c>
      <c r="J224" s="245">
        <v>357.08</v>
      </c>
      <c r="K224" s="245">
        <v>91.5</v>
      </c>
    </row>
    <row r="225" spans="1:11">
      <c r="A225" s="243">
        <v>1003.5</v>
      </c>
      <c r="B225" s="243">
        <v>358.75</v>
      </c>
      <c r="C225" s="243">
        <v>14.17</v>
      </c>
      <c r="D225" s="242">
        <v>358.75</v>
      </c>
      <c r="E225" s="242">
        <v>14.17</v>
      </c>
      <c r="F225" s="242">
        <v>358.75</v>
      </c>
      <c r="G225" s="242">
        <v>33.33</v>
      </c>
      <c r="H225" s="242">
        <v>358.75</v>
      </c>
      <c r="I225" s="242">
        <v>72.92</v>
      </c>
      <c r="J225" s="242">
        <v>358.75</v>
      </c>
      <c r="K225" s="242">
        <v>92.08</v>
      </c>
    </row>
    <row r="226" spans="1:11">
      <c r="A226" s="244">
        <v>1008</v>
      </c>
      <c r="B226" s="244">
        <v>360.33</v>
      </c>
      <c r="C226" s="244">
        <v>14.33</v>
      </c>
      <c r="D226" s="245">
        <v>360.33</v>
      </c>
      <c r="E226" s="245">
        <v>14.33</v>
      </c>
      <c r="F226" s="245">
        <v>360.33</v>
      </c>
      <c r="G226" s="245">
        <v>33.83</v>
      </c>
      <c r="H226" s="245">
        <v>360.33</v>
      </c>
      <c r="I226" s="245">
        <v>73.08</v>
      </c>
      <c r="J226" s="245">
        <v>360.33</v>
      </c>
      <c r="K226" s="245">
        <v>92.58</v>
      </c>
    </row>
    <row r="227" spans="1:11">
      <c r="A227" s="243">
        <v>1012.5</v>
      </c>
      <c r="B227" s="243">
        <v>361.92</v>
      </c>
      <c r="C227" s="243">
        <v>14.5</v>
      </c>
      <c r="D227" s="242">
        <v>361.92</v>
      </c>
      <c r="E227" s="242">
        <v>14.5</v>
      </c>
      <c r="F227" s="242">
        <v>361.92</v>
      </c>
      <c r="G227" s="242">
        <v>34.33</v>
      </c>
      <c r="H227" s="242">
        <v>361.92</v>
      </c>
      <c r="I227" s="242">
        <v>73.25</v>
      </c>
      <c r="J227" s="242">
        <v>361.92</v>
      </c>
      <c r="K227" s="242">
        <v>93.08</v>
      </c>
    </row>
    <row r="228" spans="1:11">
      <c r="A228" s="244">
        <v>1017</v>
      </c>
      <c r="B228" s="244">
        <v>363.5</v>
      </c>
      <c r="C228" s="244">
        <v>14.67</v>
      </c>
      <c r="D228" s="245">
        <v>363.5</v>
      </c>
      <c r="E228" s="245">
        <v>14.67</v>
      </c>
      <c r="F228" s="245">
        <v>363.5</v>
      </c>
      <c r="G228" s="245">
        <v>34.83</v>
      </c>
      <c r="H228" s="245">
        <v>363.5</v>
      </c>
      <c r="I228" s="245">
        <v>73.42</v>
      </c>
      <c r="J228" s="245">
        <v>363.5</v>
      </c>
      <c r="K228" s="245">
        <v>93.58</v>
      </c>
    </row>
    <row r="229" spans="1:11">
      <c r="A229" s="243">
        <v>1021.5</v>
      </c>
      <c r="B229" s="243">
        <v>365.17</v>
      </c>
      <c r="C229" s="243">
        <v>15</v>
      </c>
      <c r="D229" s="242">
        <v>365.17</v>
      </c>
      <c r="E229" s="242">
        <v>15</v>
      </c>
      <c r="F229" s="242">
        <v>365.17</v>
      </c>
      <c r="G229" s="242">
        <v>35.42</v>
      </c>
      <c r="H229" s="242">
        <v>365.17</v>
      </c>
      <c r="I229" s="242">
        <v>73.75</v>
      </c>
      <c r="J229" s="242">
        <v>365.17</v>
      </c>
      <c r="K229" s="242">
        <v>94.17</v>
      </c>
    </row>
    <row r="230" spans="1:11">
      <c r="A230" s="244">
        <v>1026</v>
      </c>
      <c r="B230" s="244">
        <v>366.75</v>
      </c>
      <c r="C230" s="244">
        <v>15.17</v>
      </c>
      <c r="D230" s="245">
        <v>366.75</v>
      </c>
      <c r="E230" s="245">
        <v>15.17</v>
      </c>
      <c r="F230" s="245">
        <v>366.75</v>
      </c>
      <c r="G230" s="245">
        <v>35.92</v>
      </c>
      <c r="H230" s="245">
        <v>366.75</v>
      </c>
      <c r="I230" s="245">
        <v>73.92</v>
      </c>
      <c r="J230" s="245">
        <v>366.75</v>
      </c>
      <c r="K230" s="245">
        <v>94.67</v>
      </c>
    </row>
    <row r="231" spans="1:11">
      <c r="A231" s="243">
        <v>1030.5</v>
      </c>
      <c r="B231" s="243">
        <v>368.33</v>
      </c>
      <c r="C231" s="243">
        <v>15.33</v>
      </c>
      <c r="D231" s="242">
        <v>368.33</v>
      </c>
      <c r="E231" s="242">
        <v>15.33</v>
      </c>
      <c r="F231" s="242">
        <v>368.33</v>
      </c>
      <c r="G231" s="242">
        <v>36.42</v>
      </c>
      <c r="H231" s="242">
        <v>368.33</v>
      </c>
      <c r="I231" s="242">
        <v>74.08</v>
      </c>
      <c r="J231" s="242">
        <v>368.33</v>
      </c>
      <c r="K231" s="242">
        <v>95.17</v>
      </c>
    </row>
    <row r="232" spans="1:11">
      <c r="A232" s="244">
        <v>1035</v>
      </c>
      <c r="B232" s="244">
        <v>370</v>
      </c>
      <c r="C232" s="244">
        <v>15.58</v>
      </c>
      <c r="D232" s="245">
        <v>370</v>
      </c>
      <c r="E232" s="245">
        <v>15.58</v>
      </c>
      <c r="F232" s="245">
        <v>370</v>
      </c>
      <c r="G232" s="245">
        <v>37</v>
      </c>
      <c r="H232" s="245">
        <v>370</v>
      </c>
      <c r="I232" s="245">
        <v>74.33</v>
      </c>
      <c r="J232" s="245">
        <v>370</v>
      </c>
      <c r="K232" s="245">
        <v>95.75</v>
      </c>
    </row>
    <row r="233" spans="1:11">
      <c r="A233" s="243">
        <v>1039.5</v>
      </c>
      <c r="B233" s="243">
        <v>371.58</v>
      </c>
      <c r="C233" s="243">
        <v>15.83</v>
      </c>
      <c r="D233" s="242">
        <v>371.58</v>
      </c>
      <c r="E233" s="242">
        <v>15.83</v>
      </c>
      <c r="F233" s="242">
        <v>371.58</v>
      </c>
      <c r="G233" s="242">
        <v>37.5</v>
      </c>
      <c r="H233" s="242">
        <v>371.58</v>
      </c>
      <c r="I233" s="242">
        <v>74.58</v>
      </c>
      <c r="J233" s="242">
        <v>371.58</v>
      </c>
      <c r="K233" s="242">
        <v>96.25</v>
      </c>
    </row>
    <row r="234" spans="1:11">
      <c r="A234" s="244">
        <v>1044</v>
      </c>
      <c r="B234" s="244">
        <v>373.17</v>
      </c>
      <c r="C234" s="244">
        <v>16</v>
      </c>
      <c r="D234" s="245">
        <v>373.17</v>
      </c>
      <c r="E234" s="245">
        <v>16</v>
      </c>
      <c r="F234" s="245">
        <v>373.17</v>
      </c>
      <c r="G234" s="245">
        <v>38</v>
      </c>
      <c r="H234" s="245">
        <v>373.17</v>
      </c>
      <c r="I234" s="245">
        <v>74.75</v>
      </c>
      <c r="J234" s="245">
        <v>373.17</v>
      </c>
      <c r="K234" s="245">
        <v>96.75</v>
      </c>
    </row>
    <row r="235" spans="1:11">
      <c r="A235" s="243">
        <v>1048.5</v>
      </c>
      <c r="B235" s="243">
        <v>374.83</v>
      </c>
      <c r="C235" s="243">
        <v>16.25</v>
      </c>
      <c r="D235" s="242">
        <v>374.83</v>
      </c>
      <c r="E235" s="242">
        <v>16.25</v>
      </c>
      <c r="F235" s="242">
        <v>374.83</v>
      </c>
      <c r="G235" s="242">
        <v>38.67</v>
      </c>
      <c r="H235" s="242">
        <v>374.83</v>
      </c>
      <c r="I235" s="242">
        <v>75</v>
      </c>
      <c r="J235" s="242">
        <v>374.83</v>
      </c>
      <c r="K235" s="242">
        <v>97.42</v>
      </c>
    </row>
    <row r="236" spans="1:11">
      <c r="A236" s="244">
        <v>1053</v>
      </c>
      <c r="B236" s="244">
        <v>376.42</v>
      </c>
      <c r="C236" s="244">
        <v>16.420000000000002</v>
      </c>
      <c r="D236" s="245">
        <v>376.42</v>
      </c>
      <c r="E236" s="245">
        <v>16.420000000000002</v>
      </c>
      <c r="F236" s="245">
        <v>376.42</v>
      </c>
      <c r="G236" s="245">
        <v>39.17</v>
      </c>
      <c r="H236" s="245">
        <v>376.42</v>
      </c>
      <c r="I236" s="245">
        <v>75.17</v>
      </c>
      <c r="J236" s="245">
        <v>376.42</v>
      </c>
      <c r="K236" s="245">
        <v>97.92</v>
      </c>
    </row>
    <row r="237" spans="1:11">
      <c r="A237" s="243">
        <v>1057.5</v>
      </c>
      <c r="B237" s="243">
        <v>378</v>
      </c>
      <c r="C237" s="243">
        <v>16.670000000000002</v>
      </c>
      <c r="D237" s="242">
        <v>378</v>
      </c>
      <c r="E237" s="242">
        <v>16.670000000000002</v>
      </c>
      <c r="F237" s="242">
        <v>378</v>
      </c>
      <c r="G237" s="242">
        <v>39.67</v>
      </c>
      <c r="H237" s="242">
        <v>378</v>
      </c>
      <c r="I237" s="242">
        <v>75.42</v>
      </c>
      <c r="J237" s="242">
        <v>378</v>
      </c>
      <c r="K237" s="242">
        <v>98.42</v>
      </c>
    </row>
    <row r="238" spans="1:11">
      <c r="A238" s="244">
        <v>1062</v>
      </c>
      <c r="B238" s="244">
        <v>379.58</v>
      </c>
      <c r="C238" s="244">
        <v>16.829999999999998</v>
      </c>
      <c r="D238" s="245">
        <v>379.58</v>
      </c>
      <c r="E238" s="245">
        <v>16.829999999999998</v>
      </c>
      <c r="F238" s="245">
        <v>379.58</v>
      </c>
      <c r="G238" s="245">
        <v>40.17</v>
      </c>
      <c r="H238" s="245">
        <v>379.58</v>
      </c>
      <c r="I238" s="245">
        <v>75.58</v>
      </c>
      <c r="J238" s="245">
        <v>379.58</v>
      </c>
      <c r="K238" s="245">
        <v>98.92</v>
      </c>
    </row>
    <row r="239" spans="1:11">
      <c r="A239" s="243">
        <v>1066.5</v>
      </c>
      <c r="B239" s="243">
        <v>381.25</v>
      </c>
      <c r="C239" s="243">
        <v>17.079999999999998</v>
      </c>
      <c r="D239" s="242">
        <v>381.25</v>
      </c>
      <c r="E239" s="242">
        <v>17.079999999999998</v>
      </c>
      <c r="F239" s="242">
        <v>381.25</v>
      </c>
      <c r="G239" s="242">
        <v>40.75</v>
      </c>
      <c r="H239" s="242">
        <v>381.25</v>
      </c>
      <c r="I239" s="242">
        <v>75.83</v>
      </c>
      <c r="J239" s="242">
        <v>381.25</v>
      </c>
      <c r="K239" s="242">
        <v>99.5</v>
      </c>
    </row>
    <row r="240" spans="1:11">
      <c r="A240" s="244">
        <v>1071</v>
      </c>
      <c r="B240" s="244">
        <v>382.83</v>
      </c>
      <c r="C240" s="244">
        <v>17.25</v>
      </c>
      <c r="D240" s="245">
        <v>382.83</v>
      </c>
      <c r="E240" s="245">
        <v>17.25</v>
      </c>
      <c r="F240" s="245">
        <v>382.83</v>
      </c>
      <c r="G240" s="245">
        <v>41.25</v>
      </c>
      <c r="H240" s="245">
        <v>382.83</v>
      </c>
      <c r="I240" s="245">
        <v>76</v>
      </c>
      <c r="J240" s="245">
        <v>382.83</v>
      </c>
      <c r="K240" s="245">
        <v>100</v>
      </c>
    </row>
    <row r="241" spans="1:11">
      <c r="A241" s="243">
        <v>1075.5</v>
      </c>
      <c r="B241" s="243">
        <v>384.42</v>
      </c>
      <c r="C241" s="243">
        <v>17.5</v>
      </c>
      <c r="D241" s="242">
        <v>384.42</v>
      </c>
      <c r="E241" s="242">
        <v>17.5</v>
      </c>
      <c r="F241" s="242">
        <v>384.42</v>
      </c>
      <c r="G241" s="242">
        <v>41.75</v>
      </c>
      <c r="H241" s="242">
        <v>384.42</v>
      </c>
      <c r="I241" s="242">
        <v>76.25</v>
      </c>
      <c r="J241" s="242">
        <v>384.42</v>
      </c>
      <c r="K241" s="242">
        <v>100.5</v>
      </c>
    </row>
    <row r="242" spans="1:11">
      <c r="A242" s="244">
        <v>1080</v>
      </c>
      <c r="B242" s="244">
        <v>386.08</v>
      </c>
      <c r="C242" s="244">
        <v>17.75</v>
      </c>
      <c r="D242" s="245">
        <v>386.08</v>
      </c>
      <c r="E242" s="245">
        <v>17.75</v>
      </c>
      <c r="F242" s="245">
        <v>386.08</v>
      </c>
      <c r="G242" s="245">
        <v>42.33</v>
      </c>
      <c r="H242" s="245">
        <v>386.08</v>
      </c>
      <c r="I242" s="245">
        <v>76.5</v>
      </c>
      <c r="J242" s="245">
        <v>386.08</v>
      </c>
      <c r="K242" s="245">
        <v>101.08</v>
      </c>
    </row>
    <row r="243" spans="1:11">
      <c r="A243" s="243">
        <v>1084.5</v>
      </c>
      <c r="B243" s="243">
        <v>387.67</v>
      </c>
      <c r="C243" s="243">
        <v>17.920000000000002</v>
      </c>
      <c r="D243" s="242">
        <v>387.67</v>
      </c>
      <c r="E243" s="242">
        <v>17.920000000000002</v>
      </c>
      <c r="F243" s="242">
        <v>387.67</v>
      </c>
      <c r="G243" s="242">
        <v>42.83</v>
      </c>
      <c r="H243" s="242">
        <v>387.67</v>
      </c>
      <c r="I243" s="242">
        <v>76.67</v>
      </c>
      <c r="J243" s="242">
        <v>387.67</v>
      </c>
      <c r="K243" s="242">
        <v>101.58</v>
      </c>
    </row>
    <row r="244" spans="1:11">
      <c r="A244" s="244">
        <v>1089</v>
      </c>
      <c r="B244" s="244">
        <v>389.25</v>
      </c>
      <c r="C244" s="244">
        <v>18.079999999999998</v>
      </c>
      <c r="D244" s="245">
        <v>389.25</v>
      </c>
      <c r="E244" s="245">
        <v>18.079999999999998</v>
      </c>
      <c r="F244" s="245">
        <v>389.25</v>
      </c>
      <c r="G244" s="245">
        <v>43.33</v>
      </c>
      <c r="H244" s="245">
        <v>389.25</v>
      </c>
      <c r="I244" s="245">
        <v>76.83</v>
      </c>
      <c r="J244" s="245">
        <v>389.25</v>
      </c>
      <c r="K244" s="245">
        <v>102.08</v>
      </c>
    </row>
    <row r="245" spans="1:11">
      <c r="A245" s="243">
        <v>1093.5</v>
      </c>
      <c r="B245" s="243">
        <v>390.92</v>
      </c>
      <c r="C245" s="243">
        <v>18.420000000000002</v>
      </c>
      <c r="D245" s="242">
        <v>390.92</v>
      </c>
      <c r="E245" s="242">
        <v>18.420000000000002</v>
      </c>
      <c r="F245" s="242">
        <v>390.92</v>
      </c>
      <c r="G245" s="242">
        <v>43.92</v>
      </c>
      <c r="H245" s="242">
        <v>390.92</v>
      </c>
      <c r="I245" s="242">
        <v>77.17</v>
      </c>
      <c r="J245" s="242">
        <v>390.92</v>
      </c>
      <c r="K245" s="242">
        <v>102.67</v>
      </c>
    </row>
    <row r="246" spans="1:11">
      <c r="A246" s="244">
        <v>1098</v>
      </c>
      <c r="B246" s="244">
        <v>392.5</v>
      </c>
      <c r="C246" s="244">
        <v>18.579999999999998</v>
      </c>
      <c r="D246" s="245">
        <v>392.5</v>
      </c>
      <c r="E246" s="245">
        <v>18.579999999999998</v>
      </c>
      <c r="F246" s="245">
        <v>392.5</v>
      </c>
      <c r="G246" s="245">
        <v>44.42</v>
      </c>
      <c r="H246" s="245">
        <v>392.5</v>
      </c>
      <c r="I246" s="245">
        <v>77.33</v>
      </c>
      <c r="J246" s="245">
        <v>392.5</v>
      </c>
      <c r="K246" s="245">
        <v>103.17</v>
      </c>
    </row>
    <row r="247" spans="1:11">
      <c r="A247" s="243">
        <v>1102.5</v>
      </c>
      <c r="B247" s="243">
        <v>394.08</v>
      </c>
      <c r="C247" s="243">
        <v>18.75</v>
      </c>
      <c r="D247" s="242">
        <v>394.08</v>
      </c>
      <c r="E247" s="242">
        <v>18.75</v>
      </c>
      <c r="F247" s="242">
        <v>394.08</v>
      </c>
      <c r="G247" s="242">
        <v>44.92</v>
      </c>
      <c r="H247" s="242">
        <v>394.08</v>
      </c>
      <c r="I247" s="242">
        <v>77.5</v>
      </c>
      <c r="J247" s="242">
        <v>394.08</v>
      </c>
      <c r="K247" s="242">
        <v>103.67</v>
      </c>
    </row>
    <row r="248" spans="1:11">
      <c r="A248" s="244">
        <v>1107</v>
      </c>
      <c r="B248" s="244">
        <v>395.75</v>
      </c>
      <c r="C248" s="244">
        <v>19</v>
      </c>
      <c r="D248" s="245">
        <v>395.75</v>
      </c>
      <c r="E248" s="245">
        <v>19</v>
      </c>
      <c r="F248" s="245">
        <v>395.75</v>
      </c>
      <c r="G248" s="245">
        <v>45.5</v>
      </c>
      <c r="H248" s="245">
        <v>395.75</v>
      </c>
      <c r="I248" s="245">
        <v>77.75</v>
      </c>
      <c r="J248" s="245">
        <v>395.75</v>
      </c>
      <c r="K248" s="245">
        <v>104.25</v>
      </c>
    </row>
    <row r="249" spans="1:11">
      <c r="A249" s="243">
        <v>1111.5</v>
      </c>
      <c r="B249" s="243">
        <v>397.33</v>
      </c>
      <c r="C249" s="243">
        <v>19.25</v>
      </c>
      <c r="D249" s="242">
        <v>397.33</v>
      </c>
      <c r="E249" s="242">
        <v>19.25</v>
      </c>
      <c r="F249" s="242">
        <v>397.33</v>
      </c>
      <c r="G249" s="242">
        <v>46</v>
      </c>
      <c r="H249" s="242">
        <v>397.33</v>
      </c>
      <c r="I249" s="242">
        <v>78</v>
      </c>
      <c r="J249" s="242">
        <v>397.33</v>
      </c>
      <c r="K249" s="242">
        <v>104.75</v>
      </c>
    </row>
    <row r="250" spans="1:11">
      <c r="A250" s="244">
        <v>1116</v>
      </c>
      <c r="B250" s="244">
        <v>398.92</v>
      </c>
      <c r="C250" s="244">
        <v>19.420000000000002</v>
      </c>
      <c r="D250" s="245">
        <v>398.92</v>
      </c>
      <c r="E250" s="245">
        <v>19.420000000000002</v>
      </c>
      <c r="F250" s="245">
        <v>398.92</v>
      </c>
      <c r="G250" s="245">
        <v>46.5</v>
      </c>
      <c r="H250" s="245">
        <v>398.92</v>
      </c>
      <c r="I250" s="245">
        <v>78.17</v>
      </c>
      <c r="J250" s="245">
        <v>398.92</v>
      </c>
      <c r="K250" s="245">
        <v>105.25</v>
      </c>
    </row>
    <row r="251" spans="1:11">
      <c r="A251" s="243">
        <v>1120.5</v>
      </c>
      <c r="B251" s="243">
        <v>400.5</v>
      </c>
      <c r="C251" s="243">
        <v>19.579999999999998</v>
      </c>
      <c r="D251" s="242">
        <v>400.5</v>
      </c>
      <c r="E251" s="242">
        <v>19.579999999999998</v>
      </c>
      <c r="F251" s="242">
        <v>400.5</v>
      </c>
      <c r="G251" s="242">
        <v>47</v>
      </c>
      <c r="H251" s="242">
        <v>400.5</v>
      </c>
      <c r="I251" s="242">
        <v>78.33</v>
      </c>
      <c r="J251" s="242">
        <v>400.5</v>
      </c>
      <c r="K251" s="242">
        <v>105.75</v>
      </c>
    </row>
    <row r="252" spans="1:11">
      <c r="A252" s="244">
        <v>1125</v>
      </c>
      <c r="B252" s="244">
        <v>402.17</v>
      </c>
      <c r="C252" s="244">
        <v>19.920000000000002</v>
      </c>
      <c r="D252" s="245">
        <v>402.17</v>
      </c>
      <c r="E252" s="245">
        <v>19.920000000000002</v>
      </c>
      <c r="F252" s="245">
        <v>402.17</v>
      </c>
      <c r="G252" s="245">
        <v>47.58</v>
      </c>
      <c r="H252" s="245">
        <v>402.17</v>
      </c>
      <c r="I252" s="245">
        <v>78.67</v>
      </c>
      <c r="J252" s="245">
        <v>402.17</v>
      </c>
      <c r="K252" s="245">
        <v>106.33</v>
      </c>
    </row>
    <row r="253" spans="1:11">
      <c r="A253" s="243">
        <v>1129.5</v>
      </c>
      <c r="B253" s="243">
        <v>403.75</v>
      </c>
      <c r="C253" s="243">
        <v>20.079999999999998</v>
      </c>
      <c r="D253" s="242">
        <v>403.75</v>
      </c>
      <c r="E253" s="242">
        <v>20.079999999999998</v>
      </c>
      <c r="F253" s="242">
        <v>403.75</v>
      </c>
      <c r="G253" s="242">
        <v>48.08</v>
      </c>
      <c r="H253" s="242">
        <v>403.75</v>
      </c>
      <c r="I253" s="242">
        <v>78.83</v>
      </c>
      <c r="J253" s="242">
        <v>403.75</v>
      </c>
      <c r="K253" s="242">
        <v>106.83</v>
      </c>
    </row>
    <row r="254" spans="1:11">
      <c r="A254" s="244">
        <v>1134</v>
      </c>
      <c r="B254" s="244">
        <v>405.33</v>
      </c>
      <c r="C254" s="244">
        <v>20.25</v>
      </c>
      <c r="D254" s="245">
        <v>405.33</v>
      </c>
      <c r="E254" s="245">
        <v>20.25</v>
      </c>
      <c r="F254" s="245">
        <v>405.33</v>
      </c>
      <c r="G254" s="245">
        <v>48.58</v>
      </c>
      <c r="H254" s="245">
        <v>405.33</v>
      </c>
      <c r="I254" s="245">
        <v>79</v>
      </c>
      <c r="J254" s="245">
        <v>405.33</v>
      </c>
      <c r="K254" s="245">
        <v>107.33</v>
      </c>
    </row>
    <row r="255" spans="1:11">
      <c r="A255" s="243">
        <v>1138.5</v>
      </c>
      <c r="B255" s="243">
        <v>407</v>
      </c>
      <c r="C255" s="243">
        <v>20.5</v>
      </c>
      <c r="D255" s="242">
        <v>407</v>
      </c>
      <c r="E255" s="242">
        <v>20.5</v>
      </c>
      <c r="F255" s="242">
        <v>407</v>
      </c>
      <c r="G255" s="242">
        <v>49.25</v>
      </c>
      <c r="H255" s="242">
        <v>407</v>
      </c>
      <c r="I255" s="242">
        <v>79.25</v>
      </c>
      <c r="J255" s="242">
        <v>407</v>
      </c>
      <c r="K255" s="242">
        <v>108</v>
      </c>
    </row>
    <row r="256" spans="1:11">
      <c r="A256" s="244">
        <v>1143</v>
      </c>
      <c r="B256" s="244">
        <v>408.58</v>
      </c>
      <c r="C256" s="244">
        <v>20.75</v>
      </c>
      <c r="D256" s="245">
        <v>408.58</v>
      </c>
      <c r="E256" s="245">
        <v>20.75</v>
      </c>
      <c r="F256" s="245">
        <v>408.58</v>
      </c>
      <c r="G256" s="245">
        <v>49.75</v>
      </c>
      <c r="H256" s="245">
        <v>408.58</v>
      </c>
      <c r="I256" s="245">
        <v>79.5</v>
      </c>
      <c r="J256" s="245">
        <v>408.58</v>
      </c>
      <c r="K256" s="245">
        <v>108.5</v>
      </c>
    </row>
    <row r="257" spans="1:11">
      <c r="A257" s="243">
        <v>1147.5</v>
      </c>
      <c r="B257" s="243">
        <v>410.17</v>
      </c>
      <c r="C257" s="243">
        <v>20.92</v>
      </c>
      <c r="D257" s="242">
        <v>410.17</v>
      </c>
      <c r="E257" s="242">
        <v>20.92</v>
      </c>
      <c r="F257" s="242">
        <v>410.17</v>
      </c>
      <c r="G257" s="242">
        <v>50.25</v>
      </c>
      <c r="H257" s="242">
        <v>410.17</v>
      </c>
      <c r="I257" s="242">
        <v>79.67</v>
      </c>
      <c r="J257" s="242">
        <v>410.17</v>
      </c>
      <c r="K257" s="242">
        <v>109</v>
      </c>
    </row>
    <row r="258" spans="1:11">
      <c r="A258" s="244">
        <v>1152</v>
      </c>
      <c r="B258" s="244">
        <v>411.83</v>
      </c>
      <c r="C258" s="244">
        <v>21.17</v>
      </c>
      <c r="D258" s="245">
        <v>411.83</v>
      </c>
      <c r="E258" s="245">
        <v>21.17</v>
      </c>
      <c r="F258" s="245">
        <v>411.83</v>
      </c>
      <c r="G258" s="245">
        <v>50.83</v>
      </c>
      <c r="H258" s="245">
        <v>411.83</v>
      </c>
      <c r="I258" s="245">
        <v>79.92</v>
      </c>
      <c r="J258" s="245">
        <v>411.83</v>
      </c>
      <c r="K258" s="245">
        <v>109.58</v>
      </c>
    </row>
    <row r="259" spans="1:11">
      <c r="A259" s="243">
        <v>1156.5</v>
      </c>
      <c r="B259" s="243">
        <v>413.42</v>
      </c>
      <c r="C259" s="243">
        <v>21.33</v>
      </c>
      <c r="D259" s="242">
        <v>413.42</v>
      </c>
      <c r="E259" s="242">
        <v>21.33</v>
      </c>
      <c r="F259" s="242">
        <v>413.42</v>
      </c>
      <c r="G259" s="242">
        <v>51.33</v>
      </c>
      <c r="H259" s="242">
        <v>413.42</v>
      </c>
      <c r="I259" s="242">
        <v>80.08</v>
      </c>
      <c r="J259" s="242">
        <v>413.42</v>
      </c>
      <c r="K259" s="242">
        <v>110.08</v>
      </c>
    </row>
    <row r="260" spans="1:11">
      <c r="A260" s="244">
        <v>1161</v>
      </c>
      <c r="B260" s="244">
        <v>415</v>
      </c>
      <c r="C260" s="244">
        <v>21.58</v>
      </c>
      <c r="D260" s="245">
        <v>415</v>
      </c>
      <c r="E260" s="245">
        <v>21.58</v>
      </c>
      <c r="F260" s="245">
        <v>415</v>
      </c>
      <c r="G260" s="245">
        <v>51.83</v>
      </c>
      <c r="H260" s="245">
        <v>415</v>
      </c>
      <c r="I260" s="245">
        <v>80.33</v>
      </c>
      <c r="J260" s="245">
        <v>415</v>
      </c>
      <c r="K260" s="245">
        <v>110.58</v>
      </c>
    </row>
    <row r="261" spans="1:11">
      <c r="A261" s="243">
        <v>1165.5</v>
      </c>
      <c r="B261" s="243">
        <v>416.58</v>
      </c>
      <c r="C261" s="243">
        <v>21.75</v>
      </c>
      <c r="D261" s="242">
        <v>416.58</v>
      </c>
      <c r="E261" s="242">
        <v>21.75</v>
      </c>
      <c r="F261" s="242">
        <v>416.58</v>
      </c>
      <c r="G261" s="242">
        <v>52.33</v>
      </c>
      <c r="H261" s="242">
        <v>416.58</v>
      </c>
      <c r="I261" s="242">
        <v>80.5</v>
      </c>
      <c r="J261" s="242">
        <v>416.58</v>
      </c>
      <c r="K261" s="242">
        <v>111.08</v>
      </c>
    </row>
    <row r="262" spans="1:11">
      <c r="A262" s="244">
        <v>1170</v>
      </c>
      <c r="B262" s="244">
        <v>418.25</v>
      </c>
      <c r="C262" s="244">
        <v>22</v>
      </c>
      <c r="D262" s="245">
        <v>418.25</v>
      </c>
      <c r="E262" s="245">
        <v>22</v>
      </c>
      <c r="F262" s="245">
        <v>418.25</v>
      </c>
      <c r="G262" s="245">
        <v>52.92</v>
      </c>
      <c r="H262" s="245">
        <v>418.25</v>
      </c>
      <c r="I262" s="245">
        <v>80.75</v>
      </c>
      <c r="J262" s="245">
        <v>418.25</v>
      </c>
      <c r="K262" s="245">
        <v>111.67</v>
      </c>
    </row>
    <row r="263" spans="1:11">
      <c r="A263" s="243">
        <v>1174.5</v>
      </c>
      <c r="B263" s="243">
        <v>419.83</v>
      </c>
      <c r="C263" s="243">
        <v>22.17</v>
      </c>
      <c r="D263" s="242">
        <v>419.83</v>
      </c>
      <c r="E263" s="242">
        <v>22.17</v>
      </c>
      <c r="F263" s="242">
        <v>419.83</v>
      </c>
      <c r="G263" s="242">
        <v>53.42</v>
      </c>
      <c r="H263" s="242">
        <v>419.83</v>
      </c>
      <c r="I263" s="242">
        <v>80.92</v>
      </c>
      <c r="J263" s="242">
        <v>419.83</v>
      </c>
      <c r="K263" s="242">
        <v>112.17</v>
      </c>
    </row>
    <row r="264" spans="1:11">
      <c r="A264" s="244">
        <v>1179</v>
      </c>
      <c r="B264" s="244">
        <v>421.42</v>
      </c>
      <c r="C264" s="244">
        <v>22.42</v>
      </c>
      <c r="D264" s="245">
        <v>421.42</v>
      </c>
      <c r="E264" s="245">
        <v>22.42</v>
      </c>
      <c r="F264" s="245">
        <v>421.42</v>
      </c>
      <c r="G264" s="245">
        <v>53.92</v>
      </c>
      <c r="H264" s="245">
        <v>421.42</v>
      </c>
      <c r="I264" s="245">
        <v>81.17</v>
      </c>
      <c r="J264" s="245">
        <v>421.42</v>
      </c>
      <c r="K264" s="245">
        <v>112.67</v>
      </c>
    </row>
    <row r="265" spans="1:11">
      <c r="A265" s="243">
        <v>1183.5</v>
      </c>
      <c r="B265" s="243">
        <v>423.08</v>
      </c>
      <c r="C265" s="243">
        <v>22.67</v>
      </c>
      <c r="D265" s="242">
        <v>423.08</v>
      </c>
      <c r="E265" s="242">
        <v>22.67</v>
      </c>
      <c r="F265" s="242">
        <v>423.08</v>
      </c>
      <c r="G265" s="242">
        <v>54.5</v>
      </c>
      <c r="H265" s="242">
        <v>423.08</v>
      </c>
      <c r="I265" s="242">
        <v>81.42</v>
      </c>
      <c r="J265" s="242">
        <v>423.08</v>
      </c>
      <c r="K265" s="242">
        <v>113.25</v>
      </c>
    </row>
    <row r="266" spans="1:11">
      <c r="A266" s="244">
        <v>1188</v>
      </c>
      <c r="B266" s="244">
        <v>424.67</v>
      </c>
      <c r="C266" s="244">
        <v>22.83</v>
      </c>
      <c r="D266" s="245">
        <v>424.67</v>
      </c>
      <c r="E266" s="245">
        <v>22.83</v>
      </c>
      <c r="F266" s="245">
        <v>424.67</v>
      </c>
      <c r="G266" s="245">
        <v>55</v>
      </c>
      <c r="H266" s="245">
        <v>424.67</v>
      </c>
      <c r="I266" s="245">
        <v>81.58</v>
      </c>
      <c r="J266" s="245">
        <v>424.67</v>
      </c>
      <c r="K266" s="245">
        <v>113.75</v>
      </c>
    </row>
    <row r="267" spans="1:11">
      <c r="A267" s="243">
        <v>1192.5</v>
      </c>
      <c r="B267" s="243">
        <v>426.25</v>
      </c>
      <c r="C267" s="243">
        <v>23</v>
      </c>
      <c r="D267" s="242">
        <v>426.25</v>
      </c>
      <c r="E267" s="242">
        <v>23</v>
      </c>
      <c r="F267" s="242">
        <v>426.25</v>
      </c>
      <c r="G267" s="242">
        <v>55.5</v>
      </c>
      <c r="H267" s="242">
        <v>426.25</v>
      </c>
      <c r="I267" s="242">
        <v>81.75</v>
      </c>
      <c r="J267" s="242">
        <v>426.25</v>
      </c>
      <c r="K267" s="242">
        <v>114.25</v>
      </c>
    </row>
    <row r="268" spans="1:11">
      <c r="A268" s="244">
        <v>1197</v>
      </c>
      <c r="B268" s="244">
        <v>427.92</v>
      </c>
      <c r="C268" s="244">
        <v>23.33</v>
      </c>
      <c r="D268" s="245">
        <v>427.92</v>
      </c>
      <c r="E268" s="245">
        <v>23.33</v>
      </c>
      <c r="F268" s="245">
        <v>427.92</v>
      </c>
      <c r="G268" s="245">
        <v>56.08</v>
      </c>
      <c r="H268" s="245">
        <v>427.92</v>
      </c>
      <c r="I268" s="245">
        <v>82.08</v>
      </c>
      <c r="J268" s="245">
        <v>427.92</v>
      </c>
      <c r="K268" s="245">
        <v>114.83</v>
      </c>
    </row>
    <row r="269" spans="1:11">
      <c r="A269" s="243">
        <v>1201.5</v>
      </c>
      <c r="B269" s="243">
        <v>429.5</v>
      </c>
      <c r="C269" s="243">
        <v>23.5</v>
      </c>
      <c r="D269" s="242">
        <v>429.5</v>
      </c>
      <c r="E269" s="242">
        <v>23.5</v>
      </c>
      <c r="F269" s="242">
        <v>429.5</v>
      </c>
      <c r="G269" s="242">
        <v>56.58</v>
      </c>
      <c r="H269" s="242">
        <v>429.5</v>
      </c>
      <c r="I269" s="242">
        <v>82.25</v>
      </c>
      <c r="J269" s="242">
        <v>429.5</v>
      </c>
      <c r="K269" s="242">
        <v>115.33</v>
      </c>
    </row>
    <row r="270" spans="1:11">
      <c r="A270" s="244">
        <v>1206</v>
      </c>
      <c r="B270" s="244">
        <v>431.08</v>
      </c>
      <c r="C270" s="244">
        <v>23.67</v>
      </c>
      <c r="D270" s="245">
        <v>431.08</v>
      </c>
      <c r="E270" s="245">
        <v>23.67</v>
      </c>
      <c r="F270" s="245">
        <v>431.08</v>
      </c>
      <c r="G270" s="245">
        <v>57.08</v>
      </c>
      <c r="H270" s="245">
        <v>431.08</v>
      </c>
      <c r="I270" s="245">
        <v>82.42</v>
      </c>
      <c r="J270" s="245">
        <v>431.08</v>
      </c>
      <c r="K270" s="245">
        <v>115.83</v>
      </c>
    </row>
    <row r="271" spans="1:11">
      <c r="A271" s="243">
        <v>1210.5</v>
      </c>
      <c r="B271" s="243">
        <v>432.75</v>
      </c>
      <c r="C271" s="243">
        <v>23.92</v>
      </c>
      <c r="D271" s="242">
        <v>432.75</v>
      </c>
      <c r="E271" s="242">
        <v>23.92</v>
      </c>
      <c r="F271" s="242">
        <v>432.75</v>
      </c>
      <c r="G271" s="242">
        <v>57.67</v>
      </c>
      <c r="H271" s="242">
        <v>432.75</v>
      </c>
      <c r="I271" s="242">
        <v>82.67</v>
      </c>
      <c r="J271" s="242">
        <v>432.75</v>
      </c>
      <c r="K271" s="242">
        <v>116.42</v>
      </c>
    </row>
    <row r="272" spans="1:11">
      <c r="A272" s="244">
        <v>1215</v>
      </c>
      <c r="B272" s="244">
        <v>434.33</v>
      </c>
      <c r="C272" s="244">
        <v>24.17</v>
      </c>
      <c r="D272" s="245">
        <v>434.33</v>
      </c>
      <c r="E272" s="245">
        <v>24.17</v>
      </c>
      <c r="F272" s="245">
        <v>434.33</v>
      </c>
      <c r="G272" s="245">
        <v>58.17</v>
      </c>
      <c r="H272" s="245">
        <v>434.33</v>
      </c>
      <c r="I272" s="245">
        <v>82.92</v>
      </c>
      <c r="J272" s="245">
        <v>434.33</v>
      </c>
      <c r="K272" s="245">
        <v>116.92</v>
      </c>
    </row>
    <row r="273" spans="1:11">
      <c r="A273" s="243">
        <v>1219.5</v>
      </c>
      <c r="B273" s="243">
        <v>435.92</v>
      </c>
      <c r="C273" s="243">
        <v>24.33</v>
      </c>
      <c r="D273" s="242">
        <v>435.92</v>
      </c>
      <c r="E273" s="242">
        <v>24.33</v>
      </c>
      <c r="F273" s="242">
        <v>435.92</v>
      </c>
      <c r="G273" s="242">
        <v>58.67</v>
      </c>
      <c r="H273" s="242">
        <v>435.92</v>
      </c>
      <c r="I273" s="242">
        <v>83.08</v>
      </c>
      <c r="J273" s="242">
        <v>435.92</v>
      </c>
      <c r="K273" s="242">
        <v>117.42</v>
      </c>
    </row>
    <row r="274" spans="1:11">
      <c r="A274" s="244">
        <v>1224</v>
      </c>
      <c r="B274" s="244">
        <v>437.5</v>
      </c>
      <c r="C274" s="244">
        <v>24.5</v>
      </c>
      <c r="D274" s="245">
        <v>437.5</v>
      </c>
      <c r="E274" s="245">
        <v>24.5</v>
      </c>
      <c r="F274" s="245">
        <v>437.5</v>
      </c>
      <c r="G274" s="245">
        <v>59.17</v>
      </c>
      <c r="H274" s="245">
        <v>437.5</v>
      </c>
      <c r="I274" s="245">
        <v>83.25</v>
      </c>
      <c r="J274" s="245">
        <v>437.5</v>
      </c>
      <c r="K274" s="245">
        <v>117.92</v>
      </c>
    </row>
    <row r="275" spans="1:11">
      <c r="A275" s="243">
        <v>1228.5</v>
      </c>
      <c r="B275" s="243">
        <v>439.17</v>
      </c>
      <c r="C275" s="243">
        <v>24.75</v>
      </c>
      <c r="D275" s="242">
        <v>439.17</v>
      </c>
      <c r="E275" s="242">
        <v>24.75</v>
      </c>
      <c r="F275" s="242">
        <v>439.17</v>
      </c>
      <c r="G275" s="242">
        <v>59.75</v>
      </c>
      <c r="H275" s="242">
        <v>439.17</v>
      </c>
      <c r="I275" s="242">
        <v>83.5</v>
      </c>
      <c r="J275" s="242">
        <v>439.17</v>
      </c>
      <c r="K275" s="242">
        <v>118.5</v>
      </c>
    </row>
    <row r="276" spans="1:11">
      <c r="A276" s="244">
        <v>1233</v>
      </c>
      <c r="B276" s="244">
        <v>440.75</v>
      </c>
      <c r="C276" s="244">
        <v>25</v>
      </c>
      <c r="D276" s="245">
        <v>440.75</v>
      </c>
      <c r="E276" s="245">
        <v>25</v>
      </c>
      <c r="F276" s="245">
        <v>440.75</v>
      </c>
      <c r="G276" s="245">
        <v>60.33</v>
      </c>
      <c r="H276" s="245">
        <v>440.75</v>
      </c>
      <c r="I276" s="245">
        <v>83.75</v>
      </c>
      <c r="J276" s="245">
        <v>440.75</v>
      </c>
      <c r="K276" s="245">
        <v>119.08</v>
      </c>
    </row>
    <row r="277" spans="1:11">
      <c r="A277" s="243">
        <v>1237.5</v>
      </c>
      <c r="B277" s="243">
        <v>442.33</v>
      </c>
      <c r="C277" s="243">
        <v>25.17</v>
      </c>
      <c r="D277" s="242">
        <v>442.33</v>
      </c>
      <c r="E277" s="242">
        <v>25.17</v>
      </c>
      <c r="F277" s="242">
        <v>442.33</v>
      </c>
      <c r="G277" s="242">
        <v>60.83</v>
      </c>
      <c r="H277" s="242">
        <v>442.33</v>
      </c>
      <c r="I277" s="242">
        <v>83.92</v>
      </c>
      <c r="J277" s="242">
        <v>442.33</v>
      </c>
      <c r="K277" s="242">
        <v>119.58</v>
      </c>
    </row>
    <row r="278" spans="1:11">
      <c r="A278" s="244">
        <v>1242</v>
      </c>
      <c r="B278" s="244">
        <v>444</v>
      </c>
      <c r="C278" s="244">
        <v>25.42</v>
      </c>
      <c r="D278" s="245">
        <v>444</v>
      </c>
      <c r="E278" s="245">
        <v>25.42</v>
      </c>
      <c r="F278" s="245">
        <v>444</v>
      </c>
      <c r="G278" s="245">
        <v>61.42</v>
      </c>
      <c r="H278" s="245">
        <v>444</v>
      </c>
      <c r="I278" s="245">
        <v>84.17</v>
      </c>
      <c r="J278" s="245">
        <v>444</v>
      </c>
      <c r="K278" s="245">
        <v>120.17</v>
      </c>
    </row>
    <row r="279" spans="1:11">
      <c r="A279" s="243">
        <v>1246.5</v>
      </c>
      <c r="B279" s="243">
        <v>445.58</v>
      </c>
      <c r="C279" s="243">
        <v>25.58</v>
      </c>
      <c r="D279" s="242">
        <v>445.58</v>
      </c>
      <c r="E279" s="242">
        <v>25.58</v>
      </c>
      <c r="F279" s="242">
        <v>445.58</v>
      </c>
      <c r="G279" s="242">
        <v>61.92</v>
      </c>
      <c r="H279" s="242">
        <v>445.58</v>
      </c>
      <c r="I279" s="242">
        <v>84.33</v>
      </c>
      <c r="J279" s="242">
        <v>445.58</v>
      </c>
      <c r="K279" s="242">
        <v>120.67</v>
      </c>
    </row>
    <row r="280" spans="1:11">
      <c r="A280" s="244">
        <v>1251</v>
      </c>
      <c r="B280" s="244">
        <v>447.17</v>
      </c>
      <c r="C280" s="244">
        <v>25.83</v>
      </c>
      <c r="D280" s="245">
        <v>447.17</v>
      </c>
      <c r="E280" s="245">
        <v>25.83</v>
      </c>
      <c r="F280" s="245">
        <v>447.17</v>
      </c>
      <c r="G280" s="245">
        <v>62.42</v>
      </c>
      <c r="H280" s="245">
        <v>447.17</v>
      </c>
      <c r="I280" s="245">
        <v>84.58</v>
      </c>
      <c r="J280" s="245">
        <v>447.17</v>
      </c>
      <c r="K280" s="245">
        <v>121.17</v>
      </c>
    </row>
    <row r="281" spans="1:11">
      <c r="A281" s="243">
        <v>1255.5</v>
      </c>
      <c r="B281" s="243">
        <v>448.83</v>
      </c>
      <c r="C281" s="243">
        <v>26.08</v>
      </c>
      <c r="D281" s="242">
        <v>448.83</v>
      </c>
      <c r="E281" s="242">
        <v>26.08</v>
      </c>
      <c r="F281" s="242">
        <v>448.83</v>
      </c>
      <c r="G281" s="242">
        <v>63</v>
      </c>
      <c r="H281" s="242">
        <v>448.83</v>
      </c>
      <c r="I281" s="242">
        <v>84.83</v>
      </c>
      <c r="J281" s="242">
        <v>448.83</v>
      </c>
      <c r="K281" s="242">
        <v>121.75</v>
      </c>
    </row>
    <row r="282" spans="1:11">
      <c r="A282" s="244">
        <v>1260</v>
      </c>
      <c r="B282" s="244">
        <v>450.42</v>
      </c>
      <c r="C282" s="244">
        <v>26.25</v>
      </c>
      <c r="D282" s="245">
        <v>450.42</v>
      </c>
      <c r="E282" s="245">
        <v>26.25</v>
      </c>
      <c r="F282" s="245">
        <v>450.42</v>
      </c>
      <c r="G282" s="245">
        <v>63.5</v>
      </c>
      <c r="H282" s="245">
        <v>450.42</v>
      </c>
      <c r="I282" s="245">
        <v>85</v>
      </c>
      <c r="J282" s="245">
        <v>450.42</v>
      </c>
      <c r="K282" s="245">
        <v>122.25</v>
      </c>
    </row>
    <row r="283" spans="1:11">
      <c r="A283" s="243">
        <v>1264.5</v>
      </c>
      <c r="B283" s="243">
        <v>452</v>
      </c>
      <c r="C283" s="243">
        <v>26.42</v>
      </c>
      <c r="D283" s="242">
        <v>452</v>
      </c>
      <c r="E283" s="242">
        <v>26.42</v>
      </c>
      <c r="F283" s="242">
        <v>452</v>
      </c>
      <c r="G283" s="242">
        <v>64</v>
      </c>
      <c r="H283" s="242">
        <v>452</v>
      </c>
      <c r="I283" s="242">
        <v>85.17</v>
      </c>
      <c r="J283" s="242">
        <v>452</v>
      </c>
      <c r="K283" s="242">
        <v>122.75</v>
      </c>
    </row>
    <row r="284" spans="1:11">
      <c r="A284" s="244">
        <v>1269</v>
      </c>
      <c r="B284" s="244">
        <v>453.67</v>
      </c>
      <c r="C284" s="244">
        <v>26.75</v>
      </c>
      <c r="D284" s="245">
        <v>453.67</v>
      </c>
      <c r="E284" s="245">
        <v>26.75</v>
      </c>
      <c r="F284" s="245">
        <v>453.67</v>
      </c>
      <c r="G284" s="245">
        <v>64.58</v>
      </c>
      <c r="H284" s="245">
        <v>453.67</v>
      </c>
      <c r="I284" s="245">
        <v>85.5</v>
      </c>
      <c r="J284" s="245">
        <v>453.67</v>
      </c>
      <c r="K284" s="245">
        <v>123.33</v>
      </c>
    </row>
    <row r="285" spans="1:11">
      <c r="A285" s="243">
        <v>1273.5</v>
      </c>
      <c r="B285" s="243">
        <v>455.25</v>
      </c>
      <c r="C285" s="243">
        <v>26.92</v>
      </c>
      <c r="D285" s="242">
        <v>455.25</v>
      </c>
      <c r="E285" s="242">
        <v>26.92</v>
      </c>
      <c r="F285" s="242">
        <v>455.25</v>
      </c>
      <c r="G285" s="242">
        <v>65.08</v>
      </c>
      <c r="H285" s="242">
        <v>455.25</v>
      </c>
      <c r="I285" s="242">
        <v>85.67</v>
      </c>
      <c r="J285" s="242">
        <v>455.25</v>
      </c>
      <c r="K285" s="242">
        <v>123.83</v>
      </c>
    </row>
    <row r="286" spans="1:11">
      <c r="A286" s="244">
        <v>1278</v>
      </c>
      <c r="B286" s="244">
        <v>456.83</v>
      </c>
      <c r="C286" s="244">
        <v>27.08</v>
      </c>
      <c r="D286" s="245">
        <v>456.83</v>
      </c>
      <c r="E286" s="245">
        <v>27.08</v>
      </c>
      <c r="F286" s="245">
        <v>456.83</v>
      </c>
      <c r="G286" s="245">
        <v>65.58</v>
      </c>
      <c r="H286" s="245">
        <v>456.83</v>
      </c>
      <c r="I286" s="245">
        <v>85.83</v>
      </c>
      <c r="J286" s="245">
        <v>456.83</v>
      </c>
      <c r="K286" s="245">
        <v>124.33</v>
      </c>
    </row>
    <row r="287" spans="1:11">
      <c r="A287" s="243">
        <v>1282.5</v>
      </c>
      <c r="B287" s="243">
        <v>458.42</v>
      </c>
      <c r="C287" s="243">
        <v>27.25</v>
      </c>
      <c r="D287" s="242">
        <v>458.42</v>
      </c>
      <c r="E287" s="242">
        <v>27.25</v>
      </c>
      <c r="F287" s="242">
        <v>458.42</v>
      </c>
      <c r="G287" s="242">
        <v>66.08</v>
      </c>
      <c r="H287" s="242">
        <v>458.42</v>
      </c>
      <c r="I287" s="242">
        <v>86</v>
      </c>
      <c r="J287" s="242">
        <v>458.42</v>
      </c>
      <c r="K287" s="242">
        <v>124.83</v>
      </c>
    </row>
    <row r="288" spans="1:11">
      <c r="A288" s="244">
        <v>1287</v>
      </c>
      <c r="B288" s="244">
        <v>460.08</v>
      </c>
      <c r="C288" s="244">
        <v>27.58</v>
      </c>
      <c r="D288" s="245">
        <v>460.08</v>
      </c>
      <c r="E288" s="245">
        <v>27.58</v>
      </c>
      <c r="F288" s="245">
        <v>460.08</v>
      </c>
      <c r="G288" s="245">
        <v>66.67</v>
      </c>
      <c r="H288" s="245">
        <v>460.08</v>
      </c>
      <c r="I288" s="245">
        <v>86.33</v>
      </c>
      <c r="J288" s="245">
        <v>460.08</v>
      </c>
      <c r="K288" s="245">
        <v>125.42</v>
      </c>
    </row>
    <row r="289" spans="1:11">
      <c r="A289" s="243">
        <v>1291.5</v>
      </c>
      <c r="B289" s="243">
        <v>461.67</v>
      </c>
      <c r="C289" s="243">
        <v>27.75</v>
      </c>
      <c r="D289" s="242">
        <v>461.67</v>
      </c>
      <c r="E289" s="242">
        <v>27.75</v>
      </c>
      <c r="F289" s="242">
        <v>461.67</v>
      </c>
      <c r="G289" s="242">
        <v>67.17</v>
      </c>
      <c r="H289" s="242">
        <v>461.67</v>
      </c>
      <c r="I289" s="242">
        <v>86.5</v>
      </c>
      <c r="J289" s="242">
        <v>461.67</v>
      </c>
      <c r="K289" s="242">
        <v>125.92</v>
      </c>
    </row>
    <row r="290" spans="1:11">
      <c r="A290" s="244">
        <v>1296</v>
      </c>
      <c r="B290" s="244">
        <v>463.25</v>
      </c>
      <c r="C290" s="244">
        <v>27.92</v>
      </c>
      <c r="D290" s="245">
        <v>463.25</v>
      </c>
      <c r="E290" s="245">
        <v>27.92</v>
      </c>
      <c r="F290" s="245">
        <v>463.25</v>
      </c>
      <c r="G290" s="245">
        <v>67.67</v>
      </c>
      <c r="H290" s="245">
        <v>463.25</v>
      </c>
      <c r="I290" s="245">
        <v>86.67</v>
      </c>
      <c r="J290" s="245">
        <v>463.25</v>
      </c>
      <c r="K290" s="245">
        <v>126.42</v>
      </c>
    </row>
    <row r="291" spans="1:11">
      <c r="A291" s="243">
        <v>1300.5</v>
      </c>
      <c r="B291" s="243">
        <v>464.92</v>
      </c>
      <c r="C291" s="243">
        <v>28.17</v>
      </c>
      <c r="D291" s="242">
        <v>464.92</v>
      </c>
      <c r="E291" s="242">
        <v>28.17</v>
      </c>
      <c r="F291" s="242">
        <v>464.92</v>
      </c>
      <c r="G291" s="242">
        <v>68.25</v>
      </c>
      <c r="H291" s="242">
        <v>464.92</v>
      </c>
      <c r="I291" s="242">
        <v>86.92</v>
      </c>
      <c r="J291" s="242">
        <v>464.92</v>
      </c>
      <c r="K291" s="242">
        <v>127</v>
      </c>
    </row>
    <row r="292" spans="1:11">
      <c r="A292" s="244">
        <v>1305</v>
      </c>
      <c r="B292" s="244">
        <v>466.5</v>
      </c>
      <c r="C292" s="244">
        <v>28.42</v>
      </c>
      <c r="D292" s="245">
        <v>466.5</v>
      </c>
      <c r="E292" s="245">
        <v>28.42</v>
      </c>
      <c r="F292" s="245">
        <v>466.5</v>
      </c>
      <c r="G292" s="245">
        <v>68.75</v>
      </c>
      <c r="H292" s="245">
        <v>466.5</v>
      </c>
      <c r="I292" s="245">
        <v>87.17</v>
      </c>
      <c r="J292" s="245">
        <v>466.5</v>
      </c>
      <c r="K292" s="245">
        <v>127.5</v>
      </c>
    </row>
    <row r="293" spans="1:11">
      <c r="A293" s="243">
        <v>1309.5</v>
      </c>
      <c r="B293" s="243">
        <v>468.08</v>
      </c>
      <c r="C293" s="243">
        <v>28.58</v>
      </c>
      <c r="D293" s="242">
        <v>468.08</v>
      </c>
      <c r="E293" s="242">
        <v>28.58</v>
      </c>
      <c r="F293" s="242">
        <v>468.08</v>
      </c>
      <c r="G293" s="242">
        <v>69.25</v>
      </c>
      <c r="H293" s="242">
        <v>468.08</v>
      </c>
      <c r="I293" s="242">
        <v>87.33</v>
      </c>
      <c r="J293" s="242">
        <v>468.08</v>
      </c>
      <c r="K293" s="242">
        <v>128</v>
      </c>
    </row>
    <row r="294" spans="1:11">
      <c r="A294" s="244">
        <v>1314</v>
      </c>
      <c r="B294" s="244">
        <v>469.75</v>
      </c>
      <c r="C294" s="244">
        <v>28.83</v>
      </c>
      <c r="D294" s="245">
        <v>469.75</v>
      </c>
      <c r="E294" s="245">
        <v>28.83</v>
      </c>
      <c r="F294" s="245">
        <v>469.75</v>
      </c>
      <c r="G294" s="245">
        <v>69.83</v>
      </c>
      <c r="H294" s="245">
        <v>469.75</v>
      </c>
      <c r="I294" s="245">
        <v>87.58</v>
      </c>
      <c r="J294" s="245">
        <v>469.75</v>
      </c>
      <c r="K294" s="245">
        <v>128.58000000000001</v>
      </c>
    </row>
    <row r="295" spans="1:11">
      <c r="A295" s="243">
        <v>1318.5</v>
      </c>
      <c r="B295" s="243">
        <v>471.33</v>
      </c>
      <c r="C295" s="243">
        <v>29</v>
      </c>
      <c r="D295" s="242">
        <v>471.33</v>
      </c>
      <c r="E295" s="242">
        <v>29</v>
      </c>
      <c r="F295" s="242">
        <v>471.33</v>
      </c>
      <c r="G295" s="242">
        <v>70.33</v>
      </c>
      <c r="H295" s="242">
        <v>471.33</v>
      </c>
      <c r="I295" s="242">
        <v>87.75</v>
      </c>
      <c r="J295" s="242">
        <v>471.33</v>
      </c>
      <c r="K295" s="242">
        <v>129.08000000000001</v>
      </c>
    </row>
    <row r="296" spans="1:11">
      <c r="A296" s="244">
        <v>1323</v>
      </c>
      <c r="B296" s="244">
        <v>472.92</v>
      </c>
      <c r="C296" s="244">
        <v>29.25</v>
      </c>
      <c r="D296" s="245">
        <v>472.92</v>
      </c>
      <c r="E296" s="245">
        <v>29.25</v>
      </c>
      <c r="F296" s="245">
        <v>472.92</v>
      </c>
      <c r="G296" s="245">
        <v>70.92</v>
      </c>
      <c r="H296" s="245">
        <v>472.92</v>
      </c>
      <c r="I296" s="245">
        <v>88</v>
      </c>
      <c r="J296" s="245">
        <v>472.92</v>
      </c>
      <c r="K296" s="245">
        <v>129.66999999999999</v>
      </c>
    </row>
    <row r="297" spans="1:11">
      <c r="A297" s="243">
        <v>1327.5</v>
      </c>
      <c r="B297" s="243">
        <v>474.5</v>
      </c>
      <c r="C297" s="243">
        <v>29.42</v>
      </c>
      <c r="D297" s="242">
        <v>474.5</v>
      </c>
      <c r="E297" s="242">
        <v>29.42</v>
      </c>
      <c r="F297" s="242">
        <v>474.5</v>
      </c>
      <c r="G297" s="242">
        <v>71.42</v>
      </c>
      <c r="H297" s="242">
        <v>474.5</v>
      </c>
      <c r="I297" s="242">
        <v>88.17</v>
      </c>
      <c r="J297" s="242">
        <v>474.5</v>
      </c>
      <c r="K297" s="242">
        <v>130.16999999999999</v>
      </c>
    </row>
    <row r="298" spans="1:11">
      <c r="A298" s="244">
        <v>1332</v>
      </c>
      <c r="B298" s="244">
        <v>476.17</v>
      </c>
      <c r="C298" s="244">
        <v>29.67</v>
      </c>
      <c r="D298" s="245">
        <v>476.17</v>
      </c>
      <c r="E298" s="245">
        <v>29.67</v>
      </c>
      <c r="F298" s="245">
        <v>476.17</v>
      </c>
      <c r="G298" s="245">
        <v>72</v>
      </c>
      <c r="H298" s="245">
        <v>476.17</v>
      </c>
      <c r="I298" s="245">
        <v>88.42</v>
      </c>
      <c r="J298" s="245">
        <v>476.17</v>
      </c>
      <c r="K298" s="245">
        <v>130.75</v>
      </c>
    </row>
    <row r="299" spans="1:11">
      <c r="A299" s="243">
        <v>1336.5</v>
      </c>
      <c r="B299" s="243">
        <v>477.75</v>
      </c>
      <c r="C299" s="243">
        <v>29.92</v>
      </c>
      <c r="D299" s="242">
        <v>477.75</v>
      </c>
      <c r="E299" s="242">
        <v>29.92</v>
      </c>
      <c r="F299" s="242">
        <v>477.75</v>
      </c>
      <c r="G299" s="242">
        <v>72.5</v>
      </c>
      <c r="H299" s="242">
        <v>477.75</v>
      </c>
      <c r="I299" s="242">
        <v>88.67</v>
      </c>
      <c r="J299" s="242">
        <v>477.75</v>
      </c>
      <c r="K299" s="242">
        <v>131.25</v>
      </c>
    </row>
    <row r="300" spans="1:11">
      <c r="A300" s="244">
        <v>1341</v>
      </c>
      <c r="B300" s="244">
        <v>479.33</v>
      </c>
      <c r="C300" s="244">
        <v>30.08</v>
      </c>
      <c r="D300" s="245">
        <v>479.33</v>
      </c>
      <c r="E300" s="245">
        <v>30.08</v>
      </c>
      <c r="F300" s="245">
        <v>479.33</v>
      </c>
      <c r="G300" s="245">
        <v>73</v>
      </c>
      <c r="H300" s="245">
        <v>479.33</v>
      </c>
      <c r="I300" s="245">
        <v>88.83</v>
      </c>
      <c r="J300" s="245">
        <v>479.33</v>
      </c>
      <c r="K300" s="245">
        <v>131.75</v>
      </c>
    </row>
    <row r="301" spans="1:11">
      <c r="A301" s="243">
        <v>1345.5</v>
      </c>
      <c r="B301" s="243">
        <v>481</v>
      </c>
      <c r="C301" s="243">
        <v>30.33</v>
      </c>
      <c r="D301" s="242">
        <v>481</v>
      </c>
      <c r="E301" s="242">
        <v>30.33</v>
      </c>
      <c r="F301" s="242">
        <v>481</v>
      </c>
      <c r="G301" s="242">
        <v>73.58</v>
      </c>
      <c r="H301" s="242">
        <v>481</v>
      </c>
      <c r="I301" s="242">
        <v>89.08</v>
      </c>
      <c r="J301" s="242">
        <v>481</v>
      </c>
      <c r="K301" s="242">
        <v>132.33000000000001</v>
      </c>
    </row>
    <row r="302" spans="1:11">
      <c r="A302" s="244">
        <v>1350</v>
      </c>
      <c r="B302" s="244">
        <v>482.58</v>
      </c>
      <c r="C302" s="244">
        <v>30.5</v>
      </c>
      <c r="D302" s="245">
        <v>482.58</v>
      </c>
      <c r="E302" s="245">
        <v>30.5</v>
      </c>
      <c r="F302" s="245">
        <v>482.58</v>
      </c>
      <c r="G302" s="245">
        <v>74.08</v>
      </c>
      <c r="H302" s="245">
        <v>482.58</v>
      </c>
      <c r="I302" s="245">
        <v>89.25</v>
      </c>
      <c r="J302" s="245">
        <v>482.58</v>
      </c>
      <c r="K302" s="245">
        <v>132.83000000000001</v>
      </c>
    </row>
    <row r="303" spans="1:11">
      <c r="A303" s="243">
        <v>1354.5</v>
      </c>
      <c r="B303" s="243">
        <v>484.17</v>
      </c>
      <c r="C303" s="243">
        <v>30.75</v>
      </c>
      <c r="D303" s="242">
        <v>484.17</v>
      </c>
      <c r="E303" s="242">
        <v>30.75</v>
      </c>
      <c r="F303" s="242">
        <v>484.17</v>
      </c>
      <c r="G303" s="242">
        <v>74.58</v>
      </c>
      <c r="H303" s="242">
        <v>484.17</v>
      </c>
      <c r="I303" s="242">
        <v>89.5</v>
      </c>
      <c r="J303" s="242">
        <v>484.17</v>
      </c>
      <c r="K303" s="242">
        <v>133.33000000000001</v>
      </c>
    </row>
    <row r="304" spans="1:11">
      <c r="A304" s="244">
        <v>1359</v>
      </c>
      <c r="B304" s="244">
        <v>485.83</v>
      </c>
      <c r="C304" s="244">
        <v>31</v>
      </c>
      <c r="D304" s="245">
        <v>485.83</v>
      </c>
      <c r="E304" s="245">
        <v>31</v>
      </c>
      <c r="F304" s="245">
        <v>485.83</v>
      </c>
      <c r="G304" s="245">
        <v>75.17</v>
      </c>
      <c r="H304" s="245">
        <v>485.83</v>
      </c>
      <c r="I304" s="245">
        <v>89.75</v>
      </c>
      <c r="J304" s="245">
        <v>485.83</v>
      </c>
      <c r="K304" s="245">
        <v>133.91999999999999</v>
      </c>
    </row>
    <row r="305" spans="1:11">
      <c r="A305" s="243">
        <v>1363.5</v>
      </c>
      <c r="B305" s="243">
        <v>487.42</v>
      </c>
      <c r="C305" s="243">
        <v>31.17</v>
      </c>
      <c r="D305" s="242">
        <v>487.42</v>
      </c>
      <c r="E305" s="242">
        <v>31.17</v>
      </c>
      <c r="F305" s="242">
        <v>487.42</v>
      </c>
      <c r="G305" s="242">
        <v>75.67</v>
      </c>
      <c r="H305" s="242">
        <v>487.42</v>
      </c>
      <c r="I305" s="242">
        <v>89.92</v>
      </c>
      <c r="J305" s="242">
        <v>487.42</v>
      </c>
      <c r="K305" s="242">
        <v>134.41999999999999</v>
      </c>
    </row>
    <row r="306" spans="1:11">
      <c r="A306" s="244">
        <v>1368</v>
      </c>
      <c r="B306" s="244">
        <v>489</v>
      </c>
      <c r="C306" s="244">
        <v>31.33</v>
      </c>
      <c r="D306" s="245">
        <v>489</v>
      </c>
      <c r="E306" s="245">
        <v>31.33</v>
      </c>
      <c r="F306" s="245">
        <v>489</v>
      </c>
      <c r="G306" s="245">
        <v>76.17</v>
      </c>
      <c r="H306" s="245">
        <v>489</v>
      </c>
      <c r="I306" s="245">
        <v>90.08</v>
      </c>
      <c r="J306" s="245">
        <v>489</v>
      </c>
      <c r="K306" s="245">
        <v>134.91999999999999</v>
      </c>
    </row>
    <row r="307" spans="1:11">
      <c r="A307" s="243">
        <v>1372.5</v>
      </c>
      <c r="B307" s="243">
        <v>490.67</v>
      </c>
      <c r="C307" s="243">
        <v>31.67</v>
      </c>
      <c r="D307" s="242">
        <v>490.67</v>
      </c>
      <c r="E307" s="242">
        <v>31.67</v>
      </c>
      <c r="F307" s="242">
        <v>490.67</v>
      </c>
      <c r="G307" s="242">
        <v>76.75</v>
      </c>
      <c r="H307" s="242">
        <v>490.67</v>
      </c>
      <c r="I307" s="242">
        <v>90.42</v>
      </c>
      <c r="J307" s="242">
        <v>490.67</v>
      </c>
      <c r="K307" s="242">
        <v>135.5</v>
      </c>
    </row>
    <row r="308" spans="1:11">
      <c r="A308" s="244">
        <v>1377</v>
      </c>
      <c r="B308" s="244">
        <v>492.25</v>
      </c>
      <c r="C308" s="244">
        <v>31.83</v>
      </c>
      <c r="D308" s="245">
        <v>492.25</v>
      </c>
      <c r="E308" s="245">
        <v>31.83</v>
      </c>
      <c r="F308" s="245">
        <v>492.25</v>
      </c>
      <c r="G308" s="245">
        <v>77.25</v>
      </c>
      <c r="H308" s="245">
        <v>492.25</v>
      </c>
      <c r="I308" s="245">
        <v>90.58</v>
      </c>
      <c r="J308" s="245">
        <v>492.25</v>
      </c>
      <c r="K308" s="245">
        <v>136</v>
      </c>
    </row>
    <row r="309" spans="1:11">
      <c r="A309" s="243">
        <v>1381.5</v>
      </c>
      <c r="B309" s="243">
        <v>493.83</v>
      </c>
      <c r="C309" s="243">
        <v>32</v>
      </c>
      <c r="D309" s="242">
        <v>493.83</v>
      </c>
      <c r="E309" s="242">
        <v>32</v>
      </c>
      <c r="F309" s="242">
        <v>493.83</v>
      </c>
      <c r="G309" s="242">
        <v>77.75</v>
      </c>
      <c r="H309" s="242">
        <v>493.83</v>
      </c>
      <c r="I309" s="242">
        <v>90.75</v>
      </c>
      <c r="J309" s="242">
        <v>493.83</v>
      </c>
      <c r="K309" s="242">
        <v>136.5</v>
      </c>
    </row>
    <row r="310" spans="1:11">
      <c r="A310" s="244">
        <v>1386</v>
      </c>
      <c r="B310" s="244">
        <v>495.42</v>
      </c>
      <c r="C310" s="244">
        <v>32.17</v>
      </c>
      <c r="D310" s="245">
        <v>495.42</v>
      </c>
      <c r="E310" s="245">
        <v>32.17</v>
      </c>
      <c r="F310" s="245">
        <v>495.42</v>
      </c>
      <c r="G310" s="245">
        <v>78.25</v>
      </c>
      <c r="H310" s="245">
        <v>495.42</v>
      </c>
      <c r="I310" s="245">
        <v>90.92</v>
      </c>
      <c r="J310" s="245">
        <v>495.42</v>
      </c>
      <c r="K310" s="245">
        <v>137</v>
      </c>
    </row>
    <row r="311" spans="1:11">
      <c r="A311" s="243">
        <v>1390.5</v>
      </c>
      <c r="B311" s="243">
        <v>497.08</v>
      </c>
      <c r="C311" s="243">
        <v>32.5</v>
      </c>
      <c r="D311" s="242">
        <v>497.08</v>
      </c>
      <c r="E311" s="242">
        <v>32.5</v>
      </c>
      <c r="F311" s="242">
        <v>497.08</v>
      </c>
      <c r="G311" s="242">
        <v>78.83</v>
      </c>
      <c r="H311" s="242">
        <v>497.08</v>
      </c>
      <c r="I311" s="242">
        <v>91.25</v>
      </c>
      <c r="J311" s="242">
        <v>497.08</v>
      </c>
      <c r="K311" s="242">
        <v>137.58000000000001</v>
      </c>
    </row>
    <row r="312" spans="1:11">
      <c r="A312" s="244">
        <v>1395</v>
      </c>
      <c r="B312" s="244">
        <v>498.67</v>
      </c>
      <c r="C312" s="244">
        <v>32.67</v>
      </c>
      <c r="D312" s="245">
        <v>498.67</v>
      </c>
      <c r="E312" s="245">
        <v>32.67</v>
      </c>
      <c r="F312" s="245">
        <v>498.67</v>
      </c>
      <c r="G312" s="245">
        <v>79.33</v>
      </c>
      <c r="H312" s="245">
        <v>498.67</v>
      </c>
      <c r="I312" s="245">
        <v>91.42</v>
      </c>
      <c r="J312" s="245">
        <v>498.67</v>
      </c>
      <c r="K312" s="245">
        <v>138.08000000000001</v>
      </c>
    </row>
    <row r="313" spans="1:11">
      <c r="A313" s="243">
        <v>1399.5</v>
      </c>
      <c r="B313" s="243">
        <v>500.25</v>
      </c>
      <c r="C313" s="243">
        <v>32.83</v>
      </c>
      <c r="D313" s="242">
        <v>500.25</v>
      </c>
      <c r="E313" s="242">
        <v>32.83</v>
      </c>
      <c r="F313" s="242">
        <v>500.25</v>
      </c>
      <c r="G313" s="242">
        <v>79.83</v>
      </c>
      <c r="H313" s="242">
        <v>500.25</v>
      </c>
      <c r="I313" s="242">
        <v>91.58</v>
      </c>
      <c r="J313" s="242">
        <v>500.25</v>
      </c>
      <c r="K313" s="242">
        <v>138.58000000000001</v>
      </c>
    </row>
    <row r="314" spans="1:11">
      <c r="A314" s="244">
        <v>1404</v>
      </c>
      <c r="B314" s="244">
        <v>501.92</v>
      </c>
      <c r="C314" s="244">
        <v>33.08</v>
      </c>
      <c r="D314" s="245">
        <v>501.92</v>
      </c>
      <c r="E314" s="245">
        <v>33.08</v>
      </c>
      <c r="F314" s="245">
        <v>501.92</v>
      </c>
      <c r="G314" s="245">
        <v>80.42</v>
      </c>
      <c r="H314" s="245">
        <v>501.92</v>
      </c>
      <c r="I314" s="245">
        <v>91.83</v>
      </c>
      <c r="J314" s="245">
        <v>501.92</v>
      </c>
      <c r="K314" s="245">
        <v>139.16999999999999</v>
      </c>
    </row>
    <row r="315" spans="1:11">
      <c r="A315" s="243">
        <v>1408.5</v>
      </c>
      <c r="B315" s="243">
        <v>503.5</v>
      </c>
      <c r="C315" s="243">
        <v>33.33</v>
      </c>
      <c r="D315" s="242">
        <v>503.5</v>
      </c>
      <c r="E315" s="242">
        <v>33.33</v>
      </c>
      <c r="F315" s="242">
        <v>503.5</v>
      </c>
      <c r="G315" s="242">
        <v>80.92</v>
      </c>
      <c r="H315" s="242">
        <v>503.5</v>
      </c>
      <c r="I315" s="242">
        <v>92.08</v>
      </c>
      <c r="J315" s="242">
        <v>503.5</v>
      </c>
      <c r="K315" s="242">
        <v>139.66999999999999</v>
      </c>
    </row>
    <row r="316" spans="1:11">
      <c r="A316" s="244">
        <v>1413</v>
      </c>
      <c r="B316" s="244">
        <v>505.08</v>
      </c>
      <c r="C316" s="244">
        <v>33.5</v>
      </c>
      <c r="D316" s="245">
        <v>505.08</v>
      </c>
      <c r="E316" s="245">
        <v>33.5</v>
      </c>
      <c r="F316" s="245">
        <v>505.08</v>
      </c>
      <c r="G316" s="245">
        <v>81.5</v>
      </c>
      <c r="H316" s="245">
        <v>505.08</v>
      </c>
      <c r="I316" s="245">
        <v>92.25</v>
      </c>
      <c r="J316" s="245">
        <v>505.08</v>
      </c>
      <c r="K316" s="245">
        <v>140.25</v>
      </c>
    </row>
    <row r="317" spans="1:11">
      <c r="A317" s="243">
        <v>1417.5</v>
      </c>
      <c r="B317" s="243">
        <v>506.75</v>
      </c>
      <c r="C317" s="243">
        <v>33.75</v>
      </c>
      <c r="D317" s="242">
        <v>506.75</v>
      </c>
      <c r="E317" s="242">
        <v>33.75</v>
      </c>
      <c r="F317" s="242">
        <v>506.75</v>
      </c>
      <c r="G317" s="242">
        <v>82.08</v>
      </c>
      <c r="H317" s="242">
        <v>506.75</v>
      </c>
      <c r="I317" s="242">
        <v>92.5</v>
      </c>
      <c r="J317" s="242">
        <v>506.75</v>
      </c>
      <c r="K317" s="242">
        <v>140.83000000000001</v>
      </c>
    </row>
    <row r="318" spans="1:11">
      <c r="A318" s="244">
        <v>1422</v>
      </c>
      <c r="B318" s="244">
        <v>508.33</v>
      </c>
      <c r="C318" s="244">
        <v>33.92</v>
      </c>
      <c r="D318" s="245">
        <v>508.33</v>
      </c>
      <c r="E318" s="245">
        <v>33.92</v>
      </c>
      <c r="F318" s="245">
        <v>508.33</v>
      </c>
      <c r="G318" s="245">
        <v>82.58</v>
      </c>
      <c r="H318" s="245">
        <v>508.33</v>
      </c>
      <c r="I318" s="245">
        <v>92.67</v>
      </c>
      <c r="J318" s="245">
        <v>508.33</v>
      </c>
      <c r="K318" s="245">
        <v>141.33000000000001</v>
      </c>
    </row>
    <row r="319" spans="1:11">
      <c r="A319" s="243">
        <v>1426.5</v>
      </c>
      <c r="B319" s="243">
        <v>509.92</v>
      </c>
      <c r="C319" s="243">
        <v>34.17</v>
      </c>
      <c r="D319" s="242">
        <v>509.92</v>
      </c>
      <c r="E319" s="242">
        <v>34.17</v>
      </c>
      <c r="F319" s="242">
        <v>509.92</v>
      </c>
      <c r="G319" s="242">
        <v>83.08</v>
      </c>
      <c r="H319" s="242">
        <v>509.92</v>
      </c>
      <c r="I319" s="242">
        <v>92.92</v>
      </c>
      <c r="J319" s="242">
        <v>509.92</v>
      </c>
      <c r="K319" s="242">
        <v>141.83000000000001</v>
      </c>
    </row>
    <row r="320" spans="1:11">
      <c r="A320" s="244">
        <v>1431</v>
      </c>
      <c r="B320" s="244">
        <v>511.5</v>
      </c>
      <c r="C320" s="244">
        <v>34.33</v>
      </c>
      <c r="D320" s="245">
        <v>511.5</v>
      </c>
      <c r="E320" s="245">
        <v>34.33</v>
      </c>
      <c r="F320" s="245">
        <v>511.5</v>
      </c>
      <c r="G320" s="245">
        <v>83.58</v>
      </c>
      <c r="H320" s="245">
        <v>511.5</v>
      </c>
      <c r="I320" s="245">
        <v>93.08</v>
      </c>
      <c r="J320" s="245">
        <v>511.5</v>
      </c>
      <c r="K320" s="245">
        <v>142.33000000000001</v>
      </c>
    </row>
    <row r="321" spans="1:11">
      <c r="A321" s="243">
        <v>1435.5</v>
      </c>
      <c r="B321" s="243">
        <v>513.16999999999996</v>
      </c>
      <c r="C321" s="243">
        <v>34.58</v>
      </c>
      <c r="D321" s="242">
        <v>513.16999999999996</v>
      </c>
      <c r="E321" s="242">
        <v>34.58</v>
      </c>
      <c r="F321" s="242">
        <v>513.16999999999996</v>
      </c>
      <c r="G321" s="242">
        <v>84.17</v>
      </c>
      <c r="H321" s="242">
        <v>513.16999999999996</v>
      </c>
      <c r="I321" s="242">
        <v>93.33</v>
      </c>
      <c r="J321" s="242">
        <v>513.16999999999996</v>
      </c>
      <c r="K321" s="242">
        <v>142.91999999999999</v>
      </c>
    </row>
    <row r="322" spans="1:11">
      <c r="A322" s="244">
        <v>1440</v>
      </c>
      <c r="B322" s="244">
        <v>514.75</v>
      </c>
      <c r="C322" s="244">
        <v>34.75</v>
      </c>
      <c r="D322" s="245">
        <v>514.75</v>
      </c>
      <c r="E322" s="245">
        <v>34.75</v>
      </c>
      <c r="F322" s="245">
        <v>514.75</v>
      </c>
      <c r="G322" s="245">
        <v>84.67</v>
      </c>
      <c r="H322" s="245">
        <v>514.75</v>
      </c>
      <c r="I322" s="245">
        <v>93.5</v>
      </c>
      <c r="J322" s="245">
        <v>514.75</v>
      </c>
      <c r="K322" s="245">
        <v>143.41999999999999</v>
      </c>
    </row>
    <row r="323" spans="1:11">
      <c r="A323" s="243">
        <v>1444.5</v>
      </c>
      <c r="B323" s="243">
        <v>516.33000000000004</v>
      </c>
      <c r="C323" s="243">
        <v>35</v>
      </c>
      <c r="D323" s="242">
        <v>516.33000000000004</v>
      </c>
      <c r="E323" s="242">
        <v>35</v>
      </c>
      <c r="F323" s="242">
        <v>516.33000000000004</v>
      </c>
      <c r="G323" s="242">
        <v>85.17</v>
      </c>
      <c r="H323" s="242">
        <v>516.33000000000004</v>
      </c>
      <c r="I323" s="242">
        <v>93.75</v>
      </c>
      <c r="J323" s="242">
        <v>516.33000000000004</v>
      </c>
      <c r="K323" s="242">
        <v>143.91999999999999</v>
      </c>
    </row>
    <row r="324" spans="1:11">
      <c r="A324" s="244">
        <v>1449</v>
      </c>
      <c r="B324" s="244">
        <v>518</v>
      </c>
      <c r="C324" s="244">
        <v>35.25</v>
      </c>
      <c r="D324" s="245">
        <v>518</v>
      </c>
      <c r="E324" s="245">
        <v>35.25</v>
      </c>
      <c r="F324" s="245">
        <v>518</v>
      </c>
      <c r="G324" s="245">
        <v>85.75</v>
      </c>
      <c r="H324" s="245">
        <v>518</v>
      </c>
      <c r="I324" s="245">
        <v>94</v>
      </c>
      <c r="J324" s="245">
        <v>518</v>
      </c>
      <c r="K324" s="245">
        <v>144.5</v>
      </c>
    </row>
    <row r="325" spans="1:11">
      <c r="A325" s="243">
        <v>1453.5</v>
      </c>
      <c r="B325" s="243">
        <v>519.58000000000004</v>
      </c>
      <c r="C325" s="243">
        <v>35.42</v>
      </c>
      <c r="D325" s="242">
        <v>519.58000000000004</v>
      </c>
      <c r="E325" s="242">
        <v>35.42</v>
      </c>
      <c r="F325" s="242">
        <v>519.58000000000004</v>
      </c>
      <c r="G325" s="242">
        <v>86.25</v>
      </c>
      <c r="H325" s="242">
        <v>519.58000000000004</v>
      </c>
      <c r="I325" s="242">
        <v>94.17</v>
      </c>
      <c r="J325" s="242">
        <v>519.58000000000004</v>
      </c>
      <c r="K325" s="242">
        <v>145</v>
      </c>
    </row>
    <row r="326" spans="1:11">
      <c r="A326" s="244">
        <v>1458</v>
      </c>
      <c r="B326" s="244">
        <v>521.16999999999996</v>
      </c>
      <c r="C326" s="244">
        <v>35.58</v>
      </c>
      <c r="D326" s="245">
        <v>521.16999999999996</v>
      </c>
      <c r="E326" s="245">
        <v>35.58</v>
      </c>
      <c r="F326" s="245">
        <v>521.16999999999996</v>
      </c>
      <c r="G326" s="245">
        <v>86.75</v>
      </c>
      <c r="H326" s="245">
        <v>521.16999999999996</v>
      </c>
      <c r="I326" s="245">
        <v>94.33</v>
      </c>
      <c r="J326" s="245">
        <v>521.16999999999996</v>
      </c>
      <c r="K326" s="245">
        <v>145.5</v>
      </c>
    </row>
    <row r="327" spans="1:11">
      <c r="A327" s="243">
        <v>1462.5</v>
      </c>
      <c r="B327" s="243">
        <v>522.83000000000004</v>
      </c>
      <c r="C327" s="243">
        <v>35.92</v>
      </c>
      <c r="D327" s="242">
        <v>522.83000000000004</v>
      </c>
      <c r="E327" s="242">
        <v>35.92</v>
      </c>
      <c r="F327" s="242">
        <v>522.83000000000004</v>
      </c>
      <c r="G327" s="242">
        <v>87.33</v>
      </c>
      <c r="H327" s="242">
        <v>522.83000000000004</v>
      </c>
      <c r="I327" s="242">
        <v>94.67</v>
      </c>
      <c r="J327" s="242">
        <v>522.83000000000004</v>
      </c>
      <c r="K327" s="242">
        <v>146.08000000000001</v>
      </c>
    </row>
    <row r="328" spans="1:11">
      <c r="A328" s="244">
        <v>1467</v>
      </c>
      <c r="B328" s="244">
        <v>524.41999999999996</v>
      </c>
      <c r="C328" s="244">
        <v>36.08</v>
      </c>
      <c r="D328" s="245">
        <v>524.41999999999996</v>
      </c>
      <c r="E328" s="245">
        <v>36.08</v>
      </c>
      <c r="F328" s="245">
        <v>524.41999999999996</v>
      </c>
      <c r="G328" s="245">
        <v>87.83</v>
      </c>
      <c r="H328" s="245">
        <v>524.41999999999996</v>
      </c>
      <c r="I328" s="245">
        <v>94.83</v>
      </c>
      <c r="J328" s="245">
        <v>524.41999999999996</v>
      </c>
      <c r="K328" s="245">
        <v>146.58000000000001</v>
      </c>
    </row>
    <row r="329" spans="1:11">
      <c r="A329" s="243">
        <v>1471.5</v>
      </c>
      <c r="B329" s="243">
        <v>526</v>
      </c>
      <c r="C329" s="243">
        <v>36.25</v>
      </c>
      <c r="D329" s="242">
        <v>526</v>
      </c>
      <c r="E329" s="242">
        <v>36.25</v>
      </c>
      <c r="F329" s="242">
        <v>526</v>
      </c>
      <c r="G329" s="242">
        <v>88.33</v>
      </c>
      <c r="H329" s="242">
        <v>526</v>
      </c>
      <c r="I329" s="242">
        <v>95</v>
      </c>
      <c r="J329" s="242">
        <v>526</v>
      </c>
      <c r="K329" s="242">
        <v>147.08000000000001</v>
      </c>
    </row>
    <row r="330" spans="1:11">
      <c r="A330" s="244">
        <v>1476</v>
      </c>
      <c r="B330" s="244">
        <v>527.66999999999996</v>
      </c>
      <c r="C330" s="244">
        <v>36.5</v>
      </c>
      <c r="D330" s="245">
        <v>527.66999999999996</v>
      </c>
      <c r="E330" s="245">
        <v>36.5</v>
      </c>
      <c r="F330" s="245">
        <v>527.66999999999996</v>
      </c>
      <c r="G330" s="245">
        <v>88.92</v>
      </c>
      <c r="H330" s="245">
        <v>527.66999999999996</v>
      </c>
      <c r="I330" s="245">
        <v>95.25</v>
      </c>
      <c r="J330" s="245">
        <v>527.66999999999996</v>
      </c>
      <c r="K330" s="245">
        <v>147.66999999999999</v>
      </c>
    </row>
    <row r="331" spans="1:11">
      <c r="A331" s="243">
        <v>1480.5</v>
      </c>
      <c r="B331" s="243">
        <v>529.25</v>
      </c>
      <c r="C331" s="243">
        <v>36.75</v>
      </c>
      <c r="D331" s="242">
        <v>529.25</v>
      </c>
      <c r="E331" s="242">
        <v>36.75</v>
      </c>
      <c r="F331" s="242">
        <v>529.25</v>
      </c>
      <c r="G331" s="242">
        <v>89.42</v>
      </c>
      <c r="H331" s="242">
        <v>529.25</v>
      </c>
      <c r="I331" s="242">
        <v>95.5</v>
      </c>
      <c r="J331" s="242">
        <v>529.25</v>
      </c>
      <c r="K331" s="242">
        <v>148.16999999999999</v>
      </c>
    </row>
    <row r="332" spans="1:11">
      <c r="A332" s="244">
        <v>1485</v>
      </c>
      <c r="B332" s="244">
        <v>530.83000000000004</v>
      </c>
      <c r="C332" s="244">
        <v>36.92</v>
      </c>
      <c r="D332" s="245">
        <v>530.83000000000004</v>
      </c>
      <c r="E332" s="245">
        <v>36.92</v>
      </c>
      <c r="F332" s="245">
        <v>530.83000000000004</v>
      </c>
      <c r="G332" s="245">
        <v>89.92</v>
      </c>
      <c r="H332" s="245">
        <v>530.83000000000004</v>
      </c>
      <c r="I332" s="245">
        <v>95.67</v>
      </c>
      <c r="J332" s="245">
        <v>530.83000000000004</v>
      </c>
      <c r="K332" s="245">
        <v>148.66999999999999</v>
      </c>
    </row>
    <row r="333" spans="1:11">
      <c r="A333" s="243">
        <v>1489.5</v>
      </c>
      <c r="B333" s="243">
        <v>532.41999999999996</v>
      </c>
      <c r="C333" s="243">
        <v>37.08</v>
      </c>
      <c r="D333" s="242">
        <v>532.41999999999996</v>
      </c>
      <c r="E333" s="242">
        <v>37.08</v>
      </c>
      <c r="F333" s="242">
        <v>532.41999999999996</v>
      </c>
      <c r="G333" s="242">
        <v>90.42</v>
      </c>
      <c r="H333" s="242">
        <v>532.41999999999996</v>
      </c>
      <c r="I333" s="242">
        <v>95.83</v>
      </c>
      <c r="J333" s="242">
        <v>532.41999999999996</v>
      </c>
      <c r="K333" s="242">
        <v>149.16999999999999</v>
      </c>
    </row>
    <row r="334" spans="1:11">
      <c r="A334" s="244">
        <v>1494</v>
      </c>
      <c r="B334" s="244">
        <v>534.08000000000004</v>
      </c>
      <c r="C334" s="244">
        <v>37.33</v>
      </c>
      <c r="D334" s="245">
        <v>534.08000000000004</v>
      </c>
      <c r="E334" s="245">
        <v>37.33</v>
      </c>
      <c r="F334" s="245">
        <v>534.08000000000004</v>
      </c>
      <c r="G334" s="245">
        <v>91</v>
      </c>
      <c r="H334" s="245">
        <v>534.08000000000004</v>
      </c>
      <c r="I334" s="245">
        <v>96.08</v>
      </c>
      <c r="J334" s="245">
        <v>534.08000000000004</v>
      </c>
      <c r="K334" s="245">
        <v>149.75</v>
      </c>
    </row>
    <row r="335" spans="1:11">
      <c r="A335" s="243">
        <v>1498.5</v>
      </c>
      <c r="B335" s="243">
        <v>535.66999999999996</v>
      </c>
      <c r="C335" s="243">
        <v>37.58</v>
      </c>
      <c r="D335" s="242">
        <v>535.66999999999996</v>
      </c>
      <c r="E335" s="242">
        <v>37.58</v>
      </c>
      <c r="F335" s="242">
        <v>535.66999999999996</v>
      </c>
      <c r="G335" s="242">
        <v>91.5</v>
      </c>
      <c r="H335" s="242">
        <v>535.66999999999996</v>
      </c>
      <c r="I335" s="242">
        <v>96.33</v>
      </c>
      <c r="J335" s="242">
        <v>535.66999999999996</v>
      </c>
      <c r="K335" s="242">
        <v>150.25</v>
      </c>
    </row>
    <row r="336" spans="1:11">
      <c r="A336" s="244">
        <v>1503</v>
      </c>
      <c r="B336" s="244">
        <v>537.25</v>
      </c>
      <c r="C336" s="244">
        <v>37.75</v>
      </c>
      <c r="D336" s="245">
        <v>537.25</v>
      </c>
      <c r="E336" s="245">
        <v>37.75</v>
      </c>
      <c r="F336" s="245">
        <v>537.25</v>
      </c>
      <c r="G336" s="245">
        <v>92</v>
      </c>
      <c r="H336" s="245">
        <v>537.25</v>
      </c>
      <c r="I336" s="245">
        <v>96.5</v>
      </c>
      <c r="J336" s="245">
        <v>537.25</v>
      </c>
      <c r="K336" s="245">
        <v>150.75</v>
      </c>
    </row>
    <row r="337" spans="1:11">
      <c r="A337" s="243">
        <v>1507.5</v>
      </c>
      <c r="B337" s="243">
        <v>538.91999999999996</v>
      </c>
      <c r="C337" s="243">
        <v>38</v>
      </c>
      <c r="D337" s="242">
        <v>538.91999999999996</v>
      </c>
      <c r="E337" s="242">
        <v>38</v>
      </c>
      <c r="F337" s="242">
        <v>538.91999999999996</v>
      </c>
      <c r="G337" s="242">
        <v>92.67</v>
      </c>
      <c r="H337" s="242">
        <v>538.91999999999996</v>
      </c>
      <c r="I337" s="242">
        <v>96.75</v>
      </c>
      <c r="J337" s="242">
        <v>538.91999999999996</v>
      </c>
      <c r="K337" s="242">
        <v>151.41999999999999</v>
      </c>
    </row>
    <row r="338" spans="1:11">
      <c r="A338" s="244">
        <v>1512</v>
      </c>
      <c r="B338" s="244">
        <v>540.5</v>
      </c>
      <c r="C338" s="244">
        <v>38.17</v>
      </c>
      <c r="D338" s="245">
        <v>540.5</v>
      </c>
      <c r="E338" s="245">
        <v>38.17</v>
      </c>
      <c r="F338" s="245">
        <v>540.5</v>
      </c>
      <c r="G338" s="245">
        <v>93.17</v>
      </c>
      <c r="H338" s="245">
        <v>540.5</v>
      </c>
      <c r="I338" s="245">
        <v>96.92</v>
      </c>
      <c r="J338" s="245">
        <v>540.5</v>
      </c>
      <c r="K338" s="245">
        <v>151.91999999999999</v>
      </c>
    </row>
    <row r="339" spans="1:11">
      <c r="A339" s="243">
        <v>1516.5</v>
      </c>
      <c r="B339" s="243">
        <v>542.08000000000004</v>
      </c>
      <c r="C339" s="243">
        <v>38.42</v>
      </c>
      <c r="D339" s="242">
        <v>542.08000000000004</v>
      </c>
      <c r="E339" s="242">
        <v>38.42</v>
      </c>
      <c r="F339" s="242">
        <v>542.08000000000004</v>
      </c>
      <c r="G339" s="242">
        <v>93.67</v>
      </c>
      <c r="H339" s="242">
        <v>542.08000000000004</v>
      </c>
      <c r="I339" s="242">
        <v>97.17</v>
      </c>
      <c r="J339" s="242">
        <v>542.08000000000004</v>
      </c>
      <c r="K339" s="242">
        <v>152.41999999999999</v>
      </c>
    </row>
    <row r="340" spans="1:11">
      <c r="A340" s="244">
        <v>1521</v>
      </c>
      <c r="B340" s="244">
        <v>543.75</v>
      </c>
      <c r="C340" s="244">
        <v>38.67</v>
      </c>
      <c r="D340" s="245">
        <v>543.75</v>
      </c>
      <c r="E340" s="245">
        <v>38.67</v>
      </c>
      <c r="F340" s="245">
        <v>543.75</v>
      </c>
      <c r="G340" s="245">
        <v>94.25</v>
      </c>
      <c r="H340" s="245">
        <v>543.75</v>
      </c>
      <c r="I340" s="245">
        <v>97.42</v>
      </c>
      <c r="J340" s="245">
        <v>543.75</v>
      </c>
      <c r="K340" s="245">
        <v>153</v>
      </c>
    </row>
    <row r="341" spans="1:11">
      <c r="A341" s="243">
        <v>1525.5</v>
      </c>
      <c r="B341" s="243">
        <v>545.33000000000004</v>
      </c>
      <c r="C341" s="243">
        <v>38.83</v>
      </c>
      <c r="D341" s="242">
        <v>545.33000000000004</v>
      </c>
      <c r="E341" s="242">
        <v>38.83</v>
      </c>
      <c r="F341" s="242">
        <v>545.33000000000004</v>
      </c>
      <c r="G341" s="242">
        <v>94.75</v>
      </c>
      <c r="H341" s="242">
        <v>545.33000000000004</v>
      </c>
      <c r="I341" s="242">
        <v>97.58</v>
      </c>
      <c r="J341" s="242">
        <v>545.33000000000004</v>
      </c>
      <c r="K341" s="242">
        <v>153.5</v>
      </c>
    </row>
    <row r="342" spans="1:11">
      <c r="A342" s="244">
        <v>1530</v>
      </c>
      <c r="B342" s="244">
        <v>546.91999999999996</v>
      </c>
      <c r="C342" s="244">
        <v>39</v>
      </c>
      <c r="D342" s="245">
        <v>546.91999999999996</v>
      </c>
      <c r="E342" s="245">
        <v>39</v>
      </c>
      <c r="F342" s="245">
        <v>546.91999999999996</v>
      </c>
      <c r="G342" s="245">
        <v>95.25</v>
      </c>
      <c r="H342" s="245">
        <v>546.91999999999996</v>
      </c>
      <c r="I342" s="245">
        <v>97.75</v>
      </c>
      <c r="J342" s="245">
        <v>546.91999999999996</v>
      </c>
      <c r="K342" s="245">
        <v>154</v>
      </c>
    </row>
    <row r="343" spans="1:11">
      <c r="A343" s="243">
        <v>1534.5</v>
      </c>
      <c r="B343" s="243">
        <v>548.58000000000004</v>
      </c>
      <c r="C343" s="243">
        <v>39.33</v>
      </c>
      <c r="D343" s="242">
        <v>548.58000000000004</v>
      </c>
      <c r="E343" s="242">
        <v>39.33</v>
      </c>
      <c r="F343" s="242">
        <v>548.58000000000004</v>
      </c>
      <c r="G343" s="242">
        <v>95.83</v>
      </c>
      <c r="H343" s="242">
        <v>548.58000000000004</v>
      </c>
      <c r="I343" s="242">
        <v>98.08</v>
      </c>
      <c r="J343" s="242">
        <v>548.58000000000004</v>
      </c>
      <c r="K343" s="242">
        <v>154.58000000000001</v>
      </c>
    </row>
    <row r="344" spans="1:11">
      <c r="A344" s="244">
        <v>1539</v>
      </c>
      <c r="B344" s="244">
        <v>550.16999999999996</v>
      </c>
      <c r="C344" s="244">
        <v>39.5</v>
      </c>
      <c r="D344" s="245">
        <v>550.16999999999996</v>
      </c>
      <c r="E344" s="245">
        <v>39.5</v>
      </c>
      <c r="F344" s="245">
        <v>550.16999999999996</v>
      </c>
      <c r="G344" s="245">
        <v>96.33</v>
      </c>
      <c r="H344" s="245">
        <v>550.16999999999996</v>
      </c>
      <c r="I344" s="245">
        <v>98.25</v>
      </c>
      <c r="J344" s="245">
        <v>550.16999999999996</v>
      </c>
      <c r="K344" s="245">
        <v>155.08000000000001</v>
      </c>
    </row>
    <row r="345" spans="1:11">
      <c r="A345" s="243">
        <v>1543.5</v>
      </c>
      <c r="B345" s="243">
        <v>551.75</v>
      </c>
      <c r="C345" s="243">
        <v>39.67</v>
      </c>
      <c r="D345" s="242">
        <v>551.75</v>
      </c>
      <c r="E345" s="242">
        <v>39.67</v>
      </c>
      <c r="F345" s="242">
        <v>551.75</v>
      </c>
      <c r="G345" s="242">
        <v>96.83</v>
      </c>
      <c r="H345" s="242">
        <v>551.75</v>
      </c>
      <c r="I345" s="242">
        <v>98.42</v>
      </c>
      <c r="J345" s="242">
        <v>551.75</v>
      </c>
      <c r="K345" s="242">
        <v>155.58000000000001</v>
      </c>
    </row>
    <row r="346" spans="1:11">
      <c r="A346" s="244">
        <v>1548</v>
      </c>
      <c r="B346" s="244">
        <v>553.33000000000004</v>
      </c>
      <c r="C346" s="244">
        <v>39.83</v>
      </c>
      <c r="D346" s="245">
        <v>553.33000000000004</v>
      </c>
      <c r="E346" s="245">
        <v>39.83</v>
      </c>
      <c r="F346" s="245">
        <v>553.33000000000004</v>
      </c>
      <c r="G346" s="245">
        <v>97.33</v>
      </c>
      <c r="H346" s="245">
        <v>553.33000000000004</v>
      </c>
      <c r="I346" s="245">
        <v>98.58</v>
      </c>
      <c r="J346" s="245">
        <v>553.33000000000004</v>
      </c>
      <c r="K346" s="245">
        <v>156.08000000000001</v>
      </c>
    </row>
    <row r="347" spans="1:11">
      <c r="A347" s="243">
        <v>1552.5</v>
      </c>
      <c r="B347" s="243">
        <v>555</v>
      </c>
      <c r="C347" s="243">
        <v>40.17</v>
      </c>
      <c r="D347" s="242">
        <v>555</v>
      </c>
      <c r="E347" s="242">
        <v>40.17</v>
      </c>
      <c r="F347" s="242">
        <v>555</v>
      </c>
      <c r="G347" s="242">
        <v>97.92</v>
      </c>
      <c r="H347" s="242">
        <v>555</v>
      </c>
      <c r="I347" s="242">
        <v>98.92</v>
      </c>
      <c r="J347" s="242">
        <v>555</v>
      </c>
      <c r="K347" s="242">
        <v>156.66999999999999</v>
      </c>
    </row>
    <row r="348" spans="1:11">
      <c r="A348" s="244">
        <v>1557</v>
      </c>
      <c r="B348" s="244">
        <v>556.58000000000004</v>
      </c>
      <c r="C348" s="244">
        <v>40.33</v>
      </c>
      <c r="D348" s="245">
        <v>556.58000000000004</v>
      </c>
      <c r="E348" s="245">
        <v>40.33</v>
      </c>
      <c r="F348" s="245">
        <v>556.58000000000004</v>
      </c>
      <c r="G348" s="245">
        <v>98.42</v>
      </c>
      <c r="H348" s="245">
        <v>556.58000000000004</v>
      </c>
      <c r="I348" s="245">
        <v>99.08</v>
      </c>
      <c r="J348" s="245">
        <v>556.58000000000004</v>
      </c>
      <c r="K348" s="245">
        <v>157.16999999999999</v>
      </c>
    </row>
    <row r="349" spans="1:11">
      <c r="A349" s="243">
        <v>1561.5</v>
      </c>
      <c r="B349" s="243">
        <v>558.16999999999996</v>
      </c>
      <c r="C349" s="243">
        <v>40.5</v>
      </c>
      <c r="D349" s="242">
        <v>558.16999999999996</v>
      </c>
      <c r="E349" s="242">
        <v>40.5</v>
      </c>
      <c r="F349" s="242">
        <v>558.16999999999996</v>
      </c>
      <c r="G349" s="242">
        <v>98.92</v>
      </c>
      <c r="H349" s="242">
        <v>558.16999999999996</v>
      </c>
      <c r="I349" s="242">
        <v>99.25</v>
      </c>
      <c r="J349" s="242">
        <v>558.16999999999996</v>
      </c>
      <c r="K349" s="242">
        <v>157.66999999999999</v>
      </c>
    </row>
    <row r="350" spans="1:11">
      <c r="A350" s="244">
        <v>1566</v>
      </c>
      <c r="B350" s="244">
        <v>559.83000000000004</v>
      </c>
      <c r="C350" s="244">
        <v>40.83</v>
      </c>
      <c r="D350" s="245">
        <v>559.83000000000004</v>
      </c>
      <c r="E350" s="245">
        <v>40.83</v>
      </c>
      <c r="F350" s="245">
        <v>559.83000000000004</v>
      </c>
      <c r="G350" s="245">
        <v>99.5</v>
      </c>
      <c r="H350" s="245">
        <v>559.83000000000004</v>
      </c>
      <c r="I350" s="245">
        <v>99.58</v>
      </c>
      <c r="J350" s="245">
        <v>559.83000000000004</v>
      </c>
      <c r="K350" s="245">
        <v>158.25</v>
      </c>
    </row>
    <row r="351" spans="1:11">
      <c r="A351" s="243">
        <v>1570.5</v>
      </c>
      <c r="B351" s="243">
        <v>561.41999999999996</v>
      </c>
      <c r="C351" s="243">
        <v>41</v>
      </c>
      <c r="D351" s="242">
        <v>561.41999999999996</v>
      </c>
      <c r="E351" s="242">
        <v>41</v>
      </c>
      <c r="F351" s="242">
        <v>561.41999999999996</v>
      </c>
      <c r="G351" s="242">
        <v>100</v>
      </c>
      <c r="H351" s="242">
        <v>561.41999999999996</v>
      </c>
      <c r="I351" s="242">
        <v>99.75</v>
      </c>
      <c r="J351" s="242">
        <v>561.41999999999996</v>
      </c>
      <c r="K351" s="242">
        <v>158.75</v>
      </c>
    </row>
    <row r="352" spans="1:11">
      <c r="A352" s="244">
        <v>1575</v>
      </c>
      <c r="B352" s="244">
        <v>563</v>
      </c>
      <c r="C352" s="244">
        <v>41.17</v>
      </c>
      <c r="D352" s="245">
        <v>563</v>
      </c>
      <c r="E352" s="245">
        <v>41.17</v>
      </c>
      <c r="F352" s="245">
        <v>563</v>
      </c>
      <c r="G352" s="245">
        <v>100.5</v>
      </c>
      <c r="H352" s="245">
        <v>563</v>
      </c>
      <c r="I352" s="245">
        <v>99.92</v>
      </c>
      <c r="J352" s="245">
        <v>563</v>
      </c>
      <c r="K352" s="245">
        <v>159.25</v>
      </c>
    </row>
    <row r="353" spans="1:11">
      <c r="A353" s="243">
        <v>1579.5</v>
      </c>
      <c r="B353" s="243">
        <v>564.66999999999996</v>
      </c>
      <c r="C353" s="243">
        <v>41.42</v>
      </c>
      <c r="D353" s="242">
        <v>564.66999999999996</v>
      </c>
      <c r="E353" s="242">
        <v>41.42</v>
      </c>
      <c r="F353" s="242">
        <v>564.66999999999996</v>
      </c>
      <c r="G353" s="242">
        <v>101.08</v>
      </c>
      <c r="H353" s="242">
        <v>564.66999999999996</v>
      </c>
      <c r="I353" s="242">
        <v>100.17</v>
      </c>
      <c r="J353" s="242">
        <v>564.66999999999996</v>
      </c>
      <c r="K353" s="242">
        <v>159.83000000000001</v>
      </c>
    </row>
    <row r="354" spans="1:11">
      <c r="A354" s="244">
        <v>1584</v>
      </c>
      <c r="B354" s="244">
        <v>566.25</v>
      </c>
      <c r="C354" s="244">
        <v>41.67</v>
      </c>
      <c r="D354" s="245">
        <v>566.25</v>
      </c>
      <c r="E354" s="245">
        <v>41.67</v>
      </c>
      <c r="F354" s="245">
        <v>566.25</v>
      </c>
      <c r="G354" s="245">
        <v>101.58</v>
      </c>
      <c r="H354" s="245">
        <v>566.25</v>
      </c>
      <c r="I354" s="245">
        <v>100.42</v>
      </c>
      <c r="J354" s="245">
        <v>566.25</v>
      </c>
      <c r="K354" s="245">
        <v>160.33000000000001</v>
      </c>
    </row>
    <row r="355" spans="1:11">
      <c r="A355" s="243">
        <v>1588.5</v>
      </c>
      <c r="B355" s="243">
        <v>567.83000000000004</v>
      </c>
      <c r="C355" s="243">
        <v>41.83</v>
      </c>
      <c r="D355" s="242">
        <v>567.83000000000004</v>
      </c>
      <c r="E355" s="242">
        <v>41.83</v>
      </c>
      <c r="F355" s="242">
        <v>567.83000000000004</v>
      </c>
      <c r="G355" s="242">
        <v>102.08</v>
      </c>
      <c r="H355" s="242">
        <v>567.83000000000004</v>
      </c>
      <c r="I355" s="242">
        <v>100.58</v>
      </c>
      <c r="J355" s="242">
        <v>567.83000000000004</v>
      </c>
      <c r="K355" s="242">
        <v>160.83000000000001</v>
      </c>
    </row>
    <row r="356" spans="1:11">
      <c r="A356" s="244">
        <v>1593</v>
      </c>
      <c r="B356" s="244">
        <v>569.41999999999996</v>
      </c>
      <c r="C356" s="244">
        <v>42</v>
      </c>
      <c r="D356" s="245">
        <v>569.41999999999996</v>
      </c>
      <c r="E356" s="245">
        <v>42</v>
      </c>
      <c r="F356" s="245">
        <v>569.41999999999996</v>
      </c>
      <c r="G356" s="245">
        <v>102.58</v>
      </c>
      <c r="H356" s="245">
        <v>569.41999999999996</v>
      </c>
      <c r="I356" s="245">
        <v>100.75</v>
      </c>
      <c r="J356" s="245">
        <v>569.41999999999996</v>
      </c>
      <c r="K356" s="245">
        <v>161.33000000000001</v>
      </c>
    </row>
    <row r="357" spans="1:11">
      <c r="A357" s="243">
        <v>1597.5</v>
      </c>
      <c r="B357" s="243">
        <v>571.08000000000004</v>
      </c>
      <c r="C357" s="243">
        <v>42.25</v>
      </c>
      <c r="D357" s="242">
        <v>571.08000000000004</v>
      </c>
      <c r="E357" s="242">
        <v>42.25</v>
      </c>
      <c r="F357" s="242">
        <v>571.08000000000004</v>
      </c>
      <c r="G357" s="242">
        <v>103.25</v>
      </c>
      <c r="H357" s="242">
        <v>571.08000000000004</v>
      </c>
      <c r="I357" s="242">
        <v>101</v>
      </c>
      <c r="J357" s="242">
        <v>571.08000000000004</v>
      </c>
      <c r="K357" s="242">
        <v>162</v>
      </c>
    </row>
    <row r="358" spans="1:11">
      <c r="A358" s="244">
        <v>1602</v>
      </c>
      <c r="B358" s="244">
        <v>572.66999999999996</v>
      </c>
      <c r="C358" s="244">
        <v>42.5</v>
      </c>
      <c r="D358" s="245">
        <v>572.66999999999996</v>
      </c>
      <c r="E358" s="245">
        <v>42.5</v>
      </c>
      <c r="F358" s="245">
        <v>572.66999999999996</v>
      </c>
      <c r="G358" s="245">
        <v>103.75</v>
      </c>
      <c r="H358" s="245">
        <v>572.66999999999996</v>
      </c>
      <c r="I358" s="245">
        <v>101.25</v>
      </c>
      <c r="J358" s="245">
        <v>572.66999999999996</v>
      </c>
      <c r="K358" s="245">
        <v>162.5</v>
      </c>
    </row>
    <row r="359" spans="1:11">
      <c r="A359" s="243">
        <v>1606.5</v>
      </c>
      <c r="B359" s="243">
        <v>574.25</v>
      </c>
      <c r="C359" s="243">
        <v>42.67</v>
      </c>
      <c r="D359" s="242">
        <v>574.25</v>
      </c>
      <c r="E359" s="242">
        <v>42.67</v>
      </c>
      <c r="F359" s="242">
        <v>574.25</v>
      </c>
      <c r="G359" s="242">
        <v>104.25</v>
      </c>
      <c r="H359" s="242">
        <v>574.25</v>
      </c>
      <c r="I359" s="242">
        <v>101.42</v>
      </c>
      <c r="J359" s="242">
        <v>574.25</v>
      </c>
      <c r="K359" s="242">
        <v>163</v>
      </c>
    </row>
    <row r="360" spans="1:11">
      <c r="A360" s="244">
        <v>1611</v>
      </c>
      <c r="B360" s="244">
        <v>575.91999999999996</v>
      </c>
      <c r="C360" s="244">
        <v>42.92</v>
      </c>
      <c r="D360" s="245">
        <v>575.91999999999996</v>
      </c>
      <c r="E360" s="245">
        <v>42.92</v>
      </c>
      <c r="F360" s="245">
        <v>575.91999999999996</v>
      </c>
      <c r="G360" s="245">
        <v>104.83</v>
      </c>
      <c r="H360" s="245">
        <v>575.91999999999996</v>
      </c>
      <c r="I360" s="245">
        <v>101.67</v>
      </c>
      <c r="J360" s="245">
        <v>575.91999999999996</v>
      </c>
      <c r="K360" s="245">
        <v>163.58000000000001</v>
      </c>
    </row>
    <row r="361" spans="1:11">
      <c r="A361" s="243">
        <v>1615.5</v>
      </c>
      <c r="B361" s="243">
        <v>577.5</v>
      </c>
      <c r="C361" s="243">
        <v>43.08</v>
      </c>
      <c r="D361" s="242">
        <v>577.5</v>
      </c>
      <c r="E361" s="242">
        <v>43.08</v>
      </c>
      <c r="F361" s="242">
        <v>577.5</v>
      </c>
      <c r="G361" s="242">
        <v>105.33</v>
      </c>
      <c r="H361" s="242">
        <v>577.5</v>
      </c>
      <c r="I361" s="242">
        <v>101.83</v>
      </c>
      <c r="J361" s="242">
        <v>577.5</v>
      </c>
      <c r="K361" s="242">
        <v>164.08</v>
      </c>
    </row>
    <row r="362" spans="1:11">
      <c r="A362" s="244">
        <v>1620</v>
      </c>
      <c r="B362" s="244">
        <v>579.08000000000004</v>
      </c>
      <c r="C362" s="244">
        <v>43.33</v>
      </c>
      <c r="D362" s="245">
        <v>579.08000000000004</v>
      </c>
      <c r="E362" s="245">
        <v>43.33</v>
      </c>
      <c r="F362" s="245">
        <v>579.08000000000004</v>
      </c>
      <c r="G362" s="245">
        <v>105.83</v>
      </c>
      <c r="H362" s="245">
        <v>579.08000000000004</v>
      </c>
      <c r="I362" s="245">
        <v>102.08</v>
      </c>
      <c r="J362" s="245">
        <v>579.08000000000004</v>
      </c>
      <c r="K362" s="245">
        <v>164.58</v>
      </c>
    </row>
    <row r="363" spans="1:11">
      <c r="A363" s="243">
        <v>1624.5</v>
      </c>
      <c r="B363" s="243">
        <v>580.75</v>
      </c>
      <c r="C363" s="243">
        <v>43.58</v>
      </c>
      <c r="D363" s="242">
        <v>580.75</v>
      </c>
      <c r="E363" s="242">
        <v>43.58</v>
      </c>
      <c r="F363" s="242">
        <v>580.75</v>
      </c>
      <c r="G363" s="242">
        <v>106.42</v>
      </c>
      <c r="H363" s="242">
        <v>580.75</v>
      </c>
      <c r="I363" s="242">
        <v>102.33</v>
      </c>
      <c r="J363" s="242">
        <v>580.75</v>
      </c>
      <c r="K363" s="242">
        <v>165.17</v>
      </c>
    </row>
    <row r="364" spans="1:11">
      <c r="A364" s="244">
        <v>1629</v>
      </c>
      <c r="B364" s="244">
        <v>582.33000000000004</v>
      </c>
      <c r="C364" s="244">
        <v>43.75</v>
      </c>
      <c r="D364" s="245">
        <v>582.33000000000004</v>
      </c>
      <c r="E364" s="245">
        <v>43.75</v>
      </c>
      <c r="F364" s="245">
        <v>582.33000000000004</v>
      </c>
      <c r="G364" s="245">
        <v>106.92</v>
      </c>
      <c r="H364" s="245">
        <v>582.33000000000004</v>
      </c>
      <c r="I364" s="245">
        <v>102.5</v>
      </c>
      <c r="J364" s="245">
        <v>582.33000000000004</v>
      </c>
      <c r="K364" s="245">
        <v>165.67</v>
      </c>
    </row>
    <row r="365" spans="1:11">
      <c r="A365" s="243">
        <v>1633.5</v>
      </c>
      <c r="B365" s="243">
        <v>583.91999999999996</v>
      </c>
      <c r="C365" s="243">
        <v>43.92</v>
      </c>
      <c r="D365" s="242">
        <v>583.91999999999996</v>
      </c>
      <c r="E365" s="242">
        <v>43.92</v>
      </c>
      <c r="F365" s="242">
        <v>583.91999999999996</v>
      </c>
      <c r="G365" s="242">
        <v>107.42</v>
      </c>
      <c r="H365" s="242">
        <v>583.91999999999996</v>
      </c>
      <c r="I365" s="242">
        <v>102.67</v>
      </c>
      <c r="J365" s="242">
        <v>583.91999999999996</v>
      </c>
      <c r="K365" s="242">
        <v>166.17</v>
      </c>
    </row>
    <row r="366" spans="1:11">
      <c r="A366" s="244">
        <v>1638</v>
      </c>
      <c r="B366" s="244">
        <v>585.58000000000004</v>
      </c>
      <c r="C366" s="244">
        <v>44.25</v>
      </c>
      <c r="D366" s="245">
        <v>585.58000000000004</v>
      </c>
      <c r="E366" s="245">
        <v>44.25</v>
      </c>
      <c r="F366" s="245">
        <v>585.58000000000004</v>
      </c>
      <c r="G366" s="245">
        <v>108</v>
      </c>
      <c r="H366" s="245">
        <v>585.58000000000004</v>
      </c>
      <c r="I366" s="245">
        <v>103</v>
      </c>
      <c r="J366" s="245">
        <v>585.58000000000004</v>
      </c>
      <c r="K366" s="245">
        <v>166.75</v>
      </c>
    </row>
    <row r="367" spans="1:11">
      <c r="A367" s="243">
        <v>1642.5</v>
      </c>
      <c r="B367" s="243">
        <v>587.16999999999996</v>
      </c>
      <c r="C367" s="243">
        <v>44.42</v>
      </c>
      <c r="D367" s="242">
        <v>587.16999999999996</v>
      </c>
      <c r="E367" s="242">
        <v>44.42</v>
      </c>
      <c r="F367" s="242">
        <v>587.16999999999996</v>
      </c>
      <c r="G367" s="242">
        <v>108.5</v>
      </c>
      <c r="H367" s="242">
        <v>587.16999999999996</v>
      </c>
      <c r="I367" s="242">
        <v>103.17</v>
      </c>
      <c r="J367" s="242">
        <v>587.16999999999996</v>
      </c>
      <c r="K367" s="242">
        <v>167.25</v>
      </c>
    </row>
    <row r="368" spans="1:11">
      <c r="A368" s="244">
        <v>1647</v>
      </c>
      <c r="B368" s="244">
        <v>588.75</v>
      </c>
      <c r="C368" s="244">
        <v>44.58</v>
      </c>
      <c r="D368" s="245">
        <v>588.75</v>
      </c>
      <c r="E368" s="245">
        <v>44.58</v>
      </c>
      <c r="F368" s="245">
        <v>588.75</v>
      </c>
      <c r="G368" s="245">
        <v>109</v>
      </c>
      <c r="H368" s="245">
        <v>588.75</v>
      </c>
      <c r="I368" s="245">
        <v>103.33</v>
      </c>
      <c r="J368" s="245">
        <v>588.75</v>
      </c>
      <c r="K368" s="245">
        <v>167.75</v>
      </c>
    </row>
    <row r="369" spans="1:11">
      <c r="A369" s="243">
        <v>1651.5</v>
      </c>
      <c r="B369" s="243">
        <v>590.33000000000004</v>
      </c>
      <c r="C369" s="243">
        <v>44.75</v>
      </c>
      <c r="D369" s="242">
        <v>590.33000000000004</v>
      </c>
      <c r="E369" s="242">
        <v>44.75</v>
      </c>
      <c r="F369" s="242">
        <v>590.33000000000004</v>
      </c>
      <c r="G369" s="242">
        <v>109.5</v>
      </c>
      <c r="H369" s="242">
        <v>590.33000000000004</v>
      </c>
      <c r="I369" s="242">
        <v>103.5</v>
      </c>
      <c r="J369" s="242">
        <v>590.33000000000004</v>
      </c>
      <c r="K369" s="242">
        <v>168.25</v>
      </c>
    </row>
    <row r="370" spans="1:11">
      <c r="A370" s="244">
        <v>1656</v>
      </c>
      <c r="B370" s="244">
        <v>592</v>
      </c>
      <c r="C370" s="244">
        <v>45.08</v>
      </c>
      <c r="D370" s="245">
        <v>592</v>
      </c>
      <c r="E370" s="245">
        <v>45.08</v>
      </c>
      <c r="F370" s="245">
        <v>592</v>
      </c>
      <c r="G370" s="245">
        <v>110.08</v>
      </c>
      <c r="H370" s="245">
        <v>592</v>
      </c>
      <c r="I370" s="245">
        <v>103.83</v>
      </c>
      <c r="J370" s="245">
        <v>592</v>
      </c>
      <c r="K370" s="245">
        <v>168.83</v>
      </c>
    </row>
    <row r="371" spans="1:11">
      <c r="A371" s="243">
        <v>1660.5</v>
      </c>
      <c r="B371" s="243">
        <v>593.58000000000004</v>
      </c>
      <c r="C371" s="243">
        <v>45.25</v>
      </c>
      <c r="D371" s="242">
        <v>593.58000000000004</v>
      </c>
      <c r="E371" s="242">
        <v>45.25</v>
      </c>
      <c r="F371" s="242">
        <v>593.58000000000004</v>
      </c>
      <c r="G371" s="242">
        <v>110.58</v>
      </c>
      <c r="H371" s="242">
        <v>593.58000000000004</v>
      </c>
      <c r="I371" s="242">
        <v>104</v>
      </c>
      <c r="J371" s="242">
        <v>593.58000000000004</v>
      </c>
      <c r="K371" s="242">
        <v>169.33</v>
      </c>
    </row>
    <row r="372" spans="1:11">
      <c r="A372" s="244">
        <v>1665</v>
      </c>
      <c r="B372" s="244">
        <v>595.16999999999996</v>
      </c>
      <c r="C372" s="244">
        <v>45.42</v>
      </c>
      <c r="D372" s="245">
        <v>595.16999999999996</v>
      </c>
      <c r="E372" s="245">
        <v>45.42</v>
      </c>
      <c r="F372" s="245">
        <v>595.16999999999996</v>
      </c>
      <c r="G372" s="245">
        <v>111.08</v>
      </c>
      <c r="H372" s="245">
        <v>595.16999999999996</v>
      </c>
      <c r="I372" s="245">
        <v>104.17</v>
      </c>
      <c r="J372" s="245">
        <v>595.16999999999996</v>
      </c>
      <c r="K372" s="245">
        <v>169.83</v>
      </c>
    </row>
    <row r="373" spans="1:11">
      <c r="A373" s="243">
        <v>1669.5</v>
      </c>
      <c r="B373" s="243">
        <v>596.83000000000004</v>
      </c>
      <c r="C373" s="243">
        <v>45.67</v>
      </c>
      <c r="D373" s="242">
        <v>596.83000000000004</v>
      </c>
      <c r="E373" s="242">
        <v>45.67</v>
      </c>
      <c r="F373" s="242">
        <v>596.83000000000004</v>
      </c>
      <c r="G373" s="242">
        <v>111.67</v>
      </c>
      <c r="H373" s="242">
        <v>596.83000000000004</v>
      </c>
      <c r="I373" s="242">
        <v>104.42</v>
      </c>
      <c r="J373" s="242">
        <v>596.83000000000004</v>
      </c>
      <c r="K373" s="242">
        <v>170.42</v>
      </c>
    </row>
    <row r="374" spans="1:11">
      <c r="A374" s="244">
        <v>1674</v>
      </c>
      <c r="B374" s="244">
        <v>598.41999999999996</v>
      </c>
      <c r="C374" s="244">
        <v>45.92</v>
      </c>
      <c r="D374" s="245">
        <v>598.41999999999996</v>
      </c>
      <c r="E374" s="245">
        <v>45.92</v>
      </c>
      <c r="F374" s="245">
        <v>598.41999999999996</v>
      </c>
      <c r="G374" s="245">
        <v>112.17</v>
      </c>
      <c r="H374" s="245">
        <v>598.41999999999996</v>
      </c>
      <c r="I374" s="245">
        <v>104.67</v>
      </c>
      <c r="J374" s="245">
        <v>598.41999999999996</v>
      </c>
      <c r="K374" s="245">
        <v>170.92</v>
      </c>
    </row>
    <row r="375" spans="1:11">
      <c r="A375" s="243">
        <v>1678.5</v>
      </c>
      <c r="B375" s="243">
        <v>600</v>
      </c>
      <c r="C375" s="243">
        <v>46.08</v>
      </c>
      <c r="D375" s="242">
        <v>600</v>
      </c>
      <c r="E375" s="242">
        <v>46.08</v>
      </c>
      <c r="F375" s="242">
        <v>600</v>
      </c>
      <c r="G375" s="242">
        <v>112.67</v>
      </c>
      <c r="H375" s="242">
        <v>600</v>
      </c>
      <c r="I375" s="242">
        <v>104.83</v>
      </c>
      <c r="J375" s="242">
        <v>600</v>
      </c>
      <c r="K375" s="242">
        <v>171.42</v>
      </c>
    </row>
    <row r="376" spans="1:11">
      <c r="A376" s="244">
        <v>1683</v>
      </c>
      <c r="B376" s="244">
        <v>601.66999999999996</v>
      </c>
      <c r="C376" s="244">
        <v>46.33</v>
      </c>
      <c r="D376" s="245">
        <v>601.66999999999996</v>
      </c>
      <c r="E376" s="245">
        <v>46.33</v>
      </c>
      <c r="F376" s="245">
        <v>601.66999999999996</v>
      </c>
      <c r="G376" s="245">
        <v>113.25</v>
      </c>
      <c r="H376" s="245">
        <v>601.66999999999996</v>
      </c>
      <c r="I376" s="245">
        <v>105.08</v>
      </c>
      <c r="J376" s="245">
        <v>601.66999999999996</v>
      </c>
      <c r="K376" s="245">
        <v>172</v>
      </c>
    </row>
    <row r="377" spans="1:11">
      <c r="A377" s="243">
        <v>1687.5</v>
      </c>
      <c r="B377" s="243">
        <v>603.25</v>
      </c>
      <c r="C377" s="243">
        <v>46.5</v>
      </c>
      <c r="D377" s="242">
        <v>603.25</v>
      </c>
      <c r="E377" s="242">
        <v>46.5</v>
      </c>
      <c r="F377" s="242">
        <v>603.25</v>
      </c>
      <c r="G377" s="242">
        <v>113.83</v>
      </c>
      <c r="H377" s="242">
        <v>603.25</v>
      </c>
      <c r="I377" s="242">
        <v>105.25</v>
      </c>
      <c r="J377" s="242">
        <v>603.25</v>
      </c>
      <c r="K377" s="242">
        <v>172.58</v>
      </c>
    </row>
    <row r="378" spans="1:11">
      <c r="A378" s="244">
        <v>1692</v>
      </c>
      <c r="B378" s="244">
        <v>604.83000000000004</v>
      </c>
      <c r="C378" s="244">
        <v>46.75</v>
      </c>
      <c r="D378" s="245">
        <v>604.83000000000004</v>
      </c>
      <c r="E378" s="245">
        <v>46.75</v>
      </c>
      <c r="F378" s="245">
        <v>604.83000000000004</v>
      </c>
      <c r="G378" s="245">
        <v>114.33</v>
      </c>
      <c r="H378" s="245">
        <v>604.83000000000004</v>
      </c>
      <c r="I378" s="245">
        <v>105.5</v>
      </c>
      <c r="J378" s="245">
        <v>604.83000000000004</v>
      </c>
      <c r="K378" s="245">
        <v>173.08</v>
      </c>
    </row>
    <row r="379" spans="1:11">
      <c r="A379" s="243">
        <v>1696.5</v>
      </c>
      <c r="B379" s="243">
        <v>606.41999999999996</v>
      </c>
      <c r="C379" s="243">
        <v>46.92</v>
      </c>
      <c r="D379" s="242">
        <v>606.41999999999996</v>
      </c>
      <c r="E379" s="242">
        <v>46.92</v>
      </c>
      <c r="F379" s="242">
        <v>606.41999999999996</v>
      </c>
      <c r="G379" s="242">
        <v>114.83</v>
      </c>
      <c r="H379" s="242">
        <v>606.41999999999996</v>
      </c>
      <c r="I379" s="242">
        <v>105.67</v>
      </c>
      <c r="J379" s="242">
        <v>606.41999999999996</v>
      </c>
      <c r="K379" s="242">
        <v>173.58</v>
      </c>
    </row>
    <row r="380" spans="1:11">
      <c r="A380" s="244">
        <v>1701</v>
      </c>
      <c r="B380" s="244">
        <v>608.08000000000004</v>
      </c>
      <c r="C380" s="244">
        <v>47.17</v>
      </c>
      <c r="D380" s="245">
        <v>608.08000000000004</v>
      </c>
      <c r="E380" s="245">
        <v>47.17</v>
      </c>
      <c r="F380" s="245">
        <v>608.08000000000004</v>
      </c>
      <c r="G380" s="245">
        <v>115.42</v>
      </c>
      <c r="H380" s="245">
        <v>608.08000000000004</v>
      </c>
      <c r="I380" s="245">
        <v>105.92</v>
      </c>
      <c r="J380" s="245">
        <v>608.08000000000004</v>
      </c>
      <c r="K380" s="245">
        <v>174.17</v>
      </c>
    </row>
    <row r="381" spans="1:11">
      <c r="A381" s="243">
        <v>1705.5</v>
      </c>
      <c r="B381" s="243">
        <v>609.66999999999996</v>
      </c>
      <c r="C381" s="243">
        <v>47.33</v>
      </c>
      <c r="D381" s="242">
        <v>609.66999999999996</v>
      </c>
      <c r="E381" s="242">
        <v>47.33</v>
      </c>
      <c r="F381" s="242">
        <v>609.66999999999996</v>
      </c>
      <c r="G381" s="242">
        <v>115.92</v>
      </c>
      <c r="H381" s="242">
        <v>609.66999999999996</v>
      </c>
      <c r="I381" s="242">
        <v>106.08</v>
      </c>
      <c r="J381" s="242">
        <v>609.66999999999996</v>
      </c>
      <c r="K381" s="242">
        <v>174.67</v>
      </c>
    </row>
    <row r="382" spans="1:11">
      <c r="A382" s="244">
        <v>1710</v>
      </c>
      <c r="B382" s="244">
        <v>611.25</v>
      </c>
      <c r="C382" s="244">
        <v>47.58</v>
      </c>
      <c r="D382" s="245">
        <v>611.25</v>
      </c>
      <c r="E382" s="245">
        <v>47.58</v>
      </c>
      <c r="F382" s="245">
        <v>611.25</v>
      </c>
      <c r="G382" s="245">
        <v>116.42</v>
      </c>
      <c r="H382" s="245">
        <v>611.25</v>
      </c>
      <c r="I382" s="245">
        <v>106.33</v>
      </c>
      <c r="J382" s="245">
        <v>611.25</v>
      </c>
      <c r="K382" s="245">
        <v>175.17</v>
      </c>
    </row>
    <row r="383" spans="1:11">
      <c r="A383" s="243">
        <v>1714.5</v>
      </c>
      <c r="B383" s="243">
        <v>612.91999999999996</v>
      </c>
      <c r="C383" s="243">
        <v>47.83</v>
      </c>
      <c r="D383" s="242">
        <v>612.91999999999996</v>
      </c>
      <c r="E383" s="242">
        <v>47.83</v>
      </c>
      <c r="F383" s="242">
        <v>612.91999999999996</v>
      </c>
      <c r="G383" s="242">
        <v>117</v>
      </c>
      <c r="H383" s="242">
        <v>612.91999999999996</v>
      </c>
      <c r="I383" s="242">
        <v>106.58</v>
      </c>
      <c r="J383" s="242">
        <v>612.91999999999996</v>
      </c>
      <c r="K383" s="242">
        <v>175.75</v>
      </c>
    </row>
    <row r="384" spans="1:11">
      <c r="A384" s="244">
        <v>1719</v>
      </c>
      <c r="B384" s="244">
        <v>614.5</v>
      </c>
      <c r="C384" s="244">
        <v>48</v>
      </c>
      <c r="D384" s="245">
        <v>614.5</v>
      </c>
      <c r="E384" s="245">
        <v>48</v>
      </c>
      <c r="F384" s="245">
        <v>614.5</v>
      </c>
      <c r="G384" s="245">
        <v>117.5</v>
      </c>
      <c r="H384" s="245">
        <v>614.5</v>
      </c>
      <c r="I384" s="245">
        <v>106.75</v>
      </c>
      <c r="J384" s="245">
        <v>614.5</v>
      </c>
      <c r="K384" s="245">
        <v>176.25</v>
      </c>
    </row>
    <row r="385" spans="1:11">
      <c r="A385" s="243">
        <v>1723.5</v>
      </c>
      <c r="B385" s="243">
        <v>616.08000000000004</v>
      </c>
      <c r="C385" s="243">
        <v>48.17</v>
      </c>
      <c r="D385" s="242">
        <v>616.08000000000004</v>
      </c>
      <c r="E385" s="242">
        <v>48.17</v>
      </c>
      <c r="F385" s="242">
        <v>616.08000000000004</v>
      </c>
      <c r="G385" s="242">
        <v>118</v>
      </c>
      <c r="H385" s="242">
        <v>616.08000000000004</v>
      </c>
      <c r="I385" s="242">
        <v>106.92</v>
      </c>
      <c r="J385" s="242">
        <v>616.08000000000004</v>
      </c>
      <c r="K385" s="242">
        <v>176.75</v>
      </c>
    </row>
    <row r="386" spans="1:11">
      <c r="A386" s="244">
        <v>1728</v>
      </c>
      <c r="B386" s="244">
        <v>617.75</v>
      </c>
      <c r="C386" s="244">
        <v>48.5</v>
      </c>
      <c r="D386" s="245">
        <v>617.75</v>
      </c>
      <c r="E386" s="245">
        <v>48.5</v>
      </c>
      <c r="F386" s="245">
        <v>617.75</v>
      </c>
      <c r="G386" s="245">
        <v>118.58</v>
      </c>
      <c r="H386" s="245">
        <v>617.75</v>
      </c>
      <c r="I386" s="245">
        <v>107.25</v>
      </c>
      <c r="J386" s="245">
        <v>617.75</v>
      </c>
      <c r="K386" s="245">
        <v>177.33</v>
      </c>
    </row>
    <row r="387" spans="1:11">
      <c r="A387" s="243">
        <v>1732.5</v>
      </c>
      <c r="B387" s="243">
        <v>619.33000000000004</v>
      </c>
      <c r="C387" s="243">
        <v>48.67</v>
      </c>
      <c r="D387" s="242">
        <v>619.33000000000004</v>
      </c>
      <c r="E387" s="242">
        <v>48.67</v>
      </c>
      <c r="F387" s="242">
        <v>619.33000000000004</v>
      </c>
      <c r="G387" s="242">
        <v>119.08</v>
      </c>
      <c r="H387" s="242">
        <v>619.33000000000004</v>
      </c>
      <c r="I387" s="242">
        <v>107.42</v>
      </c>
      <c r="J387" s="242">
        <v>619.33000000000004</v>
      </c>
      <c r="K387" s="242">
        <v>177.83</v>
      </c>
    </row>
    <row r="388" spans="1:11">
      <c r="A388" s="244">
        <v>1737</v>
      </c>
      <c r="B388" s="244">
        <v>620.91999999999996</v>
      </c>
      <c r="C388" s="244">
        <v>48.83</v>
      </c>
      <c r="D388" s="245">
        <v>620.91999999999996</v>
      </c>
      <c r="E388" s="245">
        <v>48.83</v>
      </c>
      <c r="F388" s="245">
        <v>620.91999999999996</v>
      </c>
      <c r="G388" s="245">
        <v>119.58</v>
      </c>
      <c r="H388" s="245">
        <v>620.91999999999996</v>
      </c>
      <c r="I388" s="245">
        <v>107.58</v>
      </c>
      <c r="J388" s="245">
        <v>620.91999999999996</v>
      </c>
      <c r="K388" s="245">
        <v>178.33</v>
      </c>
    </row>
    <row r="389" spans="1:11">
      <c r="A389" s="243">
        <v>1741.5</v>
      </c>
      <c r="B389" s="243">
        <v>622.58000000000004</v>
      </c>
      <c r="C389" s="243">
        <v>49.08</v>
      </c>
      <c r="D389" s="242">
        <v>622.58000000000004</v>
      </c>
      <c r="E389" s="242">
        <v>49.08</v>
      </c>
      <c r="F389" s="242">
        <v>622.58000000000004</v>
      </c>
      <c r="G389" s="242">
        <v>120.17</v>
      </c>
      <c r="H389" s="242">
        <v>622.58000000000004</v>
      </c>
      <c r="I389" s="242">
        <v>107.83</v>
      </c>
      <c r="J389" s="242">
        <v>622.58000000000004</v>
      </c>
      <c r="K389" s="242">
        <v>178.92</v>
      </c>
    </row>
    <row r="390" spans="1:11">
      <c r="A390" s="244">
        <v>1746</v>
      </c>
      <c r="B390" s="244">
        <v>624.16999999999996</v>
      </c>
      <c r="C390" s="244">
        <v>49.33</v>
      </c>
      <c r="D390" s="245">
        <v>624.16999999999996</v>
      </c>
      <c r="E390" s="245">
        <v>49.33</v>
      </c>
      <c r="F390" s="245">
        <v>624.16999999999996</v>
      </c>
      <c r="G390" s="245">
        <v>120.67</v>
      </c>
      <c r="H390" s="245">
        <v>624.16999999999996</v>
      </c>
      <c r="I390" s="245">
        <v>108.08</v>
      </c>
      <c r="J390" s="245">
        <v>624.16999999999996</v>
      </c>
      <c r="K390" s="245">
        <v>179.42</v>
      </c>
    </row>
    <row r="391" spans="1:11">
      <c r="A391" s="243">
        <v>1750.5</v>
      </c>
      <c r="B391" s="243">
        <v>625.75</v>
      </c>
      <c r="C391" s="243">
        <v>49.5</v>
      </c>
      <c r="D391" s="242">
        <v>625.75</v>
      </c>
      <c r="E391" s="242">
        <v>49.5</v>
      </c>
      <c r="F391" s="242">
        <v>625.75</v>
      </c>
      <c r="G391" s="242">
        <v>121.17</v>
      </c>
      <c r="H391" s="242">
        <v>625.75</v>
      </c>
      <c r="I391" s="242">
        <v>108.25</v>
      </c>
      <c r="J391" s="242">
        <v>625.75</v>
      </c>
      <c r="K391" s="242">
        <v>179.92</v>
      </c>
    </row>
    <row r="392" spans="1:11">
      <c r="A392" s="244">
        <v>1755</v>
      </c>
      <c r="B392" s="244">
        <v>627.33000000000004</v>
      </c>
      <c r="C392" s="244">
        <v>49.67</v>
      </c>
      <c r="D392" s="245">
        <v>627.33000000000004</v>
      </c>
      <c r="E392" s="245">
        <v>49.67</v>
      </c>
      <c r="F392" s="245">
        <v>627.33000000000004</v>
      </c>
      <c r="G392" s="245">
        <v>121.67</v>
      </c>
      <c r="H392" s="245">
        <v>627.33000000000004</v>
      </c>
      <c r="I392" s="245">
        <v>108.42</v>
      </c>
      <c r="J392" s="245">
        <v>627.33000000000004</v>
      </c>
      <c r="K392" s="245">
        <v>180.42</v>
      </c>
    </row>
    <row r="393" spans="1:11">
      <c r="A393" s="243">
        <v>1759.5</v>
      </c>
      <c r="B393" s="243">
        <v>629</v>
      </c>
      <c r="C393" s="243">
        <v>49.92</v>
      </c>
      <c r="D393" s="242">
        <v>629</v>
      </c>
      <c r="E393" s="242">
        <v>49.92</v>
      </c>
      <c r="F393" s="242">
        <v>629</v>
      </c>
      <c r="G393" s="242">
        <v>122.25</v>
      </c>
      <c r="H393" s="242">
        <v>629</v>
      </c>
      <c r="I393" s="242">
        <v>108.67</v>
      </c>
      <c r="J393" s="242">
        <v>629</v>
      </c>
      <c r="K393" s="242">
        <v>181</v>
      </c>
    </row>
    <row r="394" spans="1:11">
      <c r="A394" s="244">
        <v>1764</v>
      </c>
      <c r="B394" s="244">
        <v>630.58000000000004</v>
      </c>
      <c r="C394" s="244">
        <v>50.17</v>
      </c>
      <c r="D394" s="245">
        <v>630.58000000000004</v>
      </c>
      <c r="E394" s="245">
        <v>50.17</v>
      </c>
      <c r="F394" s="245">
        <v>630.58000000000004</v>
      </c>
      <c r="G394" s="245">
        <v>122.75</v>
      </c>
      <c r="H394" s="245">
        <v>630.58000000000004</v>
      </c>
      <c r="I394" s="245">
        <v>108.92</v>
      </c>
      <c r="J394" s="245">
        <v>630.58000000000004</v>
      </c>
      <c r="K394" s="245">
        <v>181.5</v>
      </c>
    </row>
    <row r="395" spans="1:11">
      <c r="A395" s="243">
        <v>1768.5</v>
      </c>
      <c r="B395" s="243">
        <v>632.16999999999996</v>
      </c>
      <c r="C395" s="243">
        <v>50.33</v>
      </c>
      <c r="D395" s="242">
        <v>632.16999999999996</v>
      </c>
      <c r="E395" s="242">
        <v>50.33</v>
      </c>
      <c r="F395" s="242">
        <v>632.16999999999996</v>
      </c>
      <c r="G395" s="242">
        <v>123.25</v>
      </c>
      <c r="H395" s="242">
        <v>632.16999999999996</v>
      </c>
      <c r="I395" s="242">
        <v>109.08</v>
      </c>
      <c r="J395" s="242">
        <v>632.16999999999996</v>
      </c>
      <c r="K395" s="242">
        <v>182</v>
      </c>
    </row>
    <row r="396" spans="1:11">
      <c r="A396" s="244">
        <v>1773</v>
      </c>
      <c r="B396" s="244">
        <v>633.83000000000004</v>
      </c>
      <c r="C396" s="244">
        <v>50.58</v>
      </c>
      <c r="D396" s="245">
        <v>633.83000000000004</v>
      </c>
      <c r="E396" s="245">
        <v>50.58</v>
      </c>
      <c r="F396" s="245">
        <v>633.83000000000004</v>
      </c>
      <c r="G396" s="245">
        <v>123.83</v>
      </c>
      <c r="H396" s="245">
        <v>633.83000000000004</v>
      </c>
      <c r="I396" s="245">
        <v>109.33</v>
      </c>
      <c r="J396" s="245">
        <v>633.83000000000004</v>
      </c>
      <c r="K396" s="245">
        <v>182.58</v>
      </c>
    </row>
    <row r="397" spans="1:11">
      <c r="A397" s="243">
        <v>1777.5</v>
      </c>
      <c r="B397" s="243">
        <v>635.41999999999996</v>
      </c>
      <c r="C397" s="243">
        <v>50.83</v>
      </c>
      <c r="D397" s="242">
        <v>635.41999999999996</v>
      </c>
      <c r="E397" s="242">
        <v>50.83</v>
      </c>
      <c r="F397" s="242">
        <v>635.41999999999996</v>
      </c>
      <c r="G397" s="242">
        <v>124.33</v>
      </c>
      <c r="H397" s="242">
        <v>635.41999999999996</v>
      </c>
      <c r="I397" s="242">
        <v>109.58</v>
      </c>
      <c r="J397" s="242">
        <v>635.41999999999996</v>
      </c>
      <c r="K397" s="242">
        <v>183.08</v>
      </c>
    </row>
    <row r="398" spans="1:11">
      <c r="A398" s="244">
        <v>1782</v>
      </c>
      <c r="B398" s="244">
        <v>637</v>
      </c>
      <c r="C398" s="244">
        <v>51</v>
      </c>
      <c r="D398" s="245">
        <v>637</v>
      </c>
      <c r="E398" s="245">
        <v>51</v>
      </c>
      <c r="F398" s="245">
        <v>637</v>
      </c>
      <c r="G398" s="245">
        <v>124.92</v>
      </c>
      <c r="H398" s="245">
        <v>637</v>
      </c>
      <c r="I398" s="245">
        <v>109.75</v>
      </c>
      <c r="J398" s="245">
        <v>637</v>
      </c>
      <c r="K398" s="245">
        <v>183.67</v>
      </c>
    </row>
    <row r="399" spans="1:11">
      <c r="A399" s="243">
        <v>1786.5</v>
      </c>
      <c r="B399" s="243">
        <v>638.66999999999996</v>
      </c>
      <c r="C399" s="243">
        <v>51.25</v>
      </c>
      <c r="D399" s="242">
        <v>638.66999999999996</v>
      </c>
      <c r="E399" s="242">
        <v>51.25</v>
      </c>
      <c r="F399" s="242">
        <v>638.66999999999996</v>
      </c>
      <c r="G399" s="242">
        <v>125.5</v>
      </c>
      <c r="H399" s="242">
        <v>638.66999999999996</v>
      </c>
      <c r="I399" s="242">
        <v>110</v>
      </c>
      <c r="J399" s="242">
        <v>638.66999999999996</v>
      </c>
      <c r="K399" s="242">
        <v>184.25</v>
      </c>
    </row>
    <row r="400" spans="1:11">
      <c r="A400" s="244">
        <v>1791</v>
      </c>
      <c r="B400" s="244">
        <v>640.25</v>
      </c>
      <c r="C400" s="244">
        <v>51.42</v>
      </c>
      <c r="D400" s="245">
        <v>640.25</v>
      </c>
      <c r="E400" s="245">
        <v>51.42</v>
      </c>
      <c r="F400" s="245">
        <v>640.25</v>
      </c>
      <c r="G400" s="245">
        <v>126</v>
      </c>
      <c r="H400" s="245">
        <v>640.25</v>
      </c>
      <c r="I400" s="245">
        <v>110.17</v>
      </c>
      <c r="J400" s="245">
        <v>640.25</v>
      </c>
      <c r="K400" s="245">
        <v>184.75</v>
      </c>
    </row>
    <row r="401" spans="1:11">
      <c r="A401" s="243">
        <v>1795.5</v>
      </c>
      <c r="B401" s="243">
        <v>641.83000000000004</v>
      </c>
      <c r="C401" s="243">
        <v>51.67</v>
      </c>
      <c r="D401" s="242">
        <v>641.83000000000004</v>
      </c>
      <c r="E401" s="242">
        <v>51.67</v>
      </c>
      <c r="F401" s="242">
        <v>641.83000000000004</v>
      </c>
      <c r="G401" s="242">
        <v>126.5</v>
      </c>
      <c r="H401" s="242">
        <v>641.83000000000004</v>
      </c>
      <c r="I401" s="242">
        <v>110.42</v>
      </c>
      <c r="J401" s="242">
        <v>641.83000000000004</v>
      </c>
      <c r="K401" s="242">
        <v>185.25</v>
      </c>
    </row>
    <row r="402" spans="1:11">
      <c r="A402" s="244">
        <v>1800</v>
      </c>
      <c r="B402" s="244">
        <v>643.5</v>
      </c>
      <c r="C402" s="244">
        <v>51.92</v>
      </c>
      <c r="D402" s="245">
        <v>643.5</v>
      </c>
      <c r="E402" s="245">
        <v>51.92</v>
      </c>
      <c r="F402" s="245">
        <v>643.5</v>
      </c>
      <c r="G402" s="245">
        <v>127.08</v>
      </c>
      <c r="H402" s="245">
        <v>643.5</v>
      </c>
      <c r="I402" s="245">
        <v>110.67</v>
      </c>
      <c r="J402" s="245">
        <v>643.5</v>
      </c>
      <c r="K402" s="245">
        <v>185.83</v>
      </c>
    </row>
    <row r="403" spans="1:11">
      <c r="A403" s="243">
        <v>1804.5</v>
      </c>
      <c r="B403" s="243">
        <v>645.08000000000004</v>
      </c>
      <c r="C403" s="243">
        <v>52.08</v>
      </c>
      <c r="D403" s="242">
        <v>645.08000000000004</v>
      </c>
      <c r="E403" s="242">
        <v>52.08</v>
      </c>
      <c r="F403" s="242">
        <v>645.08000000000004</v>
      </c>
      <c r="G403" s="242">
        <v>127.58</v>
      </c>
      <c r="H403" s="242">
        <v>645.08000000000004</v>
      </c>
      <c r="I403" s="242">
        <v>110.83</v>
      </c>
      <c r="J403" s="242">
        <v>645.08000000000004</v>
      </c>
      <c r="K403" s="242">
        <v>186.33</v>
      </c>
    </row>
    <row r="404" spans="1:11">
      <c r="A404" s="244">
        <v>1809</v>
      </c>
      <c r="B404" s="244">
        <v>646.66999999999996</v>
      </c>
      <c r="C404" s="244">
        <v>52.25</v>
      </c>
      <c r="D404" s="245">
        <v>646.66999999999996</v>
      </c>
      <c r="E404" s="245">
        <v>52.25</v>
      </c>
      <c r="F404" s="245">
        <v>646.66999999999996</v>
      </c>
      <c r="G404" s="245">
        <v>128.08000000000001</v>
      </c>
      <c r="H404" s="245">
        <v>646.66999999999996</v>
      </c>
      <c r="I404" s="245">
        <v>111</v>
      </c>
      <c r="J404" s="245">
        <v>646.66999999999996</v>
      </c>
      <c r="K404" s="245">
        <v>186.83</v>
      </c>
    </row>
    <row r="405" spans="1:11">
      <c r="A405" s="243">
        <v>1813.5</v>
      </c>
      <c r="B405" s="243">
        <v>648.25</v>
      </c>
      <c r="C405" s="243">
        <v>52.5</v>
      </c>
      <c r="D405" s="242">
        <v>648.25</v>
      </c>
      <c r="E405" s="242">
        <v>52.5</v>
      </c>
      <c r="F405" s="242">
        <v>648.25</v>
      </c>
      <c r="G405" s="242">
        <v>128.58000000000001</v>
      </c>
      <c r="H405" s="242">
        <v>648.25</v>
      </c>
      <c r="I405" s="242">
        <v>111.25</v>
      </c>
      <c r="J405" s="242">
        <v>648.25</v>
      </c>
      <c r="K405" s="242">
        <v>187.33</v>
      </c>
    </row>
    <row r="406" spans="1:11">
      <c r="A406" s="244">
        <v>1818</v>
      </c>
      <c r="B406" s="244">
        <v>649.91999999999996</v>
      </c>
      <c r="C406" s="244">
        <v>52.75</v>
      </c>
      <c r="D406" s="245">
        <v>649.91999999999996</v>
      </c>
      <c r="E406" s="245">
        <v>52.75</v>
      </c>
      <c r="F406" s="245">
        <v>649.91999999999996</v>
      </c>
      <c r="G406" s="245">
        <v>129.16999999999999</v>
      </c>
      <c r="H406" s="245">
        <v>649.91999999999996</v>
      </c>
      <c r="I406" s="245">
        <v>111.5</v>
      </c>
      <c r="J406" s="245">
        <v>649.91999999999996</v>
      </c>
      <c r="K406" s="245">
        <v>187.92</v>
      </c>
    </row>
    <row r="407" spans="1:11">
      <c r="A407" s="243">
        <v>1822.5</v>
      </c>
      <c r="B407" s="243">
        <v>651.5</v>
      </c>
      <c r="C407" s="243">
        <v>52.92</v>
      </c>
      <c r="D407" s="242">
        <v>651.5</v>
      </c>
      <c r="E407" s="242">
        <v>52.92</v>
      </c>
      <c r="F407" s="242">
        <v>651.5</v>
      </c>
      <c r="G407" s="242">
        <v>129.66999999999999</v>
      </c>
      <c r="H407" s="242">
        <v>651.5</v>
      </c>
      <c r="I407" s="242">
        <v>111.67</v>
      </c>
      <c r="J407" s="242">
        <v>651.5</v>
      </c>
      <c r="K407" s="242">
        <v>188.42</v>
      </c>
    </row>
    <row r="408" spans="1:11">
      <c r="A408" s="244">
        <v>1827</v>
      </c>
      <c r="B408" s="244">
        <v>653.08000000000004</v>
      </c>
      <c r="C408" s="244">
        <v>53.08</v>
      </c>
      <c r="D408" s="245">
        <v>653.08000000000004</v>
      </c>
      <c r="E408" s="245">
        <v>53.08</v>
      </c>
      <c r="F408" s="245">
        <v>653.08000000000004</v>
      </c>
      <c r="G408" s="245">
        <v>130.16999999999999</v>
      </c>
      <c r="H408" s="245">
        <v>653.08000000000004</v>
      </c>
      <c r="I408" s="245">
        <v>111.83</v>
      </c>
      <c r="J408" s="245">
        <v>653.08000000000004</v>
      </c>
      <c r="K408" s="245">
        <v>188.92</v>
      </c>
    </row>
    <row r="409" spans="1:11">
      <c r="A409" s="243">
        <v>1831.5</v>
      </c>
      <c r="B409" s="243">
        <v>654.75</v>
      </c>
      <c r="C409" s="243">
        <v>53.42</v>
      </c>
      <c r="D409" s="242">
        <v>654.75</v>
      </c>
      <c r="E409" s="242">
        <v>53.42</v>
      </c>
      <c r="F409" s="242">
        <v>654.75</v>
      </c>
      <c r="G409" s="242">
        <v>130.75</v>
      </c>
      <c r="H409" s="242">
        <v>654.75</v>
      </c>
      <c r="I409" s="242">
        <v>112.17</v>
      </c>
      <c r="J409" s="242">
        <v>654.75</v>
      </c>
      <c r="K409" s="242">
        <v>189.5</v>
      </c>
    </row>
    <row r="410" spans="1:11">
      <c r="A410" s="244">
        <v>1836</v>
      </c>
      <c r="B410" s="244">
        <v>656.33</v>
      </c>
      <c r="C410" s="244">
        <v>53.58</v>
      </c>
      <c r="D410" s="245">
        <v>656.33</v>
      </c>
      <c r="E410" s="245">
        <v>53.58</v>
      </c>
      <c r="F410" s="245">
        <v>656.33</v>
      </c>
      <c r="G410" s="245">
        <v>131.25</v>
      </c>
      <c r="H410" s="245">
        <v>656.33</v>
      </c>
      <c r="I410" s="245">
        <v>112.33</v>
      </c>
      <c r="J410" s="245">
        <v>656.33</v>
      </c>
      <c r="K410" s="245">
        <v>190</v>
      </c>
    </row>
    <row r="411" spans="1:11">
      <c r="A411" s="243">
        <v>1840.5</v>
      </c>
      <c r="B411" s="243">
        <v>657.92</v>
      </c>
      <c r="C411" s="243">
        <v>53.75</v>
      </c>
      <c r="D411" s="242">
        <v>657.92</v>
      </c>
      <c r="E411" s="242">
        <v>53.75</v>
      </c>
      <c r="F411" s="242">
        <v>657.92</v>
      </c>
      <c r="G411" s="242">
        <v>131.75</v>
      </c>
      <c r="H411" s="242">
        <v>657.92</v>
      </c>
      <c r="I411" s="242">
        <v>112.5</v>
      </c>
      <c r="J411" s="242">
        <v>657.92</v>
      </c>
      <c r="K411" s="242">
        <v>190.5</v>
      </c>
    </row>
    <row r="412" spans="1:11">
      <c r="A412" s="244">
        <v>1845</v>
      </c>
      <c r="B412" s="244">
        <v>659.58</v>
      </c>
      <c r="C412" s="244">
        <v>54</v>
      </c>
      <c r="D412" s="245">
        <v>659.58</v>
      </c>
      <c r="E412" s="245">
        <v>54</v>
      </c>
      <c r="F412" s="245">
        <v>659.58</v>
      </c>
      <c r="G412" s="245">
        <v>132.33000000000001</v>
      </c>
      <c r="H412" s="245">
        <v>659.58</v>
      </c>
      <c r="I412" s="245">
        <v>112.75</v>
      </c>
      <c r="J412" s="245">
        <v>659.58</v>
      </c>
      <c r="K412" s="245">
        <v>191.08</v>
      </c>
    </row>
    <row r="413" spans="1:11">
      <c r="A413" s="243">
        <v>1849.5</v>
      </c>
      <c r="B413" s="243">
        <v>661.17</v>
      </c>
      <c r="C413" s="243">
        <v>54.25</v>
      </c>
      <c r="D413" s="242">
        <v>661.17</v>
      </c>
      <c r="E413" s="242">
        <v>54.25</v>
      </c>
      <c r="F413" s="242">
        <v>661.17</v>
      </c>
      <c r="G413" s="242">
        <v>132.83000000000001</v>
      </c>
      <c r="H413" s="242">
        <v>661.17</v>
      </c>
      <c r="I413" s="242">
        <v>113</v>
      </c>
      <c r="J413" s="242">
        <v>661.17</v>
      </c>
      <c r="K413" s="242">
        <v>191.58</v>
      </c>
    </row>
    <row r="414" spans="1:11">
      <c r="A414" s="244">
        <v>1854</v>
      </c>
      <c r="B414" s="244">
        <v>662.75</v>
      </c>
      <c r="C414" s="244">
        <v>54.42</v>
      </c>
      <c r="D414" s="245">
        <v>662.75</v>
      </c>
      <c r="E414" s="245">
        <v>54.42</v>
      </c>
      <c r="F414" s="245">
        <v>662.75</v>
      </c>
      <c r="G414" s="245">
        <v>133.33000000000001</v>
      </c>
      <c r="H414" s="245">
        <v>662.75</v>
      </c>
      <c r="I414" s="245">
        <v>113.17</v>
      </c>
      <c r="J414" s="245">
        <v>662.75</v>
      </c>
      <c r="K414" s="245">
        <v>192.08</v>
      </c>
    </row>
    <row r="415" spans="1:11">
      <c r="A415" s="243">
        <v>1858.5</v>
      </c>
      <c r="B415" s="243">
        <v>664.33</v>
      </c>
      <c r="C415" s="243">
        <v>54.58</v>
      </c>
      <c r="D415" s="242">
        <v>664.33</v>
      </c>
      <c r="E415" s="242">
        <v>54.58</v>
      </c>
      <c r="F415" s="242">
        <v>664.33</v>
      </c>
      <c r="G415" s="242">
        <v>133.83000000000001</v>
      </c>
      <c r="H415" s="242">
        <v>664.33</v>
      </c>
      <c r="I415" s="242">
        <v>113.33</v>
      </c>
      <c r="J415" s="242">
        <v>664.33</v>
      </c>
      <c r="K415" s="242">
        <v>192.58</v>
      </c>
    </row>
    <row r="416" spans="1:11">
      <c r="A416" s="244">
        <v>1863</v>
      </c>
      <c r="B416" s="244">
        <v>666</v>
      </c>
      <c r="C416" s="244">
        <v>54.83</v>
      </c>
      <c r="D416" s="245">
        <v>666</v>
      </c>
      <c r="E416" s="245">
        <v>54.83</v>
      </c>
      <c r="F416" s="245">
        <v>666</v>
      </c>
      <c r="G416" s="245">
        <v>134.41999999999999</v>
      </c>
      <c r="H416" s="245">
        <v>666</v>
      </c>
      <c r="I416" s="245">
        <v>113.58</v>
      </c>
      <c r="J416" s="245">
        <v>666</v>
      </c>
      <c r="K416" s="245">
        <v>193.17</v>
      </c>
    </row>
    <row r="417" spans="1:11">
      <c r="A417" s="243">
        <v>1867.5</v>
      </c>
      <c r="B417" s="243">
        <v>667.58</v>
      </c>
      <c r="C417" s="243">
        <v>55.08</v>
      </c>
      <c r="D417" s="242">
        <v>667.58</v>
      </c>
      <c r="E417" s="242">
        <v>55.08</v>
      </c>
      <c r="F417" s="242">
        <v>667.58</v>
      </c>
      <c r="G417" s="242">
        <v>134.91999999999999</v>
      </c>
      <c r="H417" s="242">
        <v>667.58</v>
      </c>
      <c r="I417" s="242">
        <v>113.83</v>
      </c>
      <c r="J417" s="242">
        <v>667.58</v>
      </c>
      <c r="K417" s="242">
        <v>193.67</v>
      </c>
    </row>
    <row r="418" spans="1:11">
      <c r="A418" s="244">
        <v>1872</v>
      </c>
      <c r="B418" s="244">
        <v>669.17</v>
      </c>
      <c r="C418" s="244">
        <v>55.25</v>
      </c>
      <c r="D418" s="245">
        <v>669.17</v>
      </c>
      <c r="E418" s="245">
        <v>55.25</v>
      </c>
      <c r="F418" s="245">
        <v>669.17</v>
      </c>
      <c r="G418" s="245">
        <v>135.5</v>
      </c>
      <c r="H418" s="245">
        <v>669.17</v>
      </c>
      <c r="I418" s="245">
        <v>114</v>
      </c>
      <c r="J418" s="245">
        <v>669.17</v>
      </c>
      <c r="K418" s="245">
        <v>194.25</v>
      </c>
    </row>
    <row r="419" spans="1:11">
      <c r="A419" s="243">
        <v>1876.5</v>
      </c>
      <c r="B419" s="243">
        <v>670.83</v>
      </c>
      <c r="C419" s="243">
        <v>55.5</v>
      </c>
      <c r="D419" s="242">
        <v>670.83</v>
      </c>
      <c r="E419" s="242">
        <v>55.5</v>
      </c>
      <c r="F419" s="242">
        <v>670.83</v>
      </c>
      <c r="G419" s="242">
        <v>136.08000000000001</v>
      </c>
      <c r="H419" s="242">
        <v>670.83</v>
      </c>
      <c r="I419" s="242">
        <v>114.25</v>
      </c>
      <c r="J419" s="242">
        <v>670.83</v>
      </c>
      <c r="K419" s="242">
        <v>194.83</v>
      </c>
    </row>
    <row r="420" spans="1:11">
      <c r="A420" s="244">
        <v>1881</v>
      </c>
      <c r="B420" s="244">
        <v>672.42</v>
      </c>
      <c r="C420" s="244">
        <v>55.67</v>
      </c>
      <c r="D420" s="245">
        <v>672.42</v>
      </c>
      <c r="E420" s="245">
        <v>55.67</v>
      </c>
      <c r="F420" s="245">
        <v>672.42</v>
      </c>
      <c r="G420" s="245">
        <v>136.58000000000001</v>
      </c>
      <c r="H420" s="245">
        <v>672.42</v>
      </c>
      <c r="I420" s="245">
        <v>114.42</v>
      </c>
      <c r="J420" s="245">
        <v>672.42</v>
      </c>
      <c r="K420" s="245">
        <v>195.33</v>
      </c>
    </row>
    <row r="421" spans="1:11">
      <c r="A421" s="243">
        <v>1885.5</v>
      </c>
      <c r="B421" s="243">
        <v>674</v>
      </c>
      <c r="C421" s="243">
        <v>55.92</v>
      </c>
      <c r="D421" s="242">
        <v>674</v>
      </c>
      <c r="E421" s="242">
        <v>55.92</v>
      </c>
      <c r="F421" s="242">
        <v>674</v>
      </c>
      <c r="G421" s="242">
        <v>137.08000000000001</v>
      </c>
      <c r="H421" s="242">
        <v>674</v>
      </c>
      <c r="I421" s="242">
        <v>114.67</v>
      </c>
      <c r="J421" s="242">
        <v>674</v>
      </c>
      <c r="K421" s="242">
        <v>195.83</v>
      </c>
    </row>
    <row r="422" spans="1:11">
      <c r="A422" s="244">
        <v>1890</v>
      </c>
      <c r="B422" s="244">
        <v>675.67</v>
      </c>
      <c r="C422" s="244">
        <v>56.17</v>
      </c>
      <c r="D422" s="245">
        <v>675.67</v>
      </c>
      <c r="E422" s="245">
        <v>56.17</v>
      </c>
      <c r="F422" s="245">
        <v>675.67</v>
      </c>
      <c r="G422" s="245">
        <v>137.66999999999999</v>
      </c>
      <c r="H422" s="245">
        <v>675.67</v>
      </c>
      <c r="I422" s="245">
        <v>114.92</v>
      </c>
      <c r="J422" s="245">
        <v>675.67</v>
      </c>
      <c r="K422" s="245">
        <v>196.42</v>
      </c>
    </row>
    <row r="423" spans="1:11">
      <c r="A423" s="243">
        <v>1894.5</v>
      </c>
      <c r="B423" s="243">
        <v>677.25</v>
      </c>
      <c r="C423" s="243">
        <v>56.33</v>
      </c>
      <c r="D423" s="242">
        <v>677.25</v>
      </c>
      <c r="E423" s="242">
        <v>56.33</v>
      </c>
      <c r="F423" s="242">
        <v>677.25</v>
      </c>
      <c r="G423" s="242">
        <v>138.16999999999999</v>
      </c>
      <c r="H423" s="242">
        <v>677.25</v>
      </c>
      <c r="I423" s="242">
        <v>115.08</v>
      </c>
      <c r="J423" s="242">
        <v>677.25</v>
      </c>
      <c r="K423" s="242">
        <v>196.92</v>
      </c>
    </row>
    <row r="424" spans="1:11">
      <c r="A424" s="244">
        <v>1899</v>
      </c>
      <c r="B424" s="244">
        <v>678.83</v>
      </c>
      <c r="C424" s="244">
        <v>56.5</v>
      </c>
      <c r="D424" s="245">
        <v>678.83</v>
      </c>
      <c r="E424" s="245">
        <v>56.5</v>
      </c>
      <c r="F424" s="245">
        <v>678.83</v>
      </c>
      <c r="G424" s="245">
        <v>138.66999999999999</v>
      </c>
      <c r="H424" s="245">
        <v>678.83</v>
      </c>
      <c r="I424" s="245">
        <v>115.25</v>
      </c>
      <c r="J424" s="245">
        <v>678.83</v>
      </c>
      <c r="K424" s="245">
        <v>197.42</v>
      </c>
    </row>
    <row r="425" spans="1:11">
      <c r="A425" s="243">
        <v>1903.5</v>
      </c>
      <c r="B425" s="243">
        <v>680.5</v>
      </c>
      <c r="C425" s="243">
        <v>56.83</v>
      </c>
      <c r="D425" s="242">
        <v>680.5</v>
      </c>
      <c r="E425" s="242">
        <v>56.83</v>
      </c>
      <c r="F425" s="242">
        <v>680.5</v>
      </c>
      <c r="G425" s="242">
        <v>139.25</v>
      </c>
      <c r="H425" s="242">
        <v>680.5</v>
      </c>
      <c r="I425" s="242">
        <v>115.58</v>
      </c>
      <c r="J425" s="242">
        <v>680.5</v>
      </c>
      <c r="K425" s="242">
        <v>198</v>
      </c>
    </row>
    <row r="426" spans="1:11">
      <c r="A426" s="244">
        <v>1908</v>
      </c>
      <c r="B426" s="244">
        <v>682.08</v>
      </c>
      <c r="C426" s="244">
        <v>57</v>
      </c>
      <c r="D426" s="245">
        <v>682.08</v>
      </c>
      <c r="E426" s="245">
        <v>57</v>
      </c>
      <c r="F426" s="245">
        <v>682.08</v>
      </c>
      <c r="G426" s="245">
        <v>139.75</v>
      </c>
      <c r="H426" s="245">
        <v>682.08</v>
      </c>
      <c r="I426" s="245">
        <v>115.75</v>
      </c>
      <c r="J426" s="245">
        <v>682.08</v>
      </c>
      <c r="K426" s="245">
        <v>198.5</v>
      </c>
    </row>
    <row r="427" spans="1:11">
      <c r="A427" s="243">
        <v>1912.5</v>
      </c>
      <c r="B427" s="243">
        <v>683.67</v>
      </c>
      <c r="C427" s="243">
        <v>57.17</v>
      </c>
      <c r="D427" s="242">
        <v>683.67</v>
      </c>
      <c r="E427" s="242">
        <v>57.17</v>
      </c>
      <c r="F427" s="242">
        <v>683.67</v>
      </c>
      <c r="G427" s="242">
        <v>140.25</v>
      </c>
      <c r="H427" s="242">
        <v>683.67</v>
      </c>
      <c r="I427" s="242">
        <v>115.92</v>
      </c>
      <c r="J427" s="242">
        <v>683.67</v>
      </c>
      <c r="K427" s="242">
        <v>199</v>
      </c>
    </row>
    <row r="428" spans="1:11">
      <c r="A428" s="244">
        <v>1917</v>
      </c>
      <c r="B428" s="244">
        <v>685.25</v>
      </c>
      <c r="C428" s="244">
        <v>57.33</v>
      </c>
      <c r="D428" s="245">
        <v>685.25</v>
      </c>
      <c r="E428" s="245">
        <v>57.33</v>
      </c>
      <c r="F428" s="245">
        <v>685.25</v>
      </c>
      <c r="G428" s="245">
        <v>140.75</v>
      </c>
      <c r="H428" s="245">
        <v>685.25</v>
      </c>
      <c r="I428" s="245">
        <v>116.08</v>
      </c>
      <c r="J428" s="245">
        <v>685.25</v>
      </c>
      <c r="K428" s="245">
        <v>199.5</v>
      </c>
    </row>
    <row r="429" spans="1:11">
      <c r="A429" s="243">
        <v>1921.5</v>
      </c>
      <c r="B429" s="243">
        <v>686.92</v>
      </c>
      <c r="C429" s="243">
        <v>57.67</v>
      </c>
      <c r="D429" s="242">
        <v>686.92</v>
      </c>
      <c r="E429" s="242">
        <v>57.67</v>
      </c>
      <c r="F429" s="242">
        <v>686.92</v>
      </c>
      <c r="G429" s="242">
        <v>141.33000000000001</v>
      </c>
      <c r="H429" s="242">
        <v>686.92</v>
      </c>
      <c r="I429" s="242">
        <v>116.42</v>
      </c>
      <c r="J429" s="242">
        <v>686.92</v>
      </c>
      <c r="K429" s="242">
        <v>200.08</v>
      </c>
    </row>
    <row r="430" spans="1:11">
      <c r="A430" s="244">
        <v>1926</v>
      </c>
      <c r="B430" s="244">
        <v>688.5</v>
      </c>
      <c r="C430" s="244">
        <v>57.83</v>
      </c>
      <c r="D430" s="245">
        <v>688.5</v>
      </c>
      <c r="E430" s="245">
        <v>57.83</v>
      </c>
      <c r="F430" s="245">
        <v>688.5</v>
      </c>
      <c r="G430" s="245">
        <v>141.83000000000001</v>
      </c>
      <c r="H430" s="245">
        <v>688.5</v>
      </c>
      <c r="I430" s="245">
        <v>116.58</v>
      </c>
      <c r="J430" s="245">
        <v>688.5</v>
      </c>
      <c r="K430" s="245">
        <v>200.58</v>
      </c>
    </row>
    <row r="431" spans="1:11">
      <c r="A431" s="243">
        <v>1930.5</v>
      </c>
      <c r="B431" s="243">
        <v>690.08</v>
      </c>
      <c r="C431" s="243">
        <v>58</v>
      </c>
      <c r="D431" s="242">
        <v>690.08</v>
      </c>
      <c r="E431" s="242">
        <v>58</v>
      </c>
      <c r="F431" s="242">
        <v>690.08</v>
      </c>
      <c r="G431" s="242">
        <v>142.33000000000001</v>
      </c>
      <c r="H431" s="242">
        <v>690.08</v>
      </c>
      <c r="I431" s="242">
        <v>116.75</v>
      </c>
      <c r="J431" s="242">
        <v>690.08</v>
      </c>
      <c r="K431" s="242">
        <v>201.08</v>
      </c>
    </row>
    <row r="432" spans="1:11">
      <c r="A432" s="244">
        <v>1935</v>
      </c>
      <c r="B432" s="244">
        <v>691.75</v>
      </c>
      <c r="C432" s="244">
        <v>58.25</v>
      </c>
      <c r="D432" s="245">
        <v>691.75</v>
      </c>
      <c r="E432" s="245">
        <v>58.25</v>
      </c>
      <c r="F432" s="245">
        <v>691.75</v>
      </c>
      <c r="G432" s="245">
        <v>142.91999999999999</v>
      </c>
      <c r="H432" s="245">
        <v>691.75</v>
      </c>
      <c r="I432" s="245">
        <v>117</v>
      </c>
      <c r="J432" s="245">
        <v>691.75</v>
      </c>
      <c r="K432" s="245">
        <v>201.67</v>
      </c>
    </row>
    <row r="433" spans="1:11">
      <c r="A433" s="243">
        <v>1939.5</v>
      </c>
      <c r="B433" s="243">
        <v>693.33</v>
      </c>
      <c r="C433" s="243">
        <v>58.5</v>
      </c>
      <c r="D433" s="242">
        <v>693.33</v>
      </c>
      <c r="E433" s="242">
        <v>58.5</v>
      </c>
      <c r="F433" s="242">
        <v>693.33</v>
      </c>
      <c r="G433" s="242">
        <v>143.41999999999999</v>
      </c>
      <c r="H433" s="242">
        <v>693.33</v>
      </c>
      <c r="I433" s="242">
        <v>117.25</v>
      </c>
      <c r="J433" s="242">
        <v>693.33</v>
      </c>
      <c r="K433" s="242">
        <v>202.17</v>
      </c>
    </row>
    <row r="434" spans="1:11">
      <c r="A434" s="244">
        <v>1944</v>
      </c>
      <c r="B434" s="244">
        <v>694.92</v>
      </c>
      <c r="C434" s="244">
        <v>58.67</v>
      </c>
      <c r="D434" s="245">
        <v>694.92</v>
      </c>
      <c r="E434" s="245">
        <v>58.67</v>
      </c>
      <c r="F434" s="245">
        <v>694.92</v>
      </c>
      <c r="G434" s="245">
        <v>143.91999999999999</v>
      </c>
      <c r="H434" s="245">
        <v>694.92</v>
      </c>
      <c r="I434" s="245">
        <v>117.42</v>
      </c>
      <c r="J434" s="245">
        <v>694.92</v>
      </c>
      <c r="K434" s="245">
        <v>202.67</v>
      </c>
    </row>
    <row r="435" spans="1:11">
      <c r="A435" s="243">
        <v>1948.5</v>
      </c>
      <c r="B435" s="243">
        <v>696.58</v>
      </c>
      <c r="C435" s="243">
        <v>58.92</v>
      </c>
      <c r="D435" s="242">
        <v>696.58</v>
      </c>
      <c r="E435" s="242">
        <v>58.92</v>
      </c>
      <c r="F435" s="242">
        <v>696.58</v>
      </c>
      <c r="G435" s="242">
        <v>144.5</v>
      </c>
      <c r="H435" s="242">
        <v>696.58</v>
      </c>
      <c r="I435" s="242">
        <v>117.67</v>
      </c>
      <c r="J435" s="242">
        <v>696.58</v>
      </c>
      <c r="K435" s="242">
        <v>203.25</v>
      </c>
    </row>
    <row r="436" spans="1:11">
      <c r="A436" s="244">
        <v>1953</v>
      </c>
      <c r="B436" s="244">
        <v>698.17</v>
      </c>
      <c r="C436" s="244">
        <v>59.08</v>
      </c>
      <c r="D436" s="245">
        <v>698.17</v>
      </c>
      <c r="E436" s="245">
        <v>59.08</v>
      </c>
      <c r="F436" s="245">
        <v>698.17</v>
      </c>
      <c r="G436" s="245">
        <v>145</v>
      </c>
      <c r="H436" s="245">
        <v>698.17</v>
      </c>
      <c r="I436" s="245">
        <v>117.83</v>
      </c>
      <c r="J436" s="245">
        <v>698.17</v>
      </c>
      <c r="K436" s="245">
        <v>203.75</v>
      </c>
    </row>
    <row r="437" spans="1:11">
      <c r="A437" s="243">
        <v>1957.5</v>
      </c>
      <c r="B437" s="243">
        <v>699.75</v>
      </c>
      <c r="C437" s="243">
        <v>59.33</v>
      </c>
      <c r="D437" s="242">
        <v>699.75</v>
      </c>
      <c r="E437" s="242">
        <v>59.33</v>
      </c>
      <c r="F437" s="242">
        <v>699.75</v>
      </c>
      <c r="G437" s="242">
        <v>145.5</v>
      </c>
      <c r="H437" s="242">
        <v>699.75</v>
      </c>
      <c r="I437" s="242">
        <v>118.08</v>
      </c>
      <c r="J437" s="242">
        <v>699.75</v>
      </c>
      <c r="K437" s="242">
        <v>204.25</v>
      </c>
    </row>
    <row r="438" spans="1:11">
      <c r="A438" s="244">
        <v>1962</v>
      </c>
      <c r="B438" s="244">
        <v>701.33</v>
      </c>
      <c r="C438" s="244">
        <v>59.5</v>
      </c>
      <c r="D438" s="245">
        <v>701.33</v>
      </c>
      <c r="E438" s="245">
        <v>59.5</v>
      </c>
      <c r="F438" s="245">
        <v>701.33</v>
      </c>
      <c r="G438" s="245">
        <v>146.08000000000001</v>
      </c>
      <c r="H438" s="245">
        <v>701.33</v>
      </c>
      <c r="I438" s="245">
        <v>118.25</v>
      </c>
      <c r="J438" s="245">
        <v>701.33</v>
      </c>
      <c r="K438" s="245">
        <v>204.83</v>
      </c>
    </row>
    <row r="439" spans="1:11">
      <c r="A439" s="243">
        <v>1966.5</v>
      </c>
      <c r="B439" s="243">
        <v>703</v>
      </c>
      <c r="C439" s="243">
        <v>59.75</v>
      </c>
      <c r="D439" s="242">
        <v>703</v>
      </c>
      <c r="E439" s="242">
        <v>59.75</v>
      </c>
      <c r="F439" s="242">
        <v>703</v>
      </c>
      <c r="G439" s="242">
        <v>146.66999999999999</v>
      </c>
      <c r="H439" s="242">
        <v>703</v>
      </c>
      <c r="I439" s="242">
        <v>118.5</v>
      </c>
      <c r="J439" s="242">
        <v>703</v>
      </c>
      <c r="K439" s="242">
        <v>205.42</v>
      </c>
    </row>
    <row r="440" spans="1:11">
      <c r="A440" s="244">
        <v>1971</v>
      </c>
      <c r="B440" s="244">
        <v>704.58</v>
      </c>
      <c r="C440" s="244">
        <v>59.92</v>
      </c>
      <c r="D440" s="245">
        <v>704.58</v>
      </c>
      <c r="E440" s="245">
        <v>59.92</v>
      </c>
      <c r="F440" s="245">
        <v>704.58</v>
      </c>
      <c r="G440" s="245">
        <v>147.16999999999999</v>
      </c>
      <c r="H440" s="245">
        <v>704.58</v>
      </c>
      <c r="I440" s="245">
        <v>118.67</v>
      </c>
      <c r="J440" s="245">
        <v>704.58</v>
      </c>
      <c r="K440" s="245">
        <v>205.92</v>
      </c>
    </row>
    <row r="441" spans="1:11">
      <c r="A441" s="243">
        <v>1975.5</v>
      </c>
      <c r="B441" s="243">
        <v>706.17</v>
      </c>
      <c r="C441" s="243">
        <v>60.17</v>
      </c>
      <c r="D441" s="242">
        <v>706.17</v>
      </c>
      <c r="E441" s="242">
        <v>60.17</v>
      </c>
      <c r="F441" s="242">
        <v>706.17</v>
      </c>
      <c r="G441" s="242">
        <v>147.66999999999999</v>
      </c>
      <c r="H441" s="242">
        <v>706.17</v>
      </c>
      <c r="I441" s="242">
        <v>118.92</v>
      </c>
      <c r="J441" s="242">
        <v>706.17</v>
      </c>
      <c r="K441" s="242">
        <v>206.42</v>
      </c>
    </row>
    <row r="442" spans="1:11">
      <c r="A442" s="244">
        <v>1980</v>
      </c>
      <c r="B442" s="244">
        <v>707.83</v>
      </c>
      <c r="C442" s="244">
        <v>60.42</v>
      </c>
      <c r="D442" s="245">
        <v>707.83</v>
      </c>
      <c r="E442" s="245">
        <v>60.42</v>
      </c>
      <c r="F442" s="245">
        <v>707.83</v>
      </c>
      <c r="G442" s="245">
        <v>148.25</v>
      </c>
      <c r="H442" s="245">
        <v>707.83</v>
      </c>
      <c r="I442" s="245">
        <v>119.17</v>
      </c>
      <c r="J442" s="245">
        <v>707.83</v>
      </c>
      <c r="K442" s="245">
        <v>207</v>
      </c>
    </row>
    <row r="443" spans="1:11">
      <c r="A443" s="243">
        <v>1984.5</v>
      </c>
      <c r="B443" s="243">
        <v>709.42</v>
      </c>
      <c r="C443" s="243">
        <v>60.58</v>
      </c>
      <c r="D443" s="242">
        <v>709.42</v>
      </c>
      <c r="E443" s="242">
        <v>60.58</v>
      </c>
      <c r="F443" s="242">
        <v>709.42</v>
      </c>
      <c r="G443" s="242">
        <v>148.75</v>
      </c>
      <c r="H443" s="242">
        <v>709.42</v>
      </c>
      <c r="I443" s="242">
        <v>119.33</v>
      </c>
      <c r="J443" s="242">
        <v>709.42</v>
      </c>
      <c r="K443" s="242">
        <v>207.5</v>
      </c>
    </row>
    <row r="444" spans="1:11">
      <c r="A444" s="244">
        <v>1989</v>
      </c>
      <c r="B444" s="244">
        <v>711</v>
      </c>
      <c r="C444" s="244">
        <v>60.75</v>
      </c>
      <c r="D444" s="245">
        <v>711</v>
      </c>
      <c r="E444" s="245">
        <v>60.75</v>
      </c>
      <c r="F444" s="245">
        <v>711</v>
      </c>
      <c r="G444" s="245">
        <v>149.25</v>
      </c>
      <c r="H444" s="245">
        <v>711</v>
      </c>
      <c r="I444" s="245">
        <v>119.5</v>
      </c>
      <c r="J444" s="245">
        <v>711</v>
      </c>
      <c r="K444" s="245">
        <v>208</v>
      </c>
    </row>
    <row r="445" spans="1:11">
      <c r="A445" s="243">
        <v>1993.5</v>
      </c>
      <c r="B445" s="243">
        <v>712.67</v>
      </c>
      <c r="C445" s="243">
        <v>61.08</v>
      </c>
      <c r="D445" s="242">
        <v>712.67</v>
      </c>
      <c r="E445" s="242">
        <v>61.08</v>
      </c>
      <c r="F445" s="242">
        <v>712.67</v>
      </c>
      <c r="G445" s="242">
        <v>149.83000000000001</v>
      </c>
      <c r="H445" s="242">
        <v>712.67</v>
      </c>
      <c r="I445" s="242">
        <v>119.83</v>
      </c>
      <c r="J445" s="242">
        <v>712.67</v>
      </c>
      <c r="K445" s="242">
        <v>208.58</v>
      </c>
    </row>
    <row r="446" spans="1:11">
      <c r="A446" s="244">
        <v>1998</v>
      </c>
      <c r="B446" s="244">
        <v>714.25</v>
      </c>
      <c r="C446" s="244">
        <v>61.25</v>
      </c>
      <c r="D446" s="245">
        <v>714.25</v>
      </c>
      <c r="E446" s="245">
        <v>61.25</v>
      </c>
      <c r="F446" s="245">
        <v>714.25</v>
      </c>
      <c r="G446" s="245">
        <v>150.33000000000001</v>
      </c>
      <c r="H446" s="245">
        <v>714.25</v>
      </c>
      <c r="I446" s="245">
        <v>120</v>
      </c>
      <c r="J446" s="245">
        <v>714.25</v>
      </c>
      <c r="K446" s="245">
        <v>209.08</v>
      </c>
    </row>
    <row r="447" spans="1:11">
      <c r="A447" s="243">
        <v>2002.5</v>
      </c>
      <c r="B447" s="243">
        <v>715.83</v>
      </c>
      <c r="C447" s="243">
        <v>61.42</v>
      </c>
      <c r="D447" s="242">
        <v>715.83</v>
      </c>
      <c r="E447" s="242">
        <v>61.42</v>
      </c>
      <c r="F447" s="242">
        <v>715.83</v>
      </c>
      <c r="G447" s="242">
        <v>150.83000000000001</v>
      </c>
      <c r="H447" s="242">
        <v>715.83</v>
      </c>
      <c r="I447" s="242">
        <v>120.17</v>
      </c>
      <c r="J447" s="242">
        <v>715.83</v>
      </c>
      <c r="K447" s="242">
        <v>209.58</v>
      </c>
    </row>
    <row r="448" spans="1:11">
      <c r="A448" s="244">
        <v>2007</v>
      </c>
      <c r="B448" s="244">
        <v>717.5</v>
      </c>
      <c r="C448" s="244">
        <v>61.75</v>
      </c>
      <c r="D448" s="245">
        <v>717.5</v>
      </c>
      <c r="E448" s="245">
        <v>61.75</v>
      </c>
      <c r="F448" s="245">
        <v>717.5</v>
      </c>
      <c r="G448" s="245">
        <v>151.41999999999999</v>
      </c>
      <c r="H448" s="245">
        <v>717.5</v>
      </c>
      <c r="I448" s="245">
        <v>120.5</v>
      </c>
      <c r="J448" s="245">
        <v>717.5</v>
      </c>
      <c r="K448" s="245">
        <v>210.17</v>
      </c>
    </row>
    <row r="449" spans="1:11">
      <c r="A449" s="243">
        <v>2011.5</v>
      </c>
      <c r="B449" s="243">
        <v>719.08</v>
      </c>
      <c r="C449" s="243">
        <v>61.92</v>
      </c>
      <c r="D449" s="242">
        <v>719.08</v>
      </c>
      <c r="E449" s="242">
        <v>61.92</v>
      </c>
      <c r="F449" s="242">
        <v>719.08</v>
      </c>
      <c r="G449" s="242">
        <v>151.91999999999999</v>
      </c>
      <c r="H449" s="242">
        <v>719.08</v>
      </c>
      <c r="I449" s="242">
        <v>120.67</v>
      </c>
      <c r="J449" s="242">
        <v>719.08</v>
      </c>
      <c r="K449" s="242">
        <v>210.67</v>
      </c>
    </row>
    <row r="450" spans="1:11">
      <c r="A450" s="244">
        <v>2016</v>
      </c>
      <c r="B450" s="244">
        <v>720.67</v>
      </c>
      <c r="C450" s="244">
        <v>62.08</v>
      </c>
      <c r="D450" s="245">
        <v>720.67</v>
      </c>
      <c r="E450" s="245">
        <v>62.08</v>
      </c>
      <c r="F450" s="245">
        <v>720.67</v>
      </c>
      <c r="G450" s="245">
        <v>152.41999999999999</v>
      </c>
      <c r="H450" s="245">
        <v>720.67</v>
      </c>
      <c r="I450" s="245">
        <v>120.83</v>
      </c>
      <c r="J450" s="245">
        <v>720.67</v>
      </c>
      <c r="K450" s="245">
        <v>211.17</v>
      </c>
    </row>
    <row r="451" spans="1:11">
      <c r="A451" s="243">
        <v>2020.5</v>
      </c>
      <c r="B451" s="243">
        <v>722.25</v>
      </c>
      <c r="C451" s="243">
        <v>62.25</v>
      </c>
      <c r="D451" s="242">
        <v>722.25</v>
      </c>
      <c r="E451" s="242">
        <v>62.25</v>
      </c>
      <c r="F451" s="242">
        <v>722.25</v>
      </c>
      <c r="G451" s="242">
        <v>152.91999999999999</v>
      </c>
      <c r="H451" s="242">
        <v>722.25</v>
      </c>
      <c r="I451" s="242">
        <v>121</v>
      </c>
      <c r="J451" s="242">
        <v>722.25</v>
      </c>
      <c r="K451" s="242">
        <v>211.67</v>
      </c>
    </row>
    <row r="452" spans="1:11">
      <c r="A452" s="244">
        <v>2025</v>
      </c>
      <c r="B452" s="244">
        <v>723.92</v>
      </c>
      <c r="C452" s="244">
        <v>62.58</v>
      </c>
      <c r="D452" s="245">
        <v>723.92</v>
      </c>
      <c r="E452" s="245">
        <v>62.58</v>
      </c>
      <c r="F452" s="245">
        <v>723.92</v>
      </c>
      <c r="G452" s="245">
        <v>153.5</v>
      </c>
      <c r="H452" s="245">
        <v>723.92</v>
      </c>
      <c r="I452" s="245">
        <v>121.33</v>
      </c>
      <c r="J452" s="245">
        <v>723.92</v>
      </c>
      <c r="K452" s="245">
        <v>212.25</v>
      </c>
    </row>
    <row r="453" spans="1:11">
      <c r="A453" s="243">
        <v>2029.5</v>
      </c>
      <c r="B453" s="243">
        <v>725.5</v>
      </c>
      <c r="C453" s="243">
        <v>62.75</v>
      </c>
      <c r="D453" s="242">
        <v>725.5</v>
      </c>
      <c r="E453" s="242">
        <v>62.75</v>
      </c>
      <c r="F453" s="242">
        <v>725.5</v>
      </c>
      <c r="G453" s="242">
        <v>154</v>
      </c>
      <c r="H453" s="242">
        <v>725.5</v>
      </c>
      <c r="I453" s="242">
        <v>121.5</v>
      </c>
      <c r="J453" s="242">
        <v>725.5</v>
      </c>
      <c r="K453" s="242">
        <v>212.75</v>
      </c>
    </row>
    <row r="454" spans="1:11">
      <c r="A454" s="244">
        <v>2034</v>
      </c>
      <c r="B454" s="244">
        <v>727.08</v>
      </c>
      <c r="C454" s="244">
        <v>62.92</v>
      </c>
      <c r="D454" s="245">
        <v>727.08</v>
      </c>
      <c r="E454" s="245">
        <v>62.92</v>
      </c>
      <c r="F454" s="245">
        <v>727.08</v>
      </c>
      <c r="G454" s="245">
        <v>154.5</v>
      </c>
      <c r="H454" s="245">
        <v>727.08</v>
      </c>
      <c r="I454" s="245">
        <v>121.67</v>
      </c>
      <c r="J454" s="245">
        <v>727.08</v>
      </c>
      <c r="K454" s="245">
        <v>213.25</v>
      </c>
    </row>
    <row r="455" spans="1:11">
      <c r="A455" s="243">
        <v>2038.5</v>
      </c>
      <c r="B455" s="243">
        <v>728.75</v>
      </c>
      <c r="C455" s="243">
        <v>63.17</v>
      </c>
      <c r="D455" s="242">
        <v>728.75</v>
      </c>
      <c r="E455" s="242">
        <v>63.17</v>
      </c>
      <c r="F455" s="242">
        <v>728.75</v>
      </c>
      <c r="G455" s="242">
        <v>155.08000000000001</v>
      </c>
      <c r="H455" s="242">
        <v>728.75</v>
      </c>
      <c r="I455" s="242">
        <v>121.92</v>
      </c>
      <c r="J455" s="242">
        <v>728.75</v>
      </c>
      <c r="K455" s="242">
        <v>213.83</v>
      </c>
    </row>
    <row r="456" spans="1:11">
      <c r="A456" s="244">
        <v>2043</v>
      </c>
      <c r="B456" s="244">
        <v>730.33</v>
      </c>
      <c r="C456" s="244">
        <v>63.42</v>
      </c>
      <c r="D456" s="245">
        <v>730.33</v>
      </c>
      <c r="E456" s="245">
        <v>63.42</v>
      </c>
      <c r="F456" s="245">
        <v>730.33</v>
      </c>
      <c r="G456" s="245">
        <v>155.58000000000001</v>
      </c>
      <c r="H456" s="245">
        <v>730.33</v>
      </c>
      <c r="I456" s="245">
        <v>122.17</v>
      </c>
      <c r="J456" s="245">
        <v>730.33</v>
      </c>
      <c r="K456" s="245">
        <v>214.33</v>
      </c>
    </row>
    <row r="457" spans="1:11">
      <c r="A457" s="243">
        <v>2047.5</v>
      </c>
      <c r="B457" s="243">
        <v>731.92</v>
      </c>
      <c r="C457" s="243">
        <v>63.58</v>
      </c>
      <c r="D457" s="242">
        <v>731.92</v>
      </c>
      <c r="E457" s="242">
        <v>63.58</v>
      </c>
      <c r="F457" s="242">
        <v>731.92</v>
      </c>
      <c r="G457" s="242">
        <v>156.08000000000001</v>
      </c>
      <c r="H457" s="242">
        <v>731.92</v>
      </c>
      <c r="I457" s="242">
        <v>122.33</v>
      </c>
      <c r="J457" s="242">
        <v>731.92</v>
      </c>
      <c r="K457" s="242">
        <v>214.83</v>
      </c>
    </row>
    <row r="458" spans="1:11">
      <c r="A458" s="244">
        <v>2052</v>
      </c>
      <c r="B458" s="244">
        <v>733.58</v>
      </c>
      <c r="C458" s="244">
        <v>63.83</v>
      </c>
      <c r="D458" s="245">
        <v>733.58</v>
      </c>
      <c r="E458" s="245">
        <v>63.83</v>
      </c>
      <c r="F458" s="245">
        <v>733.58</v>
      </c>
      <c r="G458" s="245">
        <v>156.66999999999999</v>
      </c>
      <c r="H458" s="245">
        <v>733.58</v>
      </c>
      <c r="I458" s="245">
        <v>122.58</v>
      </c>
      <c r="J458" s="245">
        <v>733.58</v>
      </c>
      <c r="K458" s="245">
        <v>215.42</v>
      </c>
    </row>
    <row r="459" spans="1:11">
      <c r="A459" s="243">
        <v>2056.5</v>
      </c>
      <c r="B459" s="243">
        <v>735.17</v>
      </c>
      <c r="C459" s="243">
        <v>64</v>
      </c>
      <c r="D459" s="242">
        <v>735.17</v>
      </c>
      <c r="E459" s="242">
        <v>64</v>
      </c>
      <c r="F459" s="242">
        <v>735.17</v>
      </c>
      <c r="G459" s="242">
        <v>157.25</v>
      </c>
      <c r="H459" s="242">
        <v>735.17</v>
      </c>
      <c r="I459" s="242">
        <v>122.75</v>
      </c>
      <c r="J459" s="242">
        <v>735.17</v>
      </c>
      <c r="K459" s="242">
        <v>216</v>
      </c>
    </row>
    <row r="460" spans="1:11">
      <c r="A460" s="244">
        <v>2061</v>
      </c>
      <c r="B460" s="244">
        <v>736.75</v>
      </c>
      <c r="C460" s="244">
        <v>64.25</v>
      </c>
      <c r="D460" s="245">
        <v>736.75</v>
      </c>
      <c r="E460" s="245">
        <v>64.25</v>
      </c>
      <c r="F460" s="245">
        <v>736.75</v>
      </c>
      <c r="G460" s="245">
        <v>157.75</v>
      </c>
      <c r="H460" s="245">
        <v>736.75</v>
      </c>
      <c r="I460" s="245">
        <v>123</v>
      </c>
      <c r="J460" s="245">
        <v>736.75</v>
      </c>
      <c r="K460" s="245">
        <v>216.5</v>
      </c>
    </row>
    <row r="461" spans="1:11">
      <c r="A461" s="243">
        <v>2065.5</v>
      </c>
      <c r="B461" s="243">
        <v>738.33</v>
      </c>
      <c r="C461" s="243">
        <v>64.42</v>
      </c>
      <c r="D461" s="242">
        <v>738.33</v>
      </c>
      <c r="E461" s="242">
        <v>64.42</v>
      </c>
      <c r="F461" s="242">
        <v>738.33</v>
      </c>
      <c r="G461" s="242">
        <v>158.25</v>
      </c>
      <c r="H461" s="242">
        <v>738.33</v>
      </c>
      <c r="I461" s="242">
        <v>123.17</v>
      </c>
      <c r="J461" s="242">
        <v>738.33</v>
      </c>
      <c r="K461" s="242">
        <v>217</v>
      </c>
    </row>
    <row r="462" spans="1:11">
      <c r="A462" s="244">
        <v>2070</v>
      </c>
      <c r="B462" s="244">
        <v>740</v>
      </c>
      <c r="C462" s="244">
        <v>64.67</v>
      </c>
      <c r="D462" s="245">
        <v>740</v>
      </c>
      <c r="E462" s="245">
        <v>64.67</v>
      </c>
      <c r="F462" s="245">
        <v>740</v>
      </c>
      <c r="G462" s="245">
        <v>158.83000000000001</v>
      </c>
      <c r="H462" s="245">
        <v>740</v>
      </c>
      <c r="I462" s="245">
        <v>123.42</v>
      </c>
      <c r="J462" s="245">
        <v>740</v>
      </c>
      <c r="K462" s="245">
        <v>217.58</v>
      </c>
    </row>
    <row r="463" spans="1:11">
      <c r="A463" s="243">
        <v>2074.5</v>
      </c>
      <c r="B463" s="243">
        <v>741.58</v>
      </c>
      <c r="C463" s="243">
        <v>64.83</v>
      </c>
      <c r="D463" s="242">
        <v>741.58</v>
      </c>
      <c r="E463" s="242">
        <v>64.83</v>
      </c>
      <c r="F463" s="242">
        <v>741.58</v>
      </c>
      <c r="G463" s="242">
        <v>159.33000000000001</v>
      </c>
      <c r="H463" s="242">
        <v>741.58</v>
      </c>
      <c r="I463" s="242">
        <v>123.58</v>
      </c>
      <c r="J463" s="242">
        <v>741.58</v>
      </c>
      <c r="K463" s="242">
        <v>218.08</v>
      </c>
    </row>
    <row r="464" spans="1:11">
      <c r="A464" s="244">
        <v>2079</v>
      </c>
      <c r="B464" s="244">
        <v>743.17</v>
      </c>
      <c r="C464" s="244">
        <v>65.08</v>
      </c>
      <c r="D464" s="245">
        <v>743.17</v>
      </c>
      <c r="E464" s="245">
        <v>65.08</v>
      </c>
      <c r="F464" s="245">
        <v>743.17</v>
      </c>
      <c r="G464" s="245">
        <v>159.83000000000001</v>
      </c>
      <c r="H464" s="245">
        <v>743.17</v>
      </c>
      <c r="I464" s="245">
        <v>123.83</v>
      </c>
      <c r="J464" s="245">
        <v>743.17</v>
      </c>
      <c r="K464" s="245">
        <v>218.58</v>
      </c>
    </row>
    <row r="465" spans="1:11">
      <c r="A465" s="243">
        <v>2083.5</v>
      </c>
      <c r="B465" s="243">
        <v>744.83</v>
      </c>
      <c r="C465" s="243">
        <v>65.33</v>
      </c>
      <c r="D465" s="242">
        <v>744.83</v>
      </c>
      <c r="E465" s="242">
        <v>65.33</v>
      </c>
      <c r="F465" s="242">
        <v>744.83</v>
      </c>
      <c r="G465" s="242">
        <v>160.41999999999999</v>
      </c>
      <c r="H465" s="242">
        <v>744.83</v>
      </c>
      <c r="I465" s="242">
        <v>124.08</v>
      </c>
      <c r="J465" s="242">
        <v>744.83</v>
      </c>
      <c r="K465" s="242">
        <v>219.17</v>
      </c>
    </row>
    <row r="466" spans="1:11">
      <c r="A466" s="244">
        <v>2088</v>
      </c>
      <c r="B466" s="244">
        <v>746.42</v>
      </c>
      <c r="C466" s="244">
        <v>65.5</v>
      </c>
      <c r="D466" s="245">
        <v>746.42</v>
      </c>
      <c r="E466" s="245">
        <v>65.5</v>
      </c>
      <c r="F466" s="245">
        <v>746.42</v>
      </c>
      <c r="G466" s="245">
        <v>160.91999999999999</v>
      </c>
      <c r="H466" s="245">
        <v>746.42</v>
      </c>
      <c r="I466" s="245">
        <v>124.25</v>
      </c>
      <c r="J466" s="245">
        <v>746.42</v>
      </c>
      <c r="K466" s="245">
        <v>219.67</v>
      </c>
    </row>
    <row r="467" spans="1:11">
      <c r="A467" s="243">
        <v>2092.5</v>
      </c>
      <c r="B467" s="243">
        <v>748</v>
      </c>
      <c r="C467" s="243">
        <v>65.67</v>
      </c>
      <c r="D467" s="242">
        <v>748</v>
      </c>
      <c r="E467" s="242">
        <v>65.67</v>
      </c>
      <c r="F467" s="242">
        <v>748</v>
      </c>
      <c r="G467" s="242">
        <v>161.41999999999999</v>
      </c>
      <c r="H467" s="242">
        <v>748</v>
      </c>
      <c r="I467" s="242">
        <v>124.42</v>
      </c>
      <c r="J467" s="242">
        <v>748</v>
      </c>
      <c r="K467" s="242">
        <v>220.17</v>
      </c>
    </row>
    <row r="468" spans="1:11">
      <c r="A468" s="244">
        <v>2097</v>
      </c>
      <c r="B468" s="244">
        <v>749.67</v>
      </c>
      <c r="C468" s="244">
        <v>66</v>
      </c>
      <c r="D468" s="245">
        <v>749.67</v>
      </c>
      <c r="E468" s="245">
        <v>66</v>
      </c>
      <c r="F468" s="245">
        <v>749.67</v>
      </c>
      <c r="G468" s="245">
        <v>162</v>
      </c>
      <c r="H468" s="245">
        <v>749.67</v>
      </c>
      <c r="I468" s="245">
        <v>124.75</v>
      </c>
      <c r="J468" s="245">
        <v>749.67</v>
      </c>
      <c r="K468" s="245">
        <v>220.75</v>
      </c>
    </row>
    <row r="469" spans="1:11">
      <c r="A469" s="243">
        <v>2101.5</v>
      </c>
      <c r="B469" s="243">
        <v>751.25</v>
      </c>
      <c r="C469" s="243">
        <v>66.17</v>
      </c>
      <c r="D469" s="242">
        <v>751.25</v>
      </c>
      <c r="E469" s="242">
        <v>66.17</v>
      </c>
      <c r="F469" s="242">
        <v>751.25</v>
      </c>
      <c r="G469" s="242">
        <v>162.5</v>
      </c>
      <c r="H469" s="242">
        <v>751.25</v>
      </c>
      <c r="I469" s="242">
        <v>124.92</v>
      </c>
      <c r="J469" s="242">
        <v>751.25</v>
      </c>
      <c r="K469" s="242">
        <v>221.25</v>
      </c>
    </row>
    <row r="470" spans="1:11">
      <c r="A470" s="244">
        <v>2106</v>
      </c>
      <c r="B470" s="244">
        <v>752.83</v>
      </c>
      <c r="C470" s="244">
        <v>66.33</v>
      </c>
      <c r="D470" s="245">
        <v>752.83</v>
      </c>
      <c r="E470" s="245">
        <v>66.33</v>
      </c>
      <c r="F470" s="245">
        <v>752.83</v>
      </c>
      <c r="G470" s="245">
        <v>163</v>
      </c>
      <c r="H470" s="245">
        <v>752.83</v>
      </c>
      <c r="I470" s="245">
        <v>125.08</v>
      </c>
      <c r="J470" s="245">
        <v>752.83</v>
      </c>
      <c r="K470" s="245">
        <v>221.75</v>
      </c>
    </row>
    <row r="471" spans="1:11">
      <c r="A471" s="243">
        <v>2110.5</v>
      </c>
      <c r="B471" s="243">
        <v>754.5</v>
      </c>
      <c r="C471" s="243">
        <v>66.58</v>
      </c>
      <c r="D471" s="242">
        <v>754.5</v>
      </c>
      <c r="E471" s="242">
        <v>66.58</v>
      </c>
      <c r="F471" s="242">
        <v>754.5</v>
      </c>
      <c r="G471" s="242">
        <v>163.58000000000001</v>
      </c>
      <c r="H471" s="242">
        <v>754.5</v>
      </c>
      <c r="I471" s="242">
        <v>125.33</v>
      </c>
      <c r="J471" s="242">
        <v>754.5</v>
      </c>
      <c r="K471" s="242">
        <v>222.33</v>
      </c>
    </row>
    <row r="472" spans="1:11">
      <c r="A472" s="244">
        <v>2115</v>
      </c>
      <c r="B472" s="244">
        <v>756.08</v>
      </c>
      <c r="C472" s="244">
        <v>66.83</v>
      </c>
      <c r="D472" s="245">
        <v>756.08</v>
      </c>
      <c r="E472" s="245">
        <v>66.83</v>
      </c>
      <c r="F472" s="245">
        <v>756.08</v>
      </c>
      <c r="G472" s="245">
        <v>164.08</v>
      </c>
      <c r="H472" s="245">
        <v>756.08</v>
      </c>
      <c r="I472" s="245">
        <v>125.58</v>
      </c>
      <c r="J472" s="245">
        <v>756.08</v>
      </c>
      <c r="K472" s="245">
        <v>222.83</v>
      </c>
    </row>
    <row r="473" spans="1:11">
      <c r="A473" s="243">
        <v>2119.5</v>
      </c>
      <c r="B473" s="243">
        <v>757.67</v>
      </c>
      <c r="C473" s="243">
        <v>67</v>
      </c>
      <c r="D473" s="242">
        <v>757.67</v>
      </c>
      <c r="E473" s="242">
        <v>67</v>
      </c>
      <c r="F473" s="242">
        <v>757.67</v>
      </c>
      <c r="G473" s="242">
        <v>164.58</v>
      </c>
      <c r="H473" s="242">
        <v>757.67</v>
      </c>
      <c r="I473" s="242">
        <v>125.75</v>
      </c>
      <c r="J473" s="242">
        <v>757.67</v>
      </c>
      <c r="K473" s="242">
        <v>223.33</v>
      </c>
    </row>
    <row r="474" spans="1:11">
      <c r="A474" s="244">
        <v>2124</v>
      </c>
      <c r="B474" s="244">
        <v>759.25</v>
      </c>
      <c r="C474" s="244">
        <v>67.17</v>
      </c>
      <c r="D474" s="245">
        <v>759.25</v>
      </c>
      <c r="E474" s="245">
        <v>67.17</v>
      </c>
      <c r="F474" s="245">
        <v>759.25</v>
      </c>
      <c r="G474" s="245">
        <v>165.08</v>
      </c>
      <c r="H474" s="245">
        <v>759.25</v>
      </c>
      <c r="I474" s="245">
        <v>125.92</v>
      </c>
      <c r="J474" s="245">
        <v>759.25</v>
      </c>
      <c r="K474" s="245">
        <v>223.83</v>
      </c>
    </row>
    <row r="475" spans="1:11">
      <c r="A475" s="243">
        <v>2128.5</v>
      </c>
      <c r="B475" s="243">
        <v>760.92</v>
      </c>
      <c r="C475" s="243">
        <v>67.42</v>
      </c>
      <c r="D475" s="242">
        <v>760.92</v>
      </c>
      <c r="E475" s="242">
        <v>67.42</v>
      </c>
      <c r="F475" s="242">
        <v>760.92</v>
      </c>
      <c r="G475" s="242">
        <v>165.67</v>
      </c>
      <c r="H475" s="242">
        <v>760.92</v>
      </c>
      <c r="I475" s="242">
        <v>126.17</v>
      </c>
      <c r="J475" s="242">
        <v>760.92</v>
      </c>
      <c r="K475" s="242">
        <v>224.42</v>
      </c>
    </row>
    <row r="476" spans="1:11">
      <c r="A476" s="244">
        <v>2133</v>
      </c>
      <c r="B476" s="244">
        <v>762.5</v>
      </c>
      <c r="C476" s="244">
        <v>67.67</v>
      </c>
      <c r="D476" s="245">
        <v>762.5</v>
      </c>
      <c r="E476" s="245">
        <v>67.67</v>
      </c>
      <c r="F476" s="245">
        <v>762.5</v>
      </c>
      <c r="G476" s="245">
        <v>166.17</v>
      </c>
      <c r="H476" s="245">
        <v>762.5</v>
      </c>
      <c r="I476" s="245">
        <v>126.42</v>
      </c>
      <c r="J476" s="245">
        <v>762.5</v>
      </c>
      <c r="K476" s="245">
        <v>224.92</v>
      </c>
    </row>
    <row r="477" spans="1:11">
      <c r="A477" s="243">
        <v>2137.5</v>
      </c>
      <c r="B477" s="243">
        <v>764.08</v>
      </c>
      <c r="C477" s="243">
        <v>67.83</v>
      </c>
      <c r="D477" s="242">
        <v>764.08</v>
      </c>
      <c r="E477" s="242">
        <v>67.83</v>
      </c>
      <c r="F477" s="242">
        <v>764.08</v>
      </c>
      <c r="G477" s="242">
        <v>166.67</v>
      </c>
      <c r="H477" s="242">
        <v>764.08</v>
      </c>
      <c r="I477" s="242">
        <v>126.58</v>
      </c>
      <c r="J477" s="242">
        <v>764.08</v>
      </c>
      <c r="K477" s="242">
        <v>225.42</v>
      </c>
    </row>
    <row r="478" spans="1:11">
      <c r="A478" s="244">
        <v>2142</v>
      </c>
      <c r="B478" s="244">
        <v>765.75</v>
      </c>
      <c r="C478" s="244">
        <v>68.08</v>
      </c>
      <c r="D478" s="245">
        <v>765.75</v>
      </c>
      <c r="E478" s="245">
        <v>68.08</v>
      </c>
      <c r="F478" s="245">
        <v>765.75</v>
      </c>
      <c r="G478" s="245">
        <v>167.25</v>
      </c>
      <c r="H478" s="245">
        <v>765.75</v>
      </c>
      <c r="I478" s="245">
        <v>126.83</v>
      </c>
      <c r="J478" s="245">
        <v>765.75</v>
      </c>
      <c r="K478" s="245">
        <v>226</v>
      </c>
    </row>
    <row r="479" spans="1:11">
      <c r="A479" s="243">
        <v>2146.5</v>
      </c>
      <c r="B479" s="243">
        <v>767.33</v>
      </c>
      <c r="C479" s="243">
        <v>68.25</v>
      </c>
      <c r="D479" s="242">
        <v>767.33</v>
      </c>
      <c r="E479" s="242">
        <v>68.25</v>
      </c>
      <c r="F479" s="242">
        <v>767.33</v>
      </c>
      <c r="G479" s="242">
        <v>167.83</v>
      </c>
      <c r="H479" s="242">
        <v>767.33</v>
      </c>
      <c r="I479" s="242">
        <v>127</v>
      </c>
      <c r="J479" s="242">
        <v>767.33</v>
      </c>
      <c r="K479" s="242">
        <v>226.58</v>
      </c>
    </row>
    <row r="480" spans="1:11">
      <c r="A480" s="244">
        <v>2151</v>
      </c>
      <c r="B480" s="244">
        <v>768.92</v>
      </c>
      <c r="C480" s="244">
        <v>68.5</v>
      </c>
      <c r="D480" s="245">
        <v>768.92</v>
      </c>
      <c r="E480" s="245">
        <v>68.5</v>
      </c>
      <c r="F480" s="245">
        <v>768.92</v>
      </c>
      <c r="G480" s="245">
        <v>168.33</v>
      </c>
      <c r="H480" s="245">
        <v>768.92</v>
      </c>
      <c r="I480" s="245">
        <v>127.25</v>
      </c>
      <c r="J480" s="245">
        <v>768.92</v>
      </c>
      <c r="K480" s="245">
        <v>227.08</v>
      </c>
    </row>
    <row r="481" spans="1:11">
      <c r="A481" s="243">
        <v>2155.5</v>
      </c>
      <c r="B481" s="243">
        <v>770.58</v>
      </c>
      <c r="C481" s="243">
        <v>69.25</v>
      </c>
      <c r="D481" s="242">
        <v>770.58</v>
      </c>
      <c r="E481" s="242">
        <v>69.25</v>
      </c>
      <c r="F481" s="242">
        <v>770.58</v>
      </c>
      <c r="G481" s="242">
        <v>169.25</v>
      </c>
      <c r="H481" s="242">
        <v>770.58</v>
      </c>
      <c r="I481" s="242">
        <v>128</v>
      </c>
      <c r="J481" s="242">
        <v>770.58</v>
      </c>
      <c r="K481" s="242">
        <v>228</v>
      </c>
    </row>
    <row r="482" spans="1:11">
      <c r="A482" s="244">
        <v>2160</v>
      </c>
      <c r="B482" s="244">
        <v>772.17</v>
      </c>
      <c r="C482" s="244">
        <v>70.75</v>
      </c>
      <c r="D482" s="245">
        <v>772.17</v>
      </c>
      <c r="E482" s="245">
        <v>70.75</v>
      </c>
      <c r="F482" s="245">
        <v>772.17</v>
      </c>
      <c r="G482" s="245">
        <v>170.75</v>
      </c>
      <c r="H482" s="245">
        <v>772.17</v>
      </c>
      <c r="I482" s="245">
        <v>129.5</v>
      </c>
      <c r="J482" s="245">
        <v>772.17</v>
      </c>
      <c r="K482" s="245">
        <v>229.5</v>
      </c>
    </row>
    <row r="483" spans="1:11">
      <c r="A483" s="243">
        <v>2164.5</v>
      </c>
      <c r="B483" s="243">
        <v>773.75</v>
      </c>
      <c r="C483" s="243">
        <v>72.25</v>
      </c>
      <c r="D483" s="242">
        <v>773.75</v>
      </c>
      <c r="E483" s="242">
        <v>72.25</v>
      </c>
      <c r="F483" s="242">
        <v>773.75</v>
      </c>
      <c r="G483" s="242">
        <v>172.33</v>
      </c>
      <c r="H483" s="242">
        <v>773.75</v>
      </c>
      <c r="I483" s="242">
        <v>131</v>
      </c>
      <c r="J483" s="242">
        <v>773.75</v>
      </c>
      <c r="K483" s="242">
        <v>231.08</v>
      </c>
    </row>
    <row r="484" spans="1:11">
      <c r="A484" s="244">
        <v>2169</v>
      </c>
      <c r="B484" s="244">
        <v>775.42</v>
      </c>
      <c r="C484" s="244">
        <v>73.83</v>
      </c>
      <c r="D484" s="245">
        <v>775.42</v>
      </c>
      <c r="E484" s="245">
        <v>73.83</v>
      </c>
      <c r="F484" s="245">
        <v>775.42</v>
      </c>
      <c r="G484" s="245">
        <v>173.92</v>
      </c>
      <c r="H484" s="245">
        <v>775.42</v>
      </c>
      <c r="I484" s="245">
        <v>132.58000000000001</v>
      </c>
      <c r="J484" s="245">
        <v>775.42</v>
      </c>
      <c r="K484" s="245">
        <v>232.67</v>
      </c>
    </row>
    <row r="485" spans="1:11">
      <c r="A485" s="243">
        <v>2173.5</v>
      </c>
      <c r="B485" s="243">
        <v>777</v>
      </c>
      <c r="C485" s="243">
        <v>75.33</v>
      </c>
      <c r="D485" s="242">
        <v>777</v>
      </c>
      <c r="E485" s="242">
        <v>75.33</v>
      </c>
      <c r="F485" s="242">
        <v>777</v>
      </c>
      <c r="G485" s="242">
        <v>175.42</v>
      </c>
      <c r="H485" s="242">
        <v>777</v>
      </c>
      <c r="I485" s="242">
        <v>134.08000000000001</v>
      </c>
      <c r="J485" s="242">
        <v>777</v>
      </c>
      <c r="K485" s="242">
        <v>234.17</v>
      </c>
    </row>
    <row r="486" spans="1:11">
      <c r="A486" s="244">
        <v>2178</v>
      </c>
      <c r="B486" s="244">
        <v>778.58</v>
      </c>
      <c r="C486" s="244">
        <v>76.83</v>
      </c>
      <c r="D486" s="245">
        <v>778.58</v>
      </c>
      <c r="E486" s="245">
        <v>76.83</v>
      </c>
      <c r="F486" s="245">
        <v>778.58</v>
      </c>
      <c r="G486" s="245">
        <v>176.92</v>
      </c>
      <c r="H486" s="245">
        <v>778.58</v>
      </c>
      <c r="I486" s="245">
        <v>135.58000000000001</v>
      </c>
      <c r="J486" s="245">
        <v>778.58</v>
      </c>
      <c r="K486" s="245">
        <v>235.67</v>
      </c>
    </row>
    <row r="487" spans="1:11">
      <c r="A487" s="243">
        <v>2182.5</v>
      </c>
      <c r="B487" s="243">
        <v>780.17</v>
      </c>
      <c r="C487" s="243">
        <v>78.33</v>
      </c>
      <c r="D487" s="242">
        <v>780.17</v>
      </c>
      <c r="E487" s="242">
        <v>78.33</v>
      </c>
      <c r="F487" s="242">
        <v>780.17</v>
      </c>
      <c r="G487" s="242">
        <v>178.42</v>
      </c>
      <c r="H487" s="242">
        <v>780.17</v>
      </c>
      <c r="I487" s="242">
        <v>137.08000000000001</v>
      </c>
      <c r="J487" s="242">
        <v>780.17</v>
      </c>
      <c r="K487" s="242">
        <v>237.17</v>
      </c>
    </row>
    <row r="488" spans="1:11">
      <c r="A488" s="244">
        <v>2187</v>
      </c>
      <c r="B488" s="244">
        <v>781.83</v>
      </c>
      <c r="C488" s="244">
        <v>79.92</v>
      </c>
      <c r="D488" s="245">
        <v>781.83</v>
      </c>
      <c r="E488" s="245">
        <v>79.92</v>
      </c>
      <c r="F488" s="245">
        <v>781.83</v>
      </c>
      <c r="G488" s="245">
        <v>180</v>
      </c>
      <c r="H488" s="245">
        <v>781.83</v>
      </c>
      <c r="I488" s="245">
        <v>138.66999999999999</v>
      </c>
      <c r="J488" s="245">
        <v>781.83</v>
      </c>
      <c r="K488" s="245">
        <v>238.75</v>
      </c>
    </row>
    <row r="489" spans="1:11">
      <c r="A489" s="243">
        <v>2191.5</v>
      </c>
      <c r="B489" s="243">
        <v>783.42</v>
      </c>
      <c r="C489" s="243">
        <v>81.42</v>
      </c>
      <c r="D489" s="242">
        <v>783.42</v>
      </c>
      <c r="E489" s="242">
        <v>81.42</v>
      </c>
      <c r="F489" s="242">
        <v>783.42</v>
      </c>
      <c r="G489" s="242">
        <v>181.58</v>
      </c>
      <c r="H489" s="242">
        <v>783.42</v>
      </c>
      <c r="I489" s="242">
        <v>140.16999999999999</v>
      </c>
      <c r="J489" s="242">
        <v>783.42</v>
      </c>
      <c r="K489" s="242">
        <v>240.33</v>
      </c>
    </row>
    <row r="490" spans="1:11">
      <c r="A490" s="244">
        <v>2196</v>
      </c>
      <c r="B490" s="244">
        <v>785</v>
      </c>
      <c r="C490" s="244">
        <v>82.92</v>
      </c>
      <c r="D490" s="245">
        <v>785</v>
      </c>
      <c r="E490" s="245">
        <v>82.92</v>
      </c>
      <c r="F490" s="245">
        <v>785</v>
      </c>
      <c r="G490" s="245">
        <v>183.08</v>
      </c>
      <c r="H490" s="245">
        <v>785</v>
      </c>
      <c r="I490" s="245">
        <v>141.66999999999999</v>
      </c>
      <c r="J490" s="245">
        <v>785</v>
      </c>
      <c r="K490" s="245">
        <v>241.83</v>
      </c>
    </row>
    <row r="491" spans="1:11">
      <c r="A491" s="243">
        <v>2200.5</v>
      </c>
      <c r="B491" s="243">
        <v>786.67</v>
      </c>
      <c r="C491" s="243">
        <v>84.5</v>
      </c>
      <c r="D491" s="242">
        <v>786.67</v>
      </c>
      <c r="E491" s="242">
        <v>84.5</v>
      </c>
      <c r="F491" s="242">
        <v>786.67</v>
      </c>
      <c r="G491" s="242">
        <v>184.67</v>
      </c>
      <c r="H491" s="242">
        <v>786.67</v>
      </c>
      <c r="I491" s="242">
        <v>143.25</v>
      </c>
      <c r="J491" s="242">
        <v>786.67</v>
      </c>
      <c r="K491" s="242">
        <v>243.42</v>
      </c>
    </row>
    <row r="492" spans="1:11">
      <c r="A492" s="244">
        <v>2205</v>
      </c>
      <c r="B492" s="244">
        <v>788.25</v>
      </c>
      <c r="C492" s="244">
        <v>86</v>
      </c>
      <c r="D492" s="245">
        <v>788.25</v>
      </c>
      <c r="E492" s="245">
        <v>86</v>
      </c>
      <c r="F492" s="245">
        <v>788.25</v>
      </c>
      <c r="G492" s="245">
        <v>186.17</v>
      </c>
      <c r="H492" s="245">
        <v>788.25</v>
      </c>
      <c r="I492" s="245">
        <v>144.75</v>
      </c>
      <c r="J492" s="245">
        <v>788.25</v>
      </c>
      <c r="K492" s="245">
        <v>244.92</v>
      </c>
    </row>
    <row r="493" spans="1:11">
      <c r="A493" s="243">
        <v>2209.5</v>
      </c>
      <c r="B493" s="243">
        <v>789.83</v>
      </c>
      <c r="C493" s="243">
        <v>87.42</v>
      </c>
      <c r="D493" s="242">
        <v>789.83</v>
      </c>
      <c r="E493" s="242">
        <v>87.42</v>
      </c>
      <c r="F493" s="242">
        <v>789.83</v>
      </c>
      <c r="G493" s="242">
        <v>187.67</v>
      </c>
      <c r="H493" s="242">
        <v>789.83</v>
      </c>
      <c r="I493" s="242">
        <v>146.16999999999999</v>
      </c>
      <c r="J493" s="242">
        <v>789.83</v>
      </c>
      <c r="K493" s="242">
        <v>246.42</v>
      </c>
    </row>
    <row r="494" spans="1:11">
      <c r="A494" s="244">
        <v>2214</v>
      </c>
      <c r="B494" s="244">
        <v>791.5</v>
      </c>
      <c r="C494" s="244">
        <v>89</v>
      </c>
      <c r="D494" s="245">
        <v>791.5</v>
      </c>
      <c r="E494" s="245">
        <v>89</v>
      </c>
      <c r="F494" s="245">
        <v>791.5</v>
      </c>
      <c r="G494" s="245">
        <v>189.33</v>
      </c>
      <c r="H494" s="245">
        <v>791.5</v>
      </c>
      <c r="I494" s="245">
        <v>147.75</v>
      </c>
      <c r="J494" s="245">
        <v>791.5</v>
      </c>
      <c r="K494" s="245">
        <v>248.08</v>
      </c>
    </row>
    <row r="495" spans="1:11">
      <c r="A495" s="243">
        <v>2218.5</v>
      </c>
      <c r="B495" s="243">
        <v>793.08</v>
      </c>
      <c r="C495" s="243">
        <v>90.5</v>
      </c>
      <c r="D495" s="242">
        <v>793.08</v>
      </c>
      <c r="E495" s="242">
        <v>90.5</v>
      </c>
      <c r="F495" s="242">
        <v>793.08</v>
      </c>
      <c r="G495" s="242">
        <v>190.83</v>
      </c>
      <c r="H495" s="242">
        <v>793.08</v>
      </c>
      <c r="I495" s="242">
        <v>149.25</v>
      </c>
      <c r="J495" s="242">
        <v>793.08</v>
      </c>
      <c r="K495" s="242">
        <v>249.58</v>
      </c>
    </row>
    <row r="496" spans="1:11">
      <c r="A496" s="244">
        <v>2223</v>
      </c>
      <c r="B496" s="244">
        <v>794.67</v>
      </c>
      <c r="C496" s="244">
        <v>92</v>
      </c>
      <c r="D496" s="245">
        <v>794.67</v>
      </c>
      <c r="E496" s="245">
        <v>92</v>
      </c>
      <c r="F496" s="245">
        <v>794.67</v>
      </c>
      <c r="G496" s="245">
        <v>192.33</v>
      </c>
      <c r="H496" s="245">
        <v>794.67</v>
      </c>
      <c r="I496" s="245">
        <v>150.75</v>
      </c>
      <c r="J496" s="245">
        <v>794.67</v>
      </c>
      <c r="K496" s="245">
        <v>251.08</v>
      </c>
    </row>
    <row r="497" spans="1:11">
      <c r="A497" s="243">
        <v>2227.5</v>
      </c>
      <c r="B497" s="243">
        <v>796.25</v>
      </c>
      <c r="C497" s="243">
        <v>93.5</v>
      </c>
      <c r="D497" s="242">
        <v>796.25</v>
      </c>
      <c r="E497" s="242">
        <v>93.5</v>
      </c>
      <c r="F497" s="242">
        <v>796.25</v>
      </c>
      <c r="G497" s="242">
        <v>193.83</v>
      </c>
      <c r="H497" s="242">
        <v>796.25</v>
      </c>
      <c r="I497" s="242">
        <v>152.25</v>
      </c>
      <c r="J497" s="242">
        <v>796.25</v>
      </c>
      <c r="K497" s="242">
        <v>252.58</v>
      </c>
    </row>
    <row r="498" spans="1:11">
      <c r="A498" s="244">
        <v>2232</v>
      </c>
      <c r="B498" s="244">
        <v>797.92</v>
      </c>
      <c r="C498" s="244">
        <v>95.08</v>
      </c>
      <c r="D498" s="245">
        <v>797.92</v>
      </c>
      <c r="E498" s="245">
        <v>95.08</v>
      </c>
      <c r="F498" s="245">
        <v>797.92</v>
      </c>
      <c r="G498" s="245">
        <v>195.42</v>
      </c>
      <c r="H498" s="245">
        <v>797.92</v>
      </c>
      <c r="I498" s="245">
        <v>153.83000000000001</v>
      </c>
      <c r="J498" s="245">
        <v>797.92</v>
      </c>
      <c r="K498" s="245">
        <v>254.17</v>
      </c>
    </row>
    <row r="499" spans="1:11">
      <c r="A499" s="243">
        <v>2236.5</v>
      </c>
      <c r="B499" s="243">
        <v>799.5</v>
      </c>
      <c r="C499" s="243">
        <v>96.58</v>
      </c>
      <c r="D499" s="242">
        <v>799.5</v>
      </c>
      <c r="E499" s="242">
        <v>96.58</v>
      </c>
      <c r="F499" s="242">
        <v>799.5</v>
      </c>
      <c r="G499" s="242">
        <v>197</v>
      </c>
      <c r="H499" s="242">
        <v>799.5</v>
      </c>
      <c r="I499" s="242">
        <v>155.33000000000001</v>
      </c>
      <c r="J499" s="242">
        <v>799.5</v>
      </c>
      <c r="K499" s="242">
        <v>255.75</v>
      </c>
    </row>
    <row r="500" spans="1:11">
      <c r="A500" s="244">
        <v>2241</v>
      </c>
      <c r="B500" s="244">
        <v>801.08</v>
      </c>
      <c r="C500" s="244">
        <v>98.08</v>
      </c>
      <c r="D500" s="245">
        <v>801.08</v>
      </c>
      <c r="E500" s="245">
        <v>98.08</v>
      </c>
      <c r="F500" s="245">
        <v>801.08</v>
      </c>
      <c r="G500" s="245">
        <v>198.5</v>
      </c>
      <c r="H500" s="245">
        <v>801.08</v>
      </c>
      <c r="I500" s="245">
        <v>156.83000000000001</v>
      </c>
      <c r="J500" s="245">
        <v>801.08</v>
      </c>
      <c r="K500" s="245">
        <v>257.25</v>
      </c>
    </row>
    <row r="501" spans="1:11">
      <c r="A501" s="243">
        <v>2245.5</v>
      </c>
      <c r="B501" s="243">
        <v>802.75</v>
      </c>
      <c r="C501" s="243">
        <v>99.67</v>
      </c>
      <c r="D501" s="242">
        <v>802.75</v>
      </c>
      <c r="E501" s="242">
        <v>99.67</v>
      </c>
      <c r="F501" s="242">
        <v>802.75</v>
      </c>
      <c r="G501" s="242">
        <v>200.08</v>
      </c>
      <c r="H501" s="242">
        <v>802.75</v>
      </c>
      <c r="I501" s="242">
        <v>158.41999999999999</v>
      </c>
      <c r="J501" s="242">
        <v>802.75</v>
      </c>
      <c r="K501" s="242">
        <v>258.83</v>
      </c>
    </row>
    <row r="502" spans="1:11">
      <c r="A502" s="244">
        <v>2250</v>
      </c>
      <c r="B502" s="244">
        <v>804.33</v>
      </c>
      <c r="C502" s="244">
        <v>101.17</v>
      </c>
      <c r="D502" s="245">
        <v>804.33</v>
      </c>
      <c r="E502" s="245">
        <v>101.17</v>
      </c>
      <c r="F502" s="245">
        <v>804.33</v>
      </c>
      <c r="G502" s="245">
        <v>201.58</v>
      </c>
      <c r="H502" s="245">
        <v>804.33</v>
      </c>
      <c r="I502" s="245">
        <v>159.91999999999999</v>
      </c>
      <c r="J502" s="245">
        <v>804.33</v>
      </c>
      <c r="K502" s="245">
        <v>260.33</v>
      </c>
    </row>
    <row r="503" spans="1:11">
      <c r="A503" s="243">
        <v>2254.5</v>
      </c>
      <c r="B503" s="243">
        <v>805.92</v>
      </c>
      <c r="C503" s="243">
        <v>102.67</v>
      </c>
      <c r="D503" s="242">
        <v>805.92</v>
      </c>
      <c r="E503" s="242">
        <v>102.67</v>
      </c>
      <c r="F503" s="242">
        <v>805.92</v>
      </c>
      <c r="G503" s="242">
        <v>203.08</v>
      </c>
      <c r="H503" s="242">
        <v>805.92</v>
      </c>
      <c r="I503" s="242">
        <v>161.41999999999999</v>
      </c>
      <c r="J503" s="242">
        <v>805.92</v>
      </c>
      <c r="K503" s="242">
        <v>261.83</v>
      </c>
    </row>
    <row r="504" spans="1:11">
      <c r="A504" s="244">
        <v>2259</v>
      </c>
      <c r="B504" s="244">
        <v>807.58</v>
      </c>
      <c r="C504" s="244">
        <v>104.25</v>
      </c>
      <c r="D504" s="245">
        <v>807.58</v>
      </c>
      <c r="E504" s="245">
        <v>104.25</v>
      </c>
      <c r="F504" s="245">
        <v>807.58</v>
      </c>
      <c r="G504" s="245">
        <v>204.67</v>
      </c>
      <c r="H504" s="245">
        <v>807.58</v>
      </c>
      <c r="I504" s="245">
        <v>163</v>
      </c>
      <c r="J504" s="245">
        <v>807.58</v>
      </c>
      <c r="K504" s="245">
        <v>263.42</v>
      </c>
    </row>
    <row r="505" spans="1:11">
      <c r="A505" s="243">
        <v>2263.5</v>
      </c>
      <c r="B505" s="243">
        <v>809.17</v>
      </c>
      <c r="C505" s="243">
        <v>105.75</v>
      </c>
      <c r="D505" s="242">
        <v>809.17</v>
      </c>
      <c r="E505" s="242">
        <v>105.75</v>
      </c>
      <c r="F505" s="242">
        <v>809.17</v>
      </c>
      <c r="G505" s="242">
        <v>206.25</v>
      </c>
      <c r="H505" s="242">
        <v>809.17</v>
      </c>
      <c r="I505" s="242">
        <v>164.5</v>
      </c>
      <c r="J505" s="242">
        <v>809.17</v>
      </c>
      <c r="K505" s="242">
        <v>265</v>
      </c>
    </row>
    <row r="506" spans="1:11">
      <c r="A506" s="244">
        <v>2268</v>
      </c>
      <c r="B506" s="244">
        <v>810.75</v>
      </c>
      <c r="C506" s="244">
        <v>107.25</v>
      </c>
      <c r="D506" s="245">
        <v>810.75</v>
      </c>
      <c r="E506" s="245">
        <v>107.25</v>
      </c>
      <c r="F506" s="245">
        <v>810.75</v>
      </c>
      <c r="G506" s="245">
        <v>207.75</v>
      </c>
      <c r="H506" s="245">
        <v>810.75</v>
      </c>
      <c r="I506" s="245">
        <v>166</v>
      </c>
      <c r="J506" s="245">
        <v>810.75</v>
      </c>
      <c r="K506" s="245">
        <v>266.5</v>
      </c>
    </row>
    <row r="507" spans="1:11">
      <c r="A507" s="243">
        <v>2272.5</v>
      </c>
      <c r="B507" s="243">
        <v>812.42</v>
      </c>
      <c r="C507" s="243">
        <v>108.83</v>
      </c>
      <c r="D507" s="242">
        <v>812.42</v>
      </c>
      <c r="E507" s="242">
        <v>108.83</v>
      </c>
      <c r="F507" s="242">
        <v>812.42</v>
      </c>
      <c r="G507" s="242">
        <v>209.33</v>
      </c>
      <c r="H507" s="242">
        <v>812.42</v>
      </c>
      <c r="I507" s="242">
        <v>167.58</v>
      </c>
      <c r="J507" s="242">
        <v>812.42</v>
      </c>
      <c r="K507" s="242">
        <v>268.08</v>
      </c>
    </row>
    <row r="508" spans="1:11">
      <c r="A508" s="244">
        <v>2277</v>
      </c>
      <c r="B508" s="244">
        <v>814</v>
      </c>
      <c r="C508" s="244">
        <v>110.33</v>
      </c>
      <c r="D508" s="245">
        <v>814</v>
      </c>
      <c r="E508" s="245">
        <v>110.33</v>
      </c>
      <c r="F508" s="245">
        <v>814</v>
      </c>
      <c r="G508" s="245">
        <v>210.83</v>
      </c>
      <c r="H508" s="245">
        <v>814</v>
      </c>
      <c r="I508" s="245">
        <v>169.08</v>
      </c>
      <c r="J508" s="245">
        <v>814</v>
      </c>
      <c r="K508" s="245">
        <v>269.58</v>
      </c>
    </row>
    <row r="509" spans="1:11">
      <c r="A509" s="243">
        <v>2281.5</v>
      </c>
      <c r="B509" s="243">
        <v>815.58</v>
      </c>
      <c r="C509" s="243">
        <v>111.83</v>
      </c>
      <c r="D509" s="242">
        <v>815.58</v>
      </c>
      <c r="E509" s="242">
        <v>111.83</v>
      </c>
      <c r="F509" s="242">
        <v>815.58</v>
      </c>
      <c r="G509" s="242">
        <v>212.33</v>
      </c>
      <c r="H509" s="242">
        <v>815.58</v>
      </c>
      <c r="I509" s="242">
        <v>170.58</v>
      </c>
      <c r="J509" s="242">
        <v>815.58</v>
      </c>
      <c r="K509" s="242">
        <v>271.08</v>
      </c>
    </row>
    <row r="510" spans="1:11">
      <c r="A510" s="244">
        <v>2286</v>
      </c>
      <c r="B510" s="244">
        <v>817.17</v>
      </c>
      <c r="C510" s="244">
        <v>113.33</v>
      </c>
      <c r="D510" s="245">
        <v>817.17</v>
      </c>
      <c r="E510" s="245">
        <v>113.33</v>
      </c>
      <c r="F510" s="245">
        <v>817.17</v>
      </c>
      <c r="G510" s="245">
        <v>213.92</v>
      </c>
      <c r="H510" s="245">
        <v>817.17</v>
      </c>
      <c r="I510" s="245">
        <v>172.08</v>
      </c>
      <c r="J510" s="245">
        <v>817.17</v>
      </c>
      <c r="K510" s="245">
        <v>272.67</v>
      </c>
    </row>
    <row r="511" spans="1:11">
      <c r="A511" s="243">
        <v>2290.5</v>
      </c>
      <c r="B511" s="243">
        <v>818.83</v>
      </c>
      <c r="C511" s="243">
        <v>114.92</v>
      </c>
      <c r="D511" s="242">
        <v>818.83</v>
      </c>
      <c r="E511" s="242">
        <v>114.92</v>
      </c>
      <c r="F511" s="242">
        <v>818.83</v>
      </c>
      <c r="G511" s="242">
        <v>215.5</v>
      </c>
      <c r="H511" s="242">
        <v>818.83</v>
      </c>
      <c r="I511" s="242">
        <v>173.67</v>
      </c>
      <c r="J511" s="242">
        <v>818.83</v>
      </c>
      <c r="K511" s="242">
        <v>274.25</v>
      </c>
    </row>
    <row r="512" spans="1:11">
      <c r="A512" s="244">
        <v>2295</v>
      </c>
      <c r="B512" s="244">
        <v>820.42</v>
      </c>
      <c r="C512" s="244">
        <v>116.33</v>
      </c>
      <c r="D512" s="245">
        <v>820.42</v>
      </c>
      <c r="E512" s="245">
        <v>116.33</v>
      </c>
      <c r="F512" s="245">
        <v>820.42</v>
      </c>
      <c r="G512" s="245">
        <v>217</v>
      </c>
      <c r="H512" s="245">
        <v>820.42</v>
      </c>
      <c r="I512" s="245">
        <v>175.08</v>
      </c>
      <c r="J512" s="245">
        <v>820.42</v>
      </c>
      <c r="K512" s="245">
        <v>275.75</v>
      </c>
    </row>
    <row r="513" spans="1:11">
      <c r="A513" s="243">
        <v>2299.5</v>
      </c>
      <c r="B513" s="243">
        <v>822</v>
      </c>
      <c r="C513" s="243">
        <v>117.83</v>
      </c>
      <c r="D513" s="242">
        <v>822</v>
      </c>
      <c r="E513" s="242">
        <v>117.83</v>
      </c>
      <c r="F513" s="242">
        <v>822</v>
      </c>
      <c r="G513" s="242">
        <v>218.5</v>
      </c>
      <c r="H513" s="242">
        <v>822</v>
      </c>
      <c r="I513" s="242">
        <v>176.58</v>
      </c>
      <c r="J513" s="242">
        <v>822</v>
      </c>
      <c r="K513" s="242">
        <v>277.25</v>
      </c>
    </row>
    <row r="514" spans="1:11">
      <c r="A514" s="244">
        <v>2304</v>
      </c>
      <c r="B514" s="244">
        <v>823.67</v>
      </c>
      <c r="C514" s="244">
        <v>119.42</v>
      </c>
      <c r="D514" s="245">
        <v>823.67</v>
      </c>
      <c r="E514" s="245">
        <v>119.42</v>
      </c>
      <c r="F514" s="245">
        <v>823.67</v>
      </c>
      <c r="G514" s="245">
        <v>220.08</v>
      </c>
      <c r="H514" s="245">
        <v>823.67</v>
      </c>
      <c r="I514" s="245">
        <v>178.17</v>
      </c>
      <c r="J514" s="245">
        <v>823.67</v>
      </c>
      <c r="K514" s="245">
        <v>278.83</v>
      </c>
    </row>
    <row r="515" spans="1:11">
      <c r="A515" s="243">
        <v>2308.5</v>
      </c>
      <c r="B515" s="243">
        <v>825.25</v>
      </c>
      <c r="C515" s="243">
        <v>120.92</v>
      </c>
      <c r="D515" s="242">
        <v>825.25</v>
      </c>
      <c r="E515" s="242">
        <v>120.92</v>
      </c>
      <c r="F515" s="242">
        <v>825.25</v>
      </c>
      <c r="G515" s="242">
        <v>221.58</v>
      </c>
      <c r="H515" s="242">
        <v>825.25</v>
      </c>
      <c r="I515" s="242">
        <v>179.67</v>
      </c>
      <c r="J515" s="242">
        <v>825.25</v>
      </c>
      <c r="K515" s="242">
        <v>280.33</v>
      </c>
    </row>
    <row r="516" spans="1:11">
      <c r="A516" s="244">
        <v>2313</v>
      </c>
      <c r="B516" s="244">
        <v>826.83</v>
      </c>
      <c r="C516" s="244">
        <v>122.42</v>
      </c>
      <c r="D516" s="245">
        <v>826.83</v>
      </c>
      <c r="E516" s="245">
        <v>122.42</v>
      </c>
      <c r="F516" s="245">
        <v>826.83</v>
      </c>
      <c r="G516" s="245">
        <v>223.17</v>
      </c>
      <c r="H516" s="245">
        <v>826.83</v>
      </c>
      <c r="I516" s="245">
        <v>181.17</v>
      </c>
      <c r="J516" s="245">
        <v>826.83</v>
      </c>
      <c r="K516" s="245">
        <v>281.92</v>
      </c>
    </row>
    <row r="517" spans="1:11">
      <c r="A517" s="243">
        <v>2317.5</v>
      </c>
      <c r="B517" s="243">
        <v>828.5</v>
      </c>
      <c r="C517" s="243">
        <v>124</v>
      </c>
      <c r="D517" s="242">
        <v>828.5</v>
      </c>
      <c r="E517" s="242">
        <v>124</v>
      </c>
      <c r="F517" s="242">
        <v>828.5</v>
      </c>
      <c r="G517" s="242">
        <v>224.75</v>
      </c>
      <c r="H517" s="242">
        <v>828.5</v>
      </c>
      <c r="I517" s="242">
        <v>182.75</v>
      </c>
      <c r="J517" s="242">
        <v>828.5</v>
      </c>
      <c r="K517" s="242">
        <v>283.5</v>
      </c>
    </row>
    <row r="518" spans="1:11">
      <c r="A518" s="244">
        <v>2322</v>
      </c>
      <c r="B518" s="244">
        <v>830.08</v>
      </c>
      <c r="C518" s="244">
        <v>125.5</v>
      </c>
      <c r="D518" s="245">
        <v>830.08</v>
      </c>
      <c r="E518" s="245">
        <v>125.5</v>
      </c>
      <c r="F518" s="245">
        <v>830.08</v>
      </c>
      <c r="G518" s="245">
        <v>226.25</v>
      </c>
      <c r="H518" s="245">
        <v>830.08</v>
      </c>
      <c r="I518" s="245">
        <v>184.25</v>
      </c>
      <c r="J518" s="245">
        <v>830.08</v>
      </c>
      <c r="K518" s="245">
        <v>285</v>
      </c>
    </row>
    <row r="519" spans="1:11">
      <c r="A519" s="243">
        <v>2326.5</v>
      </c>
      <c r="B519" s="243">
        <v>831.67</v>
      </c>
      <c r="C519" s="243">
        <v>127</v>
      </c>
      <c r="D519" s="242">
        <v>831.67</v>
      </c>
      <c r="E519" s="242">
        <v>127</v>
      </c>
      <c r="F519" s="242">
        <v>831.67</v>
      </c>
      <c r="G519" s="242">
        <v>227.75</v>
      </c>
      <c r="H519" s="242">
        <v>831.67</v>
      </c>
      <c r="I519" s="242">
        <v>185.75</v>
      </c>
      <c r="J519" s="242">
        <v>831.67</v>
      </c>
      <c r="K519" s="242">
        <v>286.5</v>
      </c>
    </row>
    <row r="520" spans="1:11">
      <c r="A520" s="244">
        <v>2331</v>
      </c>
      <c r="B520" s="244">
        <v>833.25</v>
      </c>
      <c r="C520" s="244">
        <v>128.5</v>
      </c>
      <c r="D520" s="245">
        <v>833.25</v>
      </c>
      <c r="E520" s="245">
        <v>128.5</v>
      </c>
      <c r="F520" s="245">
        <v>833.25</v>
      </c>
      <c r="G520" s="245">
        <v>229.25</v>
      </c>
      <c r="H520" s="245">
        <v>833.25</v>
      </c>
      <c r="I520" s="245">
        <v>187.25</v>
      </c>
      <c r="J520" s="245">
        <v>833.25</v>
      </c>
      <c r="K520" s="245">
        <v>288</v>
      </c>
    </row>
    <row r="521" spans="1:11">
      <c r="A521" s="243">
        <v>2335.5</v>
      </c>
      <c r="B521" s="243">
        <v>834.92</v>
      </c>
      <c r="C521" s="243">
        <v>130.08000000000001</v>
      </c>
      <c r="D521" s="242">
        <v>834.92</v>
      </c>
      <c r="E521" s="242">
        <v>130.08000000000001</v>
      </c>
      <c r="F521" s="242">
        <v>834.92</v>
      </c>
      <c r="G521" s="242">
        <v>230.92</v>
      </c>
      <c r="H521" s="242">
        <v>834.92</v>
      </c>
      <c r="I521" s="242">
        <v>188.83</v>
      </c>
      <c r="J521" s="242">
        <v>834.92</v>
      </c>
      <c r="K521" s="242">
        <v>289.67</v>
      </c>
    </row>
    <row r="522" spans="1:11">
      <c r="A522" s="244">
        <v>2340</v>
      </c>
      <c r="B522" s="244">
        <v>836.5</v>
      </c>
      <c r="C522" s="244">
        <v>131.58000000000001</v>
      </c>
      <c r="D522" s="245">
        <v>836.5</v>
      </c>
      <c r="E522" s="245">
        <v>131.58000000000001</v>
      </c>
      <c r="F522" s="245">
        <v>836.5</v>
      </c>
      <c r="G522" s="245">
        <v>232.42</v>
      </c>
      <c r="H522" s="245">
        <v>836.5</v>
      </c>
      <c r="I522" s="245">
        <v>190.33</v>
      </c>
      <c r="J522" s="245">
        <v>836.5</v>
      </c>
      <c r="K522" s="245">
        <v>291.17</v>
      </c>
    </row>
    <row r="523" spans="1:11">
      <c r="A523" s="243">
        <v>2344.5</v>
      </c>
      <c r="B523" s="243">
        <v>838.08</v>
      </c>
      <c r="C523" s="243">
        <v>133.08000000000001</v>
      </c>
      <c r="D523" s="242">
        <v>838.08</v>
      </c>
      <c r="E523" s="242">
        <v>133.08000000000001</v>
      </c>
      <c r="F523" s="242">
        <v>838.08</v>
      </c>
      <c r="G523" s="242">
        <v>233.92</v>
      </c>
      <c r="H523" s="242">
        <v>838.08</v>
      </c>
      <c r="I523" s="242">
        <v>191.83</v>
      </c>
      <c r="J523" s="242">
        <v>838.08</v>
      </c>
      <c r="K523" s="242">
        <v>292.67</v>
      </c>
    </row>
    <row r="524" spans="1:11">
      <c r="A524" s="244">
        <v>2349</v>
      </c>
      <c r="B524" s="244">
        <v>839.75</v>
      </c>
      <c r="C524" s="244">
        <v>134.66999999999999</v>
      </c>
      <c r="D524" s="245">
        <v>839.75</v>
      </c>
      <c r="E524" s="245">
        <v>134.66999999999999</v>
      </c>
      <c r="F524" s="245">
        <v>839.75</v>
      </c>
      <c r="G524" s="245">
        <v>235.5</v>
      </c>
      <c r="H524" s="245">
        <v>839.75</v>
      </c>
      <c r="I524" s="245">
        <v>193.42</v>
      </c>
      <c r="J524" s="245">
        <v>839.75</v>
      </c>
      <c r="K524" s="245">
        <v>294.25</v>
      </c>
    </row>
    <row r="525" spans="1:11">
      <c r="A525" s="243">
        <v>2353.5</v>
      </c>
      <c r="B525" s="243">
        <v>841.33</v>
      </c>
      <c r="C525" s="243">
        <v>136.16999999999999</v>
      </c>
      <c r="D525" s="242">
        <v>841.33</v>
      </c>
      <c r="E525" s="242">
        <v>136.16999999999999</v>
      </c>
      <c r="F525" s="242">
        <v>841.33</v>
      </c>
      <c r="G525" s="242">
        <v>237</v>
      </c>
      <c r="H525" s="242">
        <v>841.33</v>
      </c>
      <c r="I525" s="242">
        <v>194.92</v>
      </c>
      <c r="J525" s="242">
        <v>841.33</v>
      </c>
      <c r="K525" s="242">
        <v>295.75</v>
      </c>
    </row>
    <row r="526" spans="1:11">
      <c r="A526" s="244">
        <v>2358</v>
      </c>
      <c r="B526" s="244">
        <v>842.92</v>
      </c>
      <c r="C526" s="244">
        <v>137.66999999999999</v>
      </c>
      <c r="D526" s="245">
        <v>842.92</v>
      </c>
      <c r="E526" s="245">
        <v>137.66999999999999</v>
      </c>
      <c r="F526" s="245">
        <v>842.92</v>
      </c>
      <c r="G526" s="245">
        <v>238.58</v>
      </c>
      <c r="H526" s="245">
        <v>842.92</v>
      </c>
      <c r="I526" s="245">
        <v>196.42</v>
      </c>
      <c r="J526" s="245">
        <v>842.92</v>
      </c>
      <c r="K526" s="245">
        <v>297.33</v>
      </c>
    </row>
    <row r="527" spans="1:11">
      <c r="A527" s="243">
        <v>2362.5</v>
      </c>
      <c r="B527" s="243">
        <v>844.58</v>
      </c>
      <c r="C527" s="243">
        <v>139.25</v>
      </c>
      <c r="D527" s="242">
        <v>844.58</v>
      </c>
      <c r="E527" s="242">
        <v>139.25</v>
      </c>
      <c r="F527" s="242">
        <v>844.58</v>
      </c>
      <c r="G527" s="242">
        <v>240.17</v>
      </c>
      <c r="H527" s="242">
        <v>844.58</v>
      </c>
      <c r="I527" s="242">
        <v>198</v>
      </c>
      <c r="J527" s="242">
        <v>844.58</v>
      </c>
      <c r="K527" s="242">
        <v>298.92</v>
      </c>
    </row>
    <row r="528" spans="1:11">
      <c r="A528" s="244">
        <v>2367</v>
      </c>
      <c r="B528" s="244">
        <v>846.17</v>
      </c>
      <c r="C528" s="244">
        <v>140.75</v>
      </c>
      <c r="D528" s="245">
        <v>846.17</v>
      </c>
      <c r="E528" s="245">
        <v>140.75</v>
      </c>
      <c r="F528" s="245">
        <v>846.17</v>
      </c>
      <c r="G528" s="245">
        <v>241.67</v>
      </c>
      <c r="H528" s="245">
        <v>846.17</v>
      </c>
      <c r="I528" s="245">
        <v>199.5</v>
      </c>
      <c r="J528" s="245">
        <v>846.17</v>
      </c>
      <c r="K528" s="245">
        <v>300.42</v>
      </c>
    </row>
    <row r="529" spans="1:11">
      <c r="A529" s="243">
        <v>2371.5</v>
      </c>
      <c r="B529" s="243">
        <v>847.75</v>
      </c>
      <c r="C529" s="243">
        <v>142.25</v>
      </c>
      <c r="D529" s="242">
        <v>847.75</v>
      </c>
      <c r="E529" s="242">
        <v>142.25</v>
      </c>
      <c r="F529" s="242">
        <v>847.75</v>
      </c>
      <c r="G529" s="242">
        <v>243.17</v>
      </c>
      <c r="H529" s="242">
        <v>847.75</v>
      </c>
      <c r="I529" s="242">
        <v>201</v>
      </c>
      <c r="J529" s="242">
        <v>847.75</v>
      </c>
      <c r="K529" s="242">
        <v>301.92</v>
      </c>
    </row>
    <row r="530" spans="1:11">
      <c r="A530" s="244">
        <v>2376</v>
      </c>
      <c r="B530" s="244">
        <v>849.42</v>
      </c>
      <c r="C530" s="244">
        <v>143.75</v>
      </c>
      <c r="D530" s="245">
        <v>849.42</v>
      </c>
      <c r="E530" s="245">
        <v>143.75</v>
      </c>
      <c r="F530" s="245">
        <v>849.42</v>
      </c>
      <c r="G530" s="245">
        <v>244.75</v>
      </c>
      <c r="H530" s="245">
        <v>849.42</v>
      </c>
      <c r="I530" s="245">
        <v>202.5</v>
      </c>
      <c r="J530" s="245">
        <v>849.42</v>
      </c>
      <c r="K530" s="245">
        <v>303.5</v>
      </c>
    </row>
    <row r="531" spans="1:11">
      <c r="A531" s="243">
        <v>2380.5</v>
      </c>
      <c r="B531" s="243">
        <v>851</v>
      </c>
      <c r="C531" s="243">
        <v>145.25</v>
      </c>
      <c r="D531" s="242">
        <v>851</v>
      </c>
      <c r="E531" s="242">
        <v>145.25</v>
      </c>
      <c r="F531" s="242">
        <v>851</v>
      </c>
      <c r="G531" s="242">
        <v>246.25</v>
      </c>
      <c r="H531" s="242">
        <v>851</v>
      </c>
      <c r="I531" s="242">
        <v>204</v>
      </c>
      <c r="J531" s="242">
        <v>851</v>
      </c>
      <c r="K531" s="242">
        <v>305</v>
      </c>
    </row>
    <row r="532" spans="1:11">
      <c r="A532" s="244">
        <v>2385</v>
      </c>
      <c r="B532" s="244">
        <v>852.58</v>
      </c>
      <c r="C532" s="244">
        <v>146.75</v>
      </c>
      <c r="D532" s="245">
        <v>852.58</v>
      </c>
      <c r="E532" s="245">
        <v>146.75</v>
      </c>
      <c r="F532" s="245">
        <v>852.58</v>
      </c>
      <c r="G532" s="245">
        <v>247.83</v>
      </c>
      <c r="H532" s="245">
        <v>852.58</v>
      </c>
      <c r="I532" s="245">
        <v>205.5</v>
      </c>
      <c r="J532" s="245">
        <v>852.58</v>
      </c>
      <c r="K532" s="245">
        <v>306.58</v>
      </c>
    </row>
    <row r="533" spans="1:11">
      <c r="A533" s="243">
        <v>2389.5</v>
      </c>
      <c r="B533" s="243">
        <v>854.17</v>
      </c>
      <c r="C533" s="243">
        <v>148.25</v>
      </c>
      <c r="D533" s="242">
        <v>854.17</v>
      </c>
      <c r="E533" s="242">
        <v>148.25</v>
      </c>
      <c r="F533" s="242">
        <v>854.17</v>
      </c>
      <c r="G533" s="242">
        <v>249.33</v>
      </c>
      <c r="H533" s="242">
        <v>854.17</v>
      </c>
      <c r="I533" s="242">
        <v>207</v>
      </c>
      <c r="J533" s="242">
        <v>854.17</v>
      </c>
      <c r="K533" s="242">
        <v>308.08</v>
      </c>
    </row>
    <row r="534" spans="1:11">
      <c r="A534" s="244">
        <v>2394</v>
      </c>
      <c r="B534" s="244">
        <v>855.83</v>
      </c>
      <c r="C534" s="244">
        <v>149.83000000000001</v>
      </c>
      <c r="D534" s="245">
        <v>855.83</v>
      </c>
      <c r="E534" s="245">
        <v>149.83000000000001</v>
      </c>
      <c r="F534" s="245">
        <v>855.83</v>
      </c>
      <c r="G534" s="245">
        <v>250.92</v>
      </c>
      <c r="H534" s="245">
        <v>855.83</v>
      </c>
      <c r="I534" s="245">
        <v>208.58</v>
      </c>
      <c r="J534" s="245">
        <v>855.83</v>
      </c>
      <c r="K534" s="245">
        <v>309.67</v>
      </c>
    </row>
    <row r="535" spans="1:11">
      <c r="A535" s="243">
        <v>2398.5</v>
      </c>
      <c r="B535" s="243">
        <v>857.42</v>
      </c>
      <c r="C535" s="243">
        <v>151.33000000000001</v>
      </c>
      <c r="D535" s="242">
        <v>857.42</v>
      </c>
      <c r="E535" s="242">
        <v>151.33000000000001</v>
      </c>
      <c r="F535" s="242">
        <v>857.42</v>
      </c>
      <c r="G535" s="242">
        <v>252.42</v>
      </c>
      <c r="H535" s="242">
        <v>857.42</v>
      </c>
      <c r="I535" s="242">
        <v>210.08</v>
      </c>
      <c r="J535" s="242">
        <v>857.42</v>
      </c>
      <c r="K535" s="242">
        <v>311.17</v>
      </c>
    </row>
    <row r="536" spans="1:11">
      <c r="A536" s="244">
        <v>2403</v>
      </c>
      <c r="B536" s="244">
        <v>859</v>
      </c>
      <c r="C536" s="244">
        <v>152.83000000000001</v>
      </c>
      <c r="D536" s="245">
        <v>859</v>
      </c>
      <c r="E536" s="245">
        <v>152.83000000000001</v>
      </c>
      <c r="F536" s="245">
        <v>859</v>
      </c>
      <c r="G536" s="245">
        <v>253.92</v>
      </c>
      <c r="H536" s="245">
        <v>859</v>
      </c>
      <c r="I536" s="245">
        <v>211.58</v>
      </c>
      <c r="J536" s="245">
        <v>859</v>
      </c>
      <c r="K536" s="245">
        <v>312.67</v>
      </c>
    </row>
    <row r="537" spans="1:11">
      <c r="A537" s="243">
        <v>2407.5</v>
      </c>
      <c r="B537" s="243">
        <v>860.67</v>
      </c>
      <c r="C537" s="243">
        <v>154.41999999999999</v>
      </c>
      <c r="D537" s="242">
        <v>860.67</v>
      </c>
      <c r="E537" s="242">
        <v>154.41999999999999</v>
      </c>
      <c r="F537" s="242">
        <v>860.67</v>
      </c>
      <c r="G537" s="242">
        <v>255.58</v>
      </c>
      <c r="H537" s="242">
        <v>860.67</v>
      </c>
      <c r="I537" s="242">
        <v>213.17</v>
      </c>
      <c r="J537" s="242">
        <v>860.67</v>
      </c>
      <c r="K537" s="242">
        <v>314.33</v>
      </c>
    </row>
    <row r="538" spans="1:11">
      <c r="A538" s="244">
        <v>2412</v>
      </c>
      <c r="B538" s="244">
        <v>862.25</v>
      </c>
      <c r="C538" s="244">
        <v>155.91999999999999</v>
      </c>
      <c r="D538" s="245">
        <v>862.25</v>
      </c>
      <c r="E538" s="245">
        <v>155.91999999999999</v>
      </c>
      <c r="F538" s="245">
        <v>862.25</v>
      </c>
      <c r="G538" s="245">
        <v>257.08</v>
      </c>
      <c r="H538" s="245">
        <v>862.25</v>
      </c>
      <c r="I538" s="245">
        <v>214.67</v>
      </c>
      <c r="J538" s="245">
        <v>862.25</v>
      </c>
      <c r="K538" s="245">
        <v>315.83</v>
      </c>
    </row>
    <row r="539" spans="1:11">
      <c r="A539" s="243">
        <v>2416.5</v>
      </c>
      <c r="B539" s="243">
        <v>863.83</v>
      </c>
      <c r="C539" s="243">
        <v>157.41999999999999</v>
      </c>
      <c r="D539" s="242">
        <v>863.83</v>
      </c>
      <c r="E539" s="242">
        <v>157.41999999999999</v>
      </c>
      <c r="F539" s="242">
        <v>863.83</v>
      </c>
      <c r="G539" s="242">
        <v>258.58</v>
      </c>
      <c r="H539" s="242">
        <v>863.83</v>
      </c>
      <c r="I539" s="242">
        <v>216.17</v>
      </c>
      <c r="J539" s="242">
        <v>863.83</v>
      </c>
      <c r="K539" s="242">
        <v>317.33</v>
      </c>
    </row>
    <row r="540" spans="1:11">
      <c r="A540" s="244">
        <v>2421</v>
      </c>
      <c r="B540" s="244">
        <v>865.5</v>
      </c>
      <c r="C540" s="244">
        <v>159</v>
      </c>
      <c r="D540" s="245">
        <v>865.5</v>
      </c>
      <c r="E540" s="245">
        <v>159</v>
      </c>
      <c r="F540" s="245">
        <v>865.5</v>
      </c>
      <c r="G540" s="245">
        <v>260.17</v>
      </c>
      <c r="H540" s="245">
        <v>865.5</v>
      </c>
      <c r="I540" s="245">
        <v>217.75</v>
      </c>
      <c r="J540" s="245">
        <v>865.5</v>
      </c>
      <c r="K540" s="245">
        <v>318.92</v>
      </c>
    </row>
    <row r="541" spans="1:11">
      <c r="A541" s="243">
        <v>2425.5</v>
      </c>
      <c r="B541" s="243">
        <v>867.08</v>
      </c>
      <c r="C541" s="243">
        <v>160.5</v>
      </c>
      <c r="D541" s="242">
        <v>867.08</v>
      </c>
      <c r="E541" s="242">
        <v>160.5</v>
      </c>
      <c r="F541" s="242">
        <v>867.08</v>
      </c>
      <c r="G541" s="242">
        <v>261.67</v>
      </c>
      <c r="H541" s="242">
        <v>867.08</v>
      </c>
      <c r="I541" s="242">
        <v>219.25</v>
      </c>
      <c r="J541" s="242">
        <v>867.08</v>
      </c>
      <c r="K541" s="242">
        <v>320.42</v>
      </c>
    </row>
    <row r="542" spans="1:11">
      <c r="A542" s="244">
        <v>2430</v>
      </c>
      <c r="B542" s="244">
        <v>868.67</v>
      </c>
      <c r="C542" s="244">
        <v>162</v>
      </c>
      <c r="D542" s="245">
        <v>868.67</v>
      </c>
      <c r="E542" s="245">
        <v>162</v>
      </c>
      <c r="F542" s="245">
        <v>868.67</v>
      </c>
      <c r="G542" s="245">
        <v>263.25</v>
      </c>
      <c r="H542" s="245">
        <v>868.67</v>
      </c>
      <c r="I542" s="245">
        <v>220.75</v>
      </c>
      <c r="J542" s="245">
        <v>868.67</v>
      </c>
      <c r="K542" s="245">
        <v>322</v>
      </c>
    </row>
    <row r="543" spans="1:11">
      <c r="A543" s="243">
        <v>2434.5</v>
      </c>
      <c r="B543" s="243">
        <v>870.33</v>
      </c>
      <c r="C543" s="243">
        <v>163.58000000000001</v>
      </c>
      <c r="D543" s="242">
        <v>870.33</v>
      </c>
      <c r="E543" s="242">
        <v>163.58000000000001</v>
      </c>
      <c r="F543" s="242">
        <v>870.33</v>
      </c>
      <c r="G543" s="242">
        <v>264.83</v>
      </c>
      <c r="H543" s="242">
        <v>870.33</v>
      </c>
      <c r="I543" s="242">
        <v>222.33</v>
      </c>
      <c r="J543" s="242">
        <v>870.33</v>
      </c>
      <c r="K543" s="242">
        <v>323.58</v>
      </c>
    </row>
    <row r="544" spans="1:11">
      <c r="A544" s="244">
        <v>2439</v>
      </c>
      <c r="B544" s="244">
        <v>871.92</v>
      </c>
      <c r="C544" s="244">
        <v>165.08</v>
      </c>
      <c r="D544" s="245">
        <v>871.92</v>
      </c>
      <c r="E544" s="245">
        <v>165.08</v>
      </c>
      <c r="F544" s="245">
        <v>871.92</v>
      </c>
      <c r="G544" s="245">
        <v>266.33</v>
      </c>
      <c r="H544" s="245">
        <v>871.92</v>
      </c>
      <c r="I544" s="245">
        <v>223.83</v>
      </c>
      <c r="J544" s="245">
        <v>871.92</v>
      </c>
      <c r="K544" s="245">
        <v>325.08</v>
      </c>
    </row>
    <row r="545" spans="1:11">
      <c r="A545" s="243">
        <v>2443.5</v>
      </c>
      <c r="B545" s="243">
        <v>873.5</v>
      </c>
      <c r="C545" s="243">
        <v>166.58</v>
      </c>
      <c r="D545" s="242">
        <v>873.5</v>
      </c>
      <c r="E545" s="242">
        <v>166.58</v>
      </c>
      <c r="F545" s="242">
        <v>873.5</v>
      </c>
      <c r="G545" s="242">
        <v>267.83</v>
      </c>
      <c r="H545" s="242">
        <v>873.5</v>
      </c>
      <c r="I545" s="242">
        <v>225.33</v>
      </c>
      <c r="J545" s="242">
        <v>873.5</v>
      </c>
      <c r="K545" s="242">
        <v>326.58</v>
      </c>
    </row>
    <row r="546" spans="1:11">
      <c r="A546" s="244">
        <v>2448</v>
      </c>
      <c r="B546" s="244">
        <v>875.08</v>
      </c>
      <c r="C546" s="244">
        <v>168.08</v>
      </c>
      <c r="D546" s="245">
        <v>875.08</v>
      </c>
      <c r="E546" s="245">
        <v>168.08</v>
      </c>
      <c r="F546" s="245">
        <v>875.08</v>
      </c>
      <c r="G546" s="245">
        <v>269.33</v>
      </c>
      <c r="H546" s="245">
        <v>875.08</v>
      </c>
      <c r="I546" s="245">
        <v>226.83</v>
      </c>
      <c r="J546" s="245">
        <v>875.08</v>
      </c>
      <c r="K546" s="245">
        <v>328.08</v>
      </c>
    </row>
    <row r="547" spans="1:11">
      <c r="A547" s="243">
        <v>2452.5</v>
      </c>
      <c r="B547" s="243">
        <v>876.75</v>
      </c>
      <c r="C547" s="243">
        <v>169.67</v>
      </c>
      <c r="D547" s="242">
        <v>876.75</v>
      </c>
      <c r="E547" s="242">
        <v>169.67</v>
      </c>
      <c r="F547" s="242">
        <v>876.75</v>
      </c>
      <c r="G547" s="242">
        <v>270.92</v>
      </c>
      <c r="H547" s="242">
        <v>876.75</v>
      </c>
      <c r="I547" s="242">
        <v>228.42</v>
      </c>
      <c r="J547" s="242">
        <v>876.75</v>
      </c>
      <c r="K547" s="242">
        <v>329.67</v>
      </c>
    </row>
    <row r="548" spans="1:11">
      <c r="A548" s="244">
        <v>2457</v>
      </c>
      <c r="B548" s="244">
        <v>878.33</v>
      </c>
      <c r="C548" s="244">
        <v>171.17</v>
      </c>
      <c r="D548" s="245">
        <v>878.33</v>
      </c>
      <c r="E548" s="245">
        <v>171.17</v>
      </c>
      <c r="F548" s="245">
        <v>878.33</v>
      </c>
      <c r="G548" s="245">
        <v>272.5</v>
      </c>
      <c r="H548" s="245">
        <v>878.33</v>
      </c>
      <c r="I548" s="245">
        <v>229.92</v>
      </c>
      <c r="J548" s="245">
        <v>878.33</v>
      </c>
      <c r="K548" s="245">
        <v>331.25</v>
      </c>
    </row>
    <row r="549" spans="1:11">
      <c r="A549" s="243">
        <v>2461.5</v>
      </c>
      <c r="B549" s="243">
        <v>879.92</v>
      </c>
      <c r="C549" s="243">
        <v>172.58</v>
      </c>
      <c r="D549" s="242">
        <v>879.92</v>
      </c>
      <c r="E549" s="242">
        <v>172.58</v>
      </c>
      <c r="F549" s="242">
        <v>879.92</v>
      </c>
      <c r="G549" s="242">
        <v>274</v>
      </c>
      <c r="H549" s="242">
        <v>879.92</v>
      </c>
      <c r="I549" s="242">
        <v>231.33</v>
      </c>
      <c r="J549" s="242">
        <v>879.92</v>
      </c>
      <c r="K549" s="242">
        <v>332.75</v>
      </c>
    </row>
    <row r="550" spans="1:11">
      <c r="A550" s="244">
        <v>2466</v>
      </c>
      <c r="B550" s="244">
        <v>881.58</v>
      </c>
      <c r="C550" s="244">
        <v>174.17</v>
      </c>
      <c r="D550" s="245">
        <v>881.58</v>
      </c>
      <c r="E550" s="245">
        <v>174.17</v>
      </c>
      <c r="F550" s="245">
        <v>881.58</v>
      </c>
      <c r="G550" s="245">
        <v>275.58</v>
      </c>
      <c r="H550" s="245">
        <v>881.58</v>
      </c>
      <c r="I550" s="245">
        <v>232.92</v>
      </c>
      <c r="J550" s="245">
        <v>881.58</v>
      </c>
      <c r="K550" s="245">
        <v>334.33</v>
      </c>
    </row>
    <row r="551" spans="1:11">
      <c r="A551" s="243">
        <v>2470.5</v>
      </c>
      <c r="B551" s="243">
        <v>883.17</v>
      </c>
      <c r="C551" s="243">
        <v>175.67</v>
      </c>
      <c r="D551" s="242">
        <v>883.17</v>
      </c>
      <c r="E551" s="242">
        <v>175.67</v>
      </c>
      <c r="F551" s="242">
        <v>883.17</v>
      </c>
      <c r="G551" s="242">
        <v>277.08</v>
      </c>
      <c r="H551" s="242">
        <v>883.17</v>
      </c>
      <c r="I551" s="242">
        <v>234.42</v>
      </c>
      <c r="J551" s="242">
        <v>883.17</v>
      </c>
      <c r="K551" s="242">
        <v>335.83</v>
      </c>
    </row>
    <row r="552" spans="1:11">
      <c r="A552" s="244">
        <v>2475</v>
      </c>
      <c r="B552" s="244">
        <v>884.75</v>
      </c>
      <c r="C552" s="244">
        <v>177.17</v>
      </c>
      <c r="D552" s="245">
        <v>884.75</v>
      </c>
      <c r="E552" s="245">
        <v>177.17</v>
      </c>
      <c r="F552" s="245">
        <v>884.75</v>
      </c>
      <c r="G552" s="245">
        <v>278.58</v>
      </c>
      <c r="H552" s="245">
        <v>884.75</v>
      </c>
      <c r="I552" s="245">
        <v>235.92</v>
      </c>
      <c r="J552" s="245">
        <v>884.75</v>
      </c>
      <c r="K552" s="245">
        <v>337.33</v>
      </c>
    </row>
    <row r="553" spans="1:11">
      <c r="A553" s="243">
        <v>2479.5</v>
      </c>
      <c r="B553" s="243">
        <v>886.42</v>
      </c>
      <c r="C553" s="243">
        <v>178.83</v>
      </c>
      <c r="D553" s="242">
        <v>886.42</v>
      </c>
      <c r="E553" s="242">
        <v>178.83</v>
      </c>
      <c r="F553" s="242">
        <v>886.42</v>
      </c>
      <c r="G553" s="242">
        <v>280.33</v>
      </c>
      <c r="H553" s="242">
        <v>886.42</v>
      </c>
      <c r="I553" s="242">
        <v>237.5</v>
      </c>
      <c r="J553" s="242">
        <v>886.42</v>
      </c>
      <c r="K553" s="242">
        <v>339</v>
      </c>
    </row>
    <row r="554" spans="1:11">
      <c r="A554" s="244">
        <v>2484</v>
      </c>
      <c r="B554" s="244">
        <v>888</v>
      </c>
      <c r="C554" s="244">
        <v>180.58</v>
      </c>
      <c r="D554" s="245">
        <v>888</v>
      </c>
      <c r="E554" s="245">
        <v>180.58</v>
      </c>
      <c r="F554" s="245">
        <v>888</v>
      </c>
      <c r="G554" s="245">
        <v>282.08</v>
      </c>
      <c r="H554" s="245">
        <v>888</v>
      </c>
      <c r="I554" s="245">
        <v>239.25</v>
      </c>
      <c r="J554" s="245">
        <v>888</v>
      </c>
      <c r="K554" s="245">
        <v>340.75</v>
      </c>
    </row>
    <row r="555" spans="1:11">
      <c r="A555" s="243">
        <v>2488.5</v>
      </c>
      <c r="B555" s="243">
        <v>889.58</v>
      </c>
      <c r="C555" s="243">
        <v>182.42</v>
      </c>
      <c r="D555" s="242">
        <v>889.58</v>
      </c>
      <c r="E555" s="242">
        <v>182.42</v>
      </c>
      <c r="F555" s="242">
        <v>889.58</v>
      </c>
      <c r="G555" s="242">
        <v>283.92</v>
      </c>
      <c r="H555" s="242">
        <v>889.58</v>
      </c>
      <c r="I555" s="242">
        <v>241</v>
      </c>
      <c r="J555" s="242">
        <v>889.58</v>
      </c>
      <c r="K555" s="242">
        <v>342.5</v>
      </c>
    </row>
    <row r="556" spans="1:11">
      <c r="A556" s="244">
        <v>2493</v>
      </c>
      <c r="B556" s="244">
        <v>891.17</v>
      </c>
      <c r="C556" s="244">
        <v>184.17</v>
      </c>
      <c r="D556" s="245">
        <v>891.17</v>
      </c>
      <c r="E556" s="245">
        <v>184.17</v>
      </c>
      <c r="F556" s="245">
        <v>891.17</v>
      </c>
      <c r="G556" s="245">
        <v>285.67</v>
      </c>
      <c r="H556" s="245">
        <v>891.17</v>
      </c>
      <c r="I556" s="245">
        <v>242.67</v>
      </c>
      <c r="J556" s="245">
        <v>891.17</v>
      </c>
      <c r="K556" s="245">
        <v>344.17</v>
      </c>
    </row>
    <row r="557" spans="1:11">
      <c r="A557" s="243">
        <v>2497.5</v>
      </c>
      <c r="B557" s="243">
        <v>892.83</v>
      </c>
      <c r="C557" s="243">
        <v>186</v>
      </c>
      <c r="D557" s="242">
        <v>892.83</v>
      </c>
      <c r="E557" s="242">
        <v>186</v>
      </c>
      <c r="F557" s="242">
        <v>892.83</v>
      </c>
      <c r="G557" s="242">
        <v>287.5</v>
      </c>
      <c r="H557" s="242">
        <v>892.83</v>
      </c>
      <c r="I557" s="242">
        <v>244.5</v>
      </c>
      <c r="J557" s="242">
        <v>892.83</v>
      </c>
      <c r="K557" s="242">
        <v>346</v>
      </c>
    </row>
    <row r="558" spans="1:11">
      <c r="A558" s="244">
        <v>2502</v>
      </c>
      <c r="B558" s="244">
        <v>894.42</v>
      </c>
      <c r="C558" s="244">
        <v>187.83</v>
      </c>
      <c r="D558" s="245">
        <v>894.42</v>
      </c>
      <c r="E558" s="245">
        <v>187.83</v>
      </c>
      <c r="F558" s="245">
        <v>894.42</v>
      </c>
      <c r="G558" s="245">
        <v>289.33</v>
      </c>
      <c r="H558" s="245">
        <v>894.42</v>
      </c>
      <c r="I558" s="245">
        <v>246.25</v>
      </c>
      <c r="J558" s="245">
        <v>894.42</v>
      </c>
      <c r="K558" s="245">
        <v>347.75</v>
      </c>
    </row>
    <row r="559" spans="1:11">
      <c r="A559" s="243">
        <v>2506.5</v>
      </c>
      <c r="B559" s="243">
        <v>896</v>
      </c>
      <c r="C559" s="243">
        <v>189.58</v>
      </c>
      <c r="D559" s="242">
        <v>896</v>
      </c>
      <c r="E559" s="242">
        <v>189.58</v>
      </c>
      <c r="F559" s="242">
        <v>896</v>
      </c>
      <c r="G559" s="242">
        <v>291.17</v>
      </c>
      <c r="H559" s="242">
        <v>896</v>
      </c>
      <c r="I559" s="242">
        <v>247.92</v>
      </c>
      <c r="J559" s="242">
        <v>896</v>
      </c>
      <c r="K559" s="242">
        <v>349.5</v>
      </c>
    </row>
    <row r="560" spans="1:11">
      <c r="A560" s="244">
        <v>2511</v>
      </c>
      <c r="B560" s="244">
        <v>897.67</v>
      </c>
      <c r="C560" s="244">
        <v>191.5</v>
      </c>
      <c r="D560" s="245">
        <v>897.67</v>
      </c>
      <c r="E560" s="245">
        <v>191.5</v>
      </c>
      <c r="F560" s="245">
        <v>897.67</v>
      </c>
      <c r="G560" s="245">
        <v>293.08</v>
      </c>
      <c r="H560" s="245">
        <v>897.67</v>
      </c>
      <c r="I560" s="245">
        <v>249.75</v>
      </c>
      <c r="J560" s="245">
        <v>897.67</v>
      </c>
      <c r="K560" s="245">
        <v>351.33</v>
      </c>
    </row>
    <row r="561" spans="1:11">
      <c r="A561" s="243">
        <v>2515.5</v>
      </c>
      <c r="B561" s="243">
        <v>899.25</v>
      </c>
      <c r="C561" s="243">
        <v>193.25</v>
      </c>
      <c r="D561" s="242">
        <v>899.25</v>
      </c>
      <c r="E561" s="242">
        <v>193.25</v>
      </c>
      <c r="F561" s="242">
        <v>899.25</v>
      </c>
      <c r="G561" s="242">
        <v>294.83</v>
      </c>
      <c r="H561" s="242">
        <v>899.25</v>
      </c>
      <c r="I561" s="242">
        <v>251.5</v>
      </c>
      <c r="J561" s="242">
        <v>899.25</v>
      </c>
      <c r="K561" s="242">
        <v>353.08</v>
      </c>
    </row>
    <row r="562" spans="1:11">
      <c r="A562" s="244">
        <v>2520</v>
      </c>
      <c r="B562" s="244">
        <v>900.83</v>
      </c>
      <c r="C562" s="244">
        <v>195.08</v>
      </c>
      <c r="D562" s="245">
        <v>900.83</v>
      </c>
      <c r="E562" s="245">
        <v>195.08</v>
      </c>
      <c r="F562" s="245">
        <v>900.83</v>
      </c>
      <c r="G562" s="245">
        <v>296.67</v>
      </c>
      <c r="H562" s="245">
        <v>900.83</v>
      </c>
      <c r="I562" s="245">
        <v>253.17</v>
      </c>
      <c r="J562" s="245">
        <v>900.83</v>
      </c>
      <c r="K562" s="245">
        <v>354.75</v>
      </c>
    </row>
    <row r="563" spans="1:11">
      <c r="A563" s="243">
        <v>2524.5</v>
      </c>
      <c r="B563" s="243">
        <v>902.5</v>
      </c>
      <c r="C563" s="243">
        <v>196.92</v>
      </c>
      <c r="D563" s="242">
        <v>902.5</v>
      </c>
      <c r="E563" s="242">
        <v>196.92</v>
      </c>
      <c r="F563" s="242">
        <v>902.5</v>
      </c>
      <c r="G563" s="242">
        <v>298.5</v>
      </c>
      <c r="H563" s="242">
        <v>902.5</v>
      </c>
      <c r="I563" s="242">
        <v>255</v>
      </c>
      <c r="J563" s="242">
        <v>902.5</v>
      </c>
      <c r="K563" s="242">
        <v>356.58</v>
      </c>
    </row>
    <row r="564" spans="1:11">
      <c r="A564" s="244">
        <v>2529</v>
      </c>
      <c r="B564" s="244">
        <v>904.08</v>
      </c>
      <c r="C564" s="244">
        <v>198.75</v>
      </c>
      <c r="D564" s="245">
        <v>904.08</v>
      </c>
      <c r="E564" s="245">
        <v>198.75</v>
      </c>
      <c r="F564" s="245">
        <v>904.08</v>
      </c>
      <c r="G564" s="245">
        <v>300.42</v>
      </c>
      <c r="H564" s="245">
        <v>904.08</v>
      </c>
      <c r="I564" s="245">
        <v>256.75</v>
      </c>
      <c r="J564" s="245">
        <v>904.08</v>
      </c>
      <c r="K564" s="245">
        <v>358.42</v>
      </c>
    </row>
    <row r="565" spans="1:11">
      <c r="A565" s="243">
        <v>2533.5</v>
      </c>
      <c r="B565" s="243">
        <v>905.67</v>
      </c>
      <c r="C565" s="243">
        <v>200.5</v>
      </c>
      <c r="D565" s="242">
        <v>905.67</v>
      </c>
      <c r="E565" s="242">
        <v>200.5</v>
      </c>
      <c r="F565" s="242">
        <v>905.67</v>
      </c>
      <c r="G565" s="242">
        <v>302.17</v>
      </c>
      <c r="H565" s="242">
        <v>905.67</v>
      </c>
      <c r="I565" s="242">
        <v>258.42</v>
      </c>
      <c r="J565" s="242">
        <v>905.67</v>
      </c>
      <c r="K565" s="242">
        <v>360.08</v>
      </c>
    </row>
    <row r="566" spans="1:11">
      <c r="A566" s="244">
        <v>2538</v>
      </c>
      <c r="B566" s="244">
        <v>907.33</v>
      </c>
      <c r="C566" s="244">
        <v>202.42</v>
      </c>
      <c r="D566" s="245">
        <v>907.33</v>
      </c>
      <c r="E566" s="245">
        <v>202.42</v>
      </c>
      <c r="F566" s="245">
        <v>907.33</v>
      </c>
      <c r="G566" s="245">
        <v>304.08</v>
      </c>
      <c r="H566" s="245">
        <v>907.33</v>
      </c>
      <c r="I566" s="245">
        <v>260.25</v>
      </c>
      <c r="J566" s="245">
        <v>907.33</v>
      </c>
      <c r="K566" s="245">
        <v>361.92</v>
      </c>
    </row>
    <row r="567" spans="1:11">
      <c r="A567" s="243">
        <v>2542.5</v>
      </c>
      <c r="B567" s="243">
        <v>908.92</v>
      </c>
      <c r="C567" s="243">
        <v>204.17</v>
      </c>
      <c r="D567" s="242">
        <v>908.92</v>
      </c>
      <c r="E567" s="242">
        <v>204.17</v>
      </c>
      <c r="F567" s="242">
        <v>908.92</v>
      </c>
      <c r="G567" s="242">
        <v>305.83</v>
      </c>
      <c r="H567" s="242">
        <v>908.92</v>
      </c>
      <c r="I567" s="242">
        <v>262</v>
      </c>
      <c r="J567" s="242">
        <v>908.92</v>
      </c>
      <c r="K567" s="242">
        <v>363.67</v>
      </c>
    </row>
    <row r="568" spans="1:11">
      <c r="A568" s="244">
        <v>2547</v>
      </c>
      <c r="B568" s="244">
        <v>910.5</v>
      </c>
      <c r="C568" s="244">
        <v>205.83</v>
      </c>
      <c r="D568" s="245">
        <v>910.5</v>
      </c>
      <c r="E568" s="245">
        <v>205.83</v>
      </c>
      <c r="F568" s="245">
        <v>910.5</v>
      </c>
      <c r="G568" s="245">
        <v>307.58</v>
      </c>
      <c r="H568" s="245">
        <v>910.5</v>
      </c>
      <c r="I568" s="245">
        <v>263.58</v>
      </c>
      <c r="J568" s="245">
        <v>910.5</v>
      </c>
      <c r="K568" s="245">
        <v>365.33</v>
      </c>
    </row>
    <row r="569" spans="1:11">
      <c r="A569" s="243">
        <v>2551.5</v>
      </c>
      <c r="B569" s="243">
        <v>912.08</v>
      </c>
      <c r="C569" s="243">
        <v>207.67</v>
      </c>
      <c r="D569" s="242">
        <v>912.08</v>
      </c>
      <c r="E569" s="242">
        <v>207.67</v>
      </c>
      <c r="F569" s="242">
        <v>912.08</v>
      </c>
      <c r="G569" s="242">
        <v>309.5</v>
      </c>
      <c r="H569" s="242">
        <v>912.08</v>
      </c>
      <c r="I569" s="242">
        <v>265.33</v>
      </c>
      <c r="J569" s="242">
        <v>912.08</v>
      </c>
      <c r="K569" s="242">
        <v>367.17</v>
      </c>
    </row>
    <row r="570" spans="1:11">
      <c r="A570" s="244">
        <v>2556</v>
      </c>
      <c r="B570" s="244">
        <v>913.75</v>
      </c>
      <c r="C570" s="244">
        <v>209.5</v>
      </c>
      <c r="D570" s="245">
        <v>913.75</v>
      </c>
      <c r="E570" s="245">
        <v>209.5</v>
      </c>
      <c r="F570" s="245">
        <v>913.75</v>
      </c>
      <c r="G570" s="245">
        <v>311.33</v>
      </c>
      <c r="H570" s="245">
        <v>913.75</v>
      </c>
      <c r="I570" s="245">
        <v>267.17</v>
      </c>
      <c r="J570" s="245">
        <v>913.75</v>
      </c>
      <c r="K570" s="245">
        <v>369</v>
      </c>
    </row>
    <row r="571" spans="1:11">
      <c r="A571" s="243">
        <v>2560.5</v>
      </c>
      <c r="B571" s="243">
        <v>915.33</v>
      </c>
      <c r="C571" s="243">
        <v>211.33</v>
      </c>
      <c r="D571" s="242">
        <v>915.33</v>
      </c>
      <c r="E571" s="242">
        <v>211.33</v>
      </c>
      <c r="F571" s="242">
        <v>915.33</v>
      </c>
      <c r="G571" s="242">
        <v>313.17</v>
      </c>
      <c r="H571" s="242">
        <v>915.33</v>
      </c>
      <c r="I571" s="242">
        <v>268.83</v>
      </c>
      <c r="J571" s="242">
        <v>915.33</v>
      </c>
      <c r="K571" s="242">
        <v>370.67</v>
      </c>
    </row>
    <row r="572" spans="1:11">
      <c r="A572" s="244">
        <v>2565</v>
      </c>
      <c r="B572" s="244">
        <v>916.92</v>
      </c>
      <c r="C572" s="244">
        <v>213.08</v>
      </c>
      <c r="D572" s="245">
        <v>916.92</v>
      </c>
      <c r="E572" s="245">
        <v>213.08</v>
      </c>
      <c r="F572" s="245">
        <v>916.92</v>
      </c>
      <c r="G572" s="245">
        <v>314.92</v>
      </c>
      <c r="H572" s="245">
        <v>916.92</v>
      </c>
      <c r="I572" s="245">
        <v>270.58</v>
      </c>
      <c r="J572" s="245">
        <v>916.92</v>
      </c>
      <c r="K572" s="245">
        <v>372.42</v>
      </c>
    </row>
    <row r="573" spans="1:11">
      <c r="A573" s="243">
        <v>2569.5</v>
      </c>
      <c r="B573" s="243">
        <v>918.58</v>
      </c>
      <c r="C573" s="243">
        <v>215</v>
      </c>
      <c r="D573" s="242">
        <v>918.58</v>
      </c>
      <c r="E573" s="242">
        <v>215</v>
      </c>
      <c r="F573" s="242">
        <v>918.58</v>
      </c>
      <c r="G573" s="242">
        <v>316.83</v>
      </c>
      <c r="H573" s="242">
        <v>918.58</v>
      </c>
      <c r="I573" s="242">
        <v>272.42</v>
      </c>
      <c r="J573" s="242">
        <v>918.58</v>
      </c>
      <c r="K573" s="242">
        <v>374.25</v>
      </c>
    </row>
    <row r="574" spans="1:11">
      <c r="A574" s="244">
        <v>2574</v>
      </c>
      <c r="B574" s="244">
        <v>920.17</v>
      </c>
      <c r="C574" s="244">
        <v>216.75</v>
      </c>
      <c r="D574" s="245">
        <v>920.17</v>
      </c>
      <c r="E574" s="245">
        <v>216.75</v>
      </c>
      <c r="F574" s="245">
        <v>920.17</v>
      </c>
      <c r="G574" s="245">
        <v>318.58</v>
      </c>
      <c r="H574" s="245">
        <v>920.17</v>
      </c>
      <c r="I574" s="245">
        <v>274.17</v>
      </c>
      <c r="J574" s="245">
        <v>920.17</v>
      </c>
      <c r="K574" s="245">
        <v>376</v>
      </c>
    </row>
    <row r="575" spans="1:11">
      <c r="A575" s="243">
        <v>2578.5</v>
      </c>
      <c r="B575" s="243">
        <v>921.75</v>
      </c>
      <c r="C575" s="243">
        <v>218.58</v>
      </c>
      <c r="D575" s="242">
        <v>921.75</v>
      </c>
      <c r="E575" s="242">
        <v>218.58</v>
      </c>
      <c r="F575" s="242">
        <v>921.75</v>
      </c>
      <c r="G575" s="242">
        <v>320.5</v>
      </c>
      <c r="H575" s="242">
        <v>921.75</v>
      </c>
      <c r="I575" s="242">
        <v>275.83</v>
      </c>
      <c r="J575" s="242">
        <v>921.75</v>
      </c>
      <c r="K575" s="242">
        <v>377.75</v>
      </c>
    </row>
    <row r="576" spans="1:11">
      <c r="A576" s="244">
        <v>2583</v>
      </c>
      <c r="B576" s="244">
        <v>923.42</v>
      </c>
      <c r="C576" s="244">
        <v>220.42</v>
      </c>
      <c r="D576" s="245">
        <v>923.42</v>
      </c>
      <c r="E576" s="245">
        <v>220.42</v>
      </c>
      <c r="F576" s="245">
        <v>923.42</v>
      </c>
      <c r="G576" s="245">
        <v>322.33</v>
      </c>
      <c r="H576" s="245">
        <v>923.42</v>
      </c>
      <c r="I576" s="245">
        <v>277.67</v>
      </c>
      <c r="J576" s="245">
        <v>923.42</v>
      </c>
      <c r="K576" s="245">
        <v>379.58</v>
      </c>
    </row>
    <row r="577" spans="1:11">
      <c r="A577" s="243">
        <v>2587.5</v>
      </c>
      <c r="B577" s="243">
        <v>925</v>
      </c>
      <c r="C577" s="243">
        <v>222.25</v>
      </c>
      <c r="D577" s="242">
        <v>925</v>
      </c>
      <c r="E577" s="242">
        <v>222.25</v>
      </c>
      <c r="F577" s="242">
        <v>925</v>
      </c>
      <c r="G577" s="242">
        <v>324.17</v>
      </c>
      <c r="H577" s="242">
        <v>925</v>
      </c>
      <c r="I577" s="242">
        <v>279.42</v>
      </c>
      <c r="J577" s="242">
        <v>925</v>
      </c>
      <c r="K577" s="242">
        <v>381.33</v>
      </c>
    </row>
    <row r="578" spans="1:11">
      <c r="A578" s="244">
        <v>2592</v>
      </c>
      <c r="B578" s="244">
        <v>926.58</v>
      </c>
      <c r="C578" s="244">
        <v>224</v>
      </c>
      <c r="D578" s="245">
        <v>926.58</v>
      </c>
      <c r="E578" s="245">
        <v>224</v>
      </c>
      <c r="F578" s="245">
        <v>926.58</v>
      </c>
      <c r="G578" s="245">
        <v>325.92</v>
      </c>
      <c r="H578" s="245">
        <v>926.58</v>
      </c>
      <c r="I578" s="245">
        <v>281.08</v>
      </c>
      <c r="J578" s="245">
        <v>926.58</v>
      </c>
      <c r="K578" s="245">
        <v>383</v>
      </c>
    </row>
    <row r="579" spans="1:11">
      <c r="A579" s="243">
        <v>2596.5</v>
      </c>
      <c r="B579" s="243">
        <v>928.17</v>
      </c>
      <c r="C579" s="243">
        <v>225.75</v>
      </c>
      <c r="D579" s="242">
        <v>928.17</v>
      </c>
      <c r="E579" s="242">
        <v>225.75</v>
      </c>
      <c r="F579" s="242">
        <v>928.17</v>
      </c>
      <c r="G579" s="242">
        <v>327.67</v>
      </c>
      <c r="H579" s="242">
        <v>928.17</v>
      </c>
      <c r="I579" s="242">
        <v>282.83</v>
      </c>
      <c r="J579" s="242">
        <v>928.17</v>
      </c>
      <c r="K579" s="242">
        <v>384.75</v>
      </c>
    </row>
    <row r="580" spans="1:11">
      <c r="A580" s="244">
        <v>2601</v>
      </c>
      <c r="B580" s="244">
        <v>929.83</v>
      </c>
      <c r="C580" s="244">
        <v>227.67</v>
      </c>
      <c r="D580" s="245">
        <v>929.83</v>
      </c>
      <c r="E580" s="245">
        <v>227.67</v>
      </c>
      <c r="F580" s="245">
        <v>929.83</v>
      </c>
      <c r="G580" s="245">
        <v>329.67</v>
      </c>
      <c r="H580" s="245">
        <v>929.83</v>
      </c>
      <c r="I580" s="245">
        <v>284.67</v>
      </c>
      <c r="J580" s="245">
        <v>929.83</v>
      </c>
      <c r="K580" s="245">
        <v>386.67</v>
      </c>
    </row>
    <row r="581" spans="1:11">
      <c r="A581" s="243">
        <v>2605.5</v>
      </c>
      <c r="B581" s="243">
        <v>931.42</v>
      </c>
      <c r="C581" s="243">
        <v>229.42</v>
      </c>
      <c r="D581" s="242">
        <v>931.42</v>
      </c>
      <c r="E581" s="242">
        <v>229.42</v>
      </c>
      <c r="F581" s="242">
        <v>931.42</v>
      </c>
      <c r="G581" s="242">
        <v>331.42</v>
      </c>
      <c r="H581" s="242">
        <v>931.42</v>
      </c>
      <c r="I581" s="242">
        <v>286.33</v>
      </c>
      <c r="J581" s="242">
        <v>931.42</v>
      </c>
      <c r="K581" s="242">
        <v>388.33</v>
      </c>
    </row>
    <row r="582" spans="1:11">
      <c r="A582" s="244">
        <v>2610</v>
      </c>
      <c r="B582" s="244">
        <v>933</v>
      </c>
      <c r="C582" s="244">
        <v>231.25</v>
      </c>
      <c r="D582" s="245">
        <v>933</v>
      </c>
      <c r="E582" s="245">
        <v>231.25</v>
      </c>
      <c r="F582" s="245">
        <v>933</v>
      </c>
      <c r="G582" s="245">
        <v>333.25</v>
      </c>
      <c r="H582" s="245">
        <v>933</v>
      </c>
      <c r="I582" s="245">
        <v>288.08</v>
      </c>
      <c r="J582" s="245">
        <v>933</v>
      </c>
      <c r="K582" s="245">
        <v>390.08</v>
      </c>
    </row>
    <row r="583" spans="1:11">
      <c r="A583" s="243">
        <v>2614.5</v>
      </c>
      <c r="B583" s="243">
        <v>934.67</v>
      </c>
      <c r="C583" s="243">
        <v>233.08</v>
      </c>
      <c r="D583" s="242">
        <v>934.67</v>
      </c>
      <c r="E583" s="242">
        <v>233.08</v>
      </c>
      <c r="F583" s="242">
        <v>934.67</v>
      </c>
      <c r="G583" s="242">
        <v>335.08</v>
      </c>
      <c r="H583" s="242">
        <v>934.67</v>
      </c>
      <c r="I583" s="242">
        <v>289.92</v>
      </c>
      <c r="J583" s="242">
        <v>934.67</v>
      </c>
      <c r="K583" s="242">
        <v>391.92</v>
      </c>
    </row>
    <row r="584" spans="1:11">
      <c r="A584" s="244">
        <v>2619</v>
      </c>
      <c r="B584" s="244">
        <v>936.25</v>
      </c>
      <c r="C584" s="244">
        <v>234.92</v>
      </c>
      <c r="D584" s="245">
        <v>936.25</v>
      </c>
      <c r="E584" s="245">
        <v>234.92</v>
      </c>
      <c r="F584" s="245">
        <v>936.25</v>
      </c>
      <c r="G584" s="245">
        <v>336.92</v>
      </c>
      <c r="H584" s="245">
        <v>936.25</v>
      </c>
      <c r="I584" s="245">
        <v>291.58</v>
      </c>
      <c r="J584" s="245">
        <v>936.25</v>
      </c>
      <c r="K584" s="245">
        <v>393.58</v>
      </c>
    </row>
    <row r="585" spans="1:11">
      <c r="A585" s="243">
        <v>2623.5</v>
      </c>
      <c r="B585" s="243">
        <v>937.83</v>
      </c>
      <c r="C585" s="243">
        <v>236.67</v>
      </c>
      <c r="D585" s="242">
        <v>937.83</v>
      </c>
      <c r="E585" s="242">
        <v>236.67</v>
      </c>
      <c r="F585" s="242">
        <v>937.83</v>
      </c>
      <c r="G585" s="242">
        <v>338.67</v>
      </c>
      <c r="H585" s="242">
        <v>937.83</v>
      </c>
      <c r="I585" s="242">
        <v>293.33</v>
      </c>
      <c r="J585" s="242">
        <v>937.83</v>
      </c>
      <c r="K585" s="242">
        <v>395.33</v>
      </c>
    </row>
    <row r="586" spans="1:11">
      <c r="A586" s="244">
        <v>2628</v>
      </c>
      <c r="B586" s="244">
        <v>939.5</v>
      </c>
      <c r="C586" s="244">
        <v>238.58</v>
      </c>
      <c r="D586" s="245">
        <v>939.5</v>
      </c>
      <c r="E586" s="245">
        <v>238.58</v>
      </c>
      <c r="F586" s="245">
        <v>939.5</v>
      </c>
      <c r="G586" s="245">
        <v>340.67</v>
      </c>
      <c r="H586" s="245">
        <v>939.5</v>
      </c>
      <c r="I586" s="245">
        <v>295.17</v>
      </c>
      <c r="J586" s="245">
        <v>939.5</v>
      </c>
      <c r="K586" s="245">
        <v>397.25</v>
      </c>
    </row>
    <row r="587" spans="1:11">
      <c r="A587" s="243">
        <v>2632.5</v>
      </c>
      <c r="B587" s="243">
        <v>941.08</v>
      </c>
      <c r="C587" s="243">
        <v>240.25</v>
      </c>
      <c r="D587" s="242">
        <v>941.08</v>
      </c>
      <c r="E587" s="242">
        <v>240.25</v>
      </c>
      <c r="F587" s="242">
        <v>941.08</v>
      </c>
      <c r="G587" s="242">
        <v>342.42</v>
      </c>
      <c r="H587" s="242">
        <v>941.08</v>
      </c>
      <c r="I587" s="242">
        <v>296.75</v>
      </c>
      <c r="J587" s="242">
        <v>941.08</v>
      </c>
      <c r="K587" s="242">
        <v>398.92</v>
      </c>
    </row>
    <row r="588" spans="1:11">
      <c r="A588" s="244">
        <v>2637</v>
      </c>
      <c r="B588" s="244">
        <v>942.67</v>
      </c>
      <c r="C588" s="244">
        <v>242.08</v>
      </c>
      <c r="D588" s="245">
        <v>942.67</v>
      </c>
      <c r="E588" s="245">
        <v>242.08</v>
      </c>
      <c r="F588" s="245">
        <v>942.67</v>
      </c>
      <c r="G588" s="245">
        <v>344.25</v>
      </c>
      <c r="H588" s="245">
        <v>942.67</v>
      </c>
      <c r="I588" s="245">
        <v>298.5</v>
      </c>
      <c r="J588" s="245">
        <v>942.67</v>
      </c>
      <c r="K588" s="245">
        <v>400.67</v>
      </c>
    </row>
    <row r="589" spans="1:11">
      <c r="A589" s="243">
        <v>2641.5</v>
      </c>
      <c r="B589" s="243">
        <v>944.33</v>
      </c>
      <c r="C589" s="243">
        <v>243.92</v>
      </c>
      <c r="D589" s="242">
        <v>944.33</v>
      </c>
      <c r="E589" s="242">
        <v>243.92</v>
      </c>
      <c r="F589" s="242">
        <v>944.33</v>
      </c>
      <c r="G589" s="242">
        <v>346.08</v>
      </c>
      <c r="H589" s="242">
        <v>944.33</v>
      </c>
      <c r="I589" s="242">
        <v>300.33</v>
      </c>
      <c r="J589" s="242">
        <v>944.33</v>
      </c>
      <c r="K589" s="242">
        <v>402.5</v>
      </c>
    </row>
    <row r="590" spans="1:11">
      <c r="A590" s="244">
        <v>2646</v>
      </c>
      <c r="B590" s="244">
        <v>945.92</v>
      </c>
      <c r="C590" s="244">
        <v>245.67</v>
      </c>
      <c r="D590" s="245">
        <v>945.92</v>
      </c>
      <c r="E590" s="245">
        <v>245.67</v>
      </c>
      <c r="F590" s="245">
        <v>945.92</v>
      </c>
      <c r="G590" s="245">
        <v>347.83</v>
      </c>
      <c r="H590" s="245">
        <v>945.92</v>
      </c>
      <c r="I590" s="245">
        <v>302</v>
      </c>
      <c r="J590" s="245">
        <v>945.92</v>
      </c>
      <c r="K590" s="245">
        <v>404.17</v>
      </c>
    </row>
    <row r="591" spans="1:11">
      <c r="A591" s="243">
        <v>2650.5</v>
      </c>
      <c r="B591" s="243">
        <v>947.5</v>
      </c>
      <c r="C591" s="243">
        <v>247.5</v>
      </c>
      <c r="D591" s="242">
        <v>947.5</v>
      </c>
      <c r="E591" s="242">
        <v>247.5</v>
      </c>
      <c r="F591" s="242">
        <v>947.5</v>
      </c>
      <c r="G591" s="242">
        <v>349.75</v>
      </c>
      <c r="H591" s="242">
        <v>947.5</v>
      </c>
      <c r="I591" s="242">
        <v>303.75</v>
      </c>
      <c r="J591" s="242">
        <v>947.5</v>
      </c>
      <c r="K591" s="242">
        <v>406</v>
      </c>
    </row>
    <row r="592" spans="1:11">
      <c r="A592" s="244">
        <v>2655</v>
      </c>
      <c r="B592" s="244">
        <v>949.08</v>
      </c>
      <c r="C592" s="244">
        <v>249.25</v>
      </c>
      <c r="D592" s="245">
        <v>949.08</v>
      </c>
      <c r="E592" s="245">
        <v>249.25</v>
      </c>
      <c r="F592" s="245">
        <v>949.08</v>
      </c>
      <c r="G592" s="245">
        <v>351.5</v>
      </c>
      <c r="H592" s="245">
        <v>949.08</v>
      </c>
      <c r="I592" s="245">
        <v>305.5</v>
      </c>
      <c r="J592" s="245">
        <v>949.08</v>
      </c>
      <c r="K592" s="245">
        <v>407.75</v>
      </c>
    </row>
    <row r="593" spans="1:11">
      <c r="A593" s="243">
        <v>2659.5</v>
      </c>
      <c r="B593" s="243">
        <v>950.75</v>
      </c>
      <c r="C593" s="243">
        <v>251.17</v>
      </c>
      <c r="D593" s="242">
        <v>950.75</v>
      </c>
      <c r="E593" s="242">
        <v>251.17</v>
      </c>
      <c r="F593" s="242">
        <v>950.75</v>
      </c>
      <c r="G593" s="242">
        <v>353.42</v>
      </c>
      <c r="H593" s="242">
        <v>950.75</v>
      </c>
      <c r="I593" s="242">
        <v>307.25</v>
      </c>
      <c r="J593" s="242">
        <v>950.75</v>
      </c>
      <c r="K593" s="242">
        <v>409.5</v>
      </c>
    </row>
    <row r="594" spans="1:11">
      <c r="A594" s="244">
        <v>2664</v>
      </c>
      <c r="B594" s="244">
        <v>952.33</v>
      </c>
      <c r="C594" s="244">
        <v>252.92</v>
      </c>
      <c r="D594" s="245">
        <v>952.33</v>
      </c>
      <c r="E594" s="245">
        <v>252.92</v>
      </c>
      <c r="F594" s="245">
        <v>952.33</v>
      </c>
      <c r="G594" s="245">
        <v>355.17</v>
      </c>
      <c r="H594" s="245">
        <v>952.33</v>
      </c>
      <c r="I594" s="245">
        <v>309</v>
      </c>
      <c r="J594" s="245">
        <v>952.33</v>
      </c>
      <c r="K594" s="245">
        <v>411.25</v>
      </c>
    </row>
    <row r="595" spans="1:11">
      <c r="A595" s="243">
        <v>2668.5</v>
      </c>
      <c r="B595" s="243">
        <v>953.92</v>
      </c>
      <c r="C595" s="243">
        <v>254.75</v>
      </c>
      <c r="D595" s="242">
        <v>953.92</v>
      </c>
      <c r="E595" s="242">
        <v>254.75</v>
      </c>
      <c r="F595" s="242">
        <v>953.92</v>
      </c>
      <c r="G595" s="242">
        <v>357</v>
      </c>
      <c r="H595" s="242">
        <v>953.92</v>
      </c>
      <c r="I595" s="242">
        <v>310.75</v>
      </c>
      <c r="J595" s="242">
        <v>953.92</v>
      </c>
      <c r="K595" s="242">
        <v>413</v>
      </c>
    </row>
    <row r="596" spans="1:11">
      <c r="A596" s="244">
        <v>2673</v>
      </c>
      <c r="B596" s="244">
        <v>955.58</v>
      </c>
      <c r="C596" s="244">
        <v>256.58</v>
      </c>
      <c r="D596" s="245">
        <v>955.58</v>
      </c>
      <c r="E596" s="245">
        <v>256.58</v>
      </c>
      <c r="F596" s="245">
        <v>955.58</v>
      </c>
      <c r="G596" s="245">
        <v>358.92</v>
      </c>
      <c r="H596" s="245">
        <v>955.58</v>
      </c>
      <c r="I596" s="245">
        <v>312.5</v>
      </c>
      <c r="J596" s="245">
        <v>955.58</v>
      </c>
      <c r="K596" s="245">
        <v>414.83</v>
      </c>
    </row>
    <row r="597" spans="1:11">
      <c r="A597" s="243">
        <v>2677.5</v>
      </c>
      <c r="B597" s="243">
        <v>957.17</v>
      </c>
      <c r="C597" s="243">
        <v>258.42</v>
      </c>
      <c r="D597" s="242">
        <v>957.17</v>
      </c>
      <c r="E597" s="242">
        <v>258.42</v>
      </c>
      <c r="F597" s="242">
        <v>957.17</v>
      </c>
      <c r="G597" s="242">
        <v>360.75</v>
      </c>
      <c r="H597" s="242">
        <v>957.17</v>
      </c>
      <c r="I597" s="242">
        <v>314.25</v>
      </c>
      <c r="J597" s="242">
        <v>957.17</v>
      </c>
      <c r="K597" s="242">
        <v>416.58</v>
      </c>
    </row>
    <row r="598" spans="1:11">
      <c r="A598" s="244">
        <v>2682</v>
      </c>
      <c r="B598" s="244">
        <v>958.75</v>
      </c>
      <c r="C598" s="244">
        <v>260.17</v>
      </c>
      <c r="D598" s="245">
        <v>958.75</v>
      </c>
      <c r="E598" s="245">
        <v>260.17</v>
      </c>
      <c r="F598" s="245">
        <v>958.75</v>
      </c>
      <c r="G598" s="245">
        <v>362.5</v>
      </c>
      <c r="H598" s="245">
        <v>958.75</v>
      </c>
      <c r="I598" s="245">
        <v>316</v>
      </c>
      <c r="J598" s="245">
        <v>958.75</v>
      </c>
      <c r="K598" s="245">
        <v>418.33</v>
      </c>
    </row>
    <row r="599" spans="1:11">
      <c r="A599" s="243">
        <v>2686.5</v>
      </c>
      <c r="B599" s="243">
        <v>960.42</v>
      </c>
      <c r="C599" s="243">
        <v>262.08</v>
      </c>
      <c r="D599" s="242">
        <v>960.42</v>
      </c>
      <c r="E599" s="242">
        <v>262.08</v>
      </c>
      <c r="F599" s="242">
        <v>960.42</v>
      </c>
      <c r="G599" s="242">
        <v>364.42</v>
      </c>
      <c r="H599" s="242">
        <v>960.42</v>
      </c>
      <c r="I599" s="242">
        <v>317.75</v>
      </c>
      <c r="J599" s="242">
        <v>960.42</v>
      </c>
      <c r="K599" s="242">
        <v>420.08</v>
      </c>
    </row>
    <row r="600" spans="1:11">
      <c r="A600" s="244">
        <v>2691</v>
      </c>
      <c r="B600" s="244">
        <v>962</v>
      </c>
      <c r="C600" s="244">
        <v>263.83</v>
      </c>
      <c r="D600" s="245">
        <v>962</v>
      </c>
      <c r="E600" s="245">
        <v>263.83</v>
      </c>
      <c r="F600" s="245">
        <v>962</v>
      </c>
      <c r="G600" s="245">
        <v>366.17</v>
      </c>
      <c r="H600" s="245">
        <v>962</v>
      </c>
      <c r="I600" s="245">
        <v>319.5</v>
      </c>
      <c r="J600" s="245">
        <v>962</v>
      </c>
      <c r="K600" s="245">
        <v>421.83</v>
      </c>
    </row>
    <row r="601" spans="1:11">
      <c r="A601" s="243">
        <v>2695.5</v>
      </c>
      <c r="B601" s="243">
        <v>963.58</v>
      </c>
      <c r="C601" s="243">
        <v>265.58</v>
      </c>
      <c r="D601" s="242">
        <v>963.58</v>
      </c>
      <c r="E601" s="242">
        <v>265.58</v>
      </c>
      <c r="F601" s="242">
        <v>963.58</v>
      </c>
      <c r="G601" s="242">
        <v>367.92</v>
      </c>
      <c r="H601" s="242">
        <v>963.58</v>
      </c>
      <c r="I601" s="242">
        <v>321.25</v>
      </c>
      <c r="J601" s="242">
        <v>963.58</v>
      </c>
      <c r="K601" s="242">
        <v>423.58</v>
      </c>
    </row>
    <row r="602" spans="1:11">
      <c r="A602" s="244">
        <v>2700</v>
      </c>
      <c r="B602" s="244">
        <v>965.25</v>
      </c>
      <c r="C602" s="244">
        <v>267.5</v>
      </c>
      <c r="D602" s="245">
        <v>965.25</v>
      </c>
      <c r="E602" s="245">
        <v>267.5</v>
      </c>
      <c r="F602" s="245">
        <v>965.25</v>
      </c>
      <c r="G602" s="245">
        <v>369.92</v>
      </c>
      <c r="H602" s="245">
        <v>965.25</v>
      </c>
      <c r="I602" s="245">
        <v>323</v>
      </c>
      <c r="J602" s="245">
        <v>965.25</v>
      </c>
      <c r="K602" s="245">
        <v>425.42</v>
      </c>
    </row>
    <row r="603" spans="1:11">
      <c r="A603" s="243">
        <v>2704.5</v>
      </c>
      <c r="B603" s="243">
        <v>966.83</v>
      </c>
      <c r="C603" s="243">
        <v>269.25</v>
      </c>
      <c r="D603" s="242">
        <v>966.83</v>
      </c>
      <c r="E603" s="242">
        <v>269.25</v>
      </c>
      <c r="F603" s="242">
        <v>966.83</v>
      </c>
      <c r="G603" s="242">
        <v>371.67</v>
      </c>
      <c r="H603" s="242">
        <v>966.83</v>
      </c>
      <c r="I603" s="242">
        <v>324.75</v>
      </c>
      <c r="J603" s="242">
        <v>966.83</v>
      </c>
      <c r="K603" s="242">
        <v>427.17</v>
      </c>
    </row>
    <row r="604" spans="1:11">
      <c r="A604" s="244">
        <v>2709</v>
      </c>
      <c r="B604" s="244">
        <v>968.42</v>
      </c>
      <c r="C604" s="244">
        <v>271.08</v>
      </c>
      <c r="D604" s="245">
        <v>968.42</v>
      </c>
      <c r="E604" s="245">
        <v>271.08</v>
      </c>
      <c r="F604" s="245">
        <v>968.42</v>
      </c>
      <c r="G604" s="245">
        <v>373.5</v>
      </c>
      <c r="H604" s="245">
        <v>968.42</v>
      </c>
      <c r="I604" s="245">
        <v>326.5</v>
      </c>
      <c r="J604" s="245">
        <v>968.42</v>
      </c>
      <c r="K604" s="245">
        <v>428.92</v>
      </c>
    </row>
    <row r="605" spans="1:11">
      <c r="A605" s="243">
        <v>2713.5</v>
      </c>
      <c r="B605" s="243">
        <v>970</v>
      </c>
      <c r="C605" s="243">
        <v>272.83</v>
      </c>
      <c r="D605" s="242">
        <v>970</v>
      </c>
      <c r="E605" s="242">
        <v>272.83</v>
      </c>
      <c r="F605" s="242">
        <v>970</v>
      </c>
      <c r="G605" s="242">
        <v>375.25</v>
      </c>
      <c r="H605" s="242">
        <v>970</v>
      </c>
      <c r="I605" s="242">
        <v>328.17</v>
      </c>
      <c r="J605" s="242">
        <v>970</v>
      </c>
      <c r="K605" s="242">
        <v>430.58</v>
      </c>
    </row>
    <row r="606" spans="1:11">
      <c r="A606" s="244">
        <v>2718</v>
      </c>
      <c r="B606" s="244">
        <v>971.67</v>
      </c>
      <c r="C606" s="244">
        <v>274.67</v>
      </c>
      <c r="D606" s="245">
        <v>971.67</v>
      </c>
      <c r="E606" s="245">
        <v>274.67</v>
      </c>
      <c r="F606" s="245">
        <v>971.67</v>
      </c>
      <c r="G606" s="245">
        <v>377.17</v>
      </c>
      <c r="H606" s="245">
        <v>971.67</v>
      </c>
      <c r="I606" s="245">
        <v>329.92</v>
      </c>
      <c r="J606" s="245">
        <v>971.67</v>
      </c>
      <c r="K606" s="245">
        <v>432.42</v>
      </c>
    </row>
    <row r="607" spans="1:11">
      <c r="A607" s="243">
        <v>2722.5</v>
      </c>
      <c r="B607" s="243">
        <v>973.25</v>
      </c>
      <c r="C607" s="243">
        <v>276.42</v>
      </c>
      <c r="D607" s="242">
        <v>973.25</v>
      </c>
      <c r="E607" s="242">
        <v>276.42</v>
      </c>
      <c r="F607" s="242">
        <v>973.25</v>
      </c>
      <c r="G607" s="242">
        <v>379</v>
      </c>
      <c r="H607" s="242">
        <v>973.25</v>
      </c>
      <c r="I607" s="242">
        <v>331.67</v>
      </c>
      <c r="J607" s="242">
        <v>973.25</v>
      </c>
      <c r="K607" s="242">
        <v>434.25</v>
      </c>
    </row>
    <row r="608" spans="1:11">
      <c r="A608" s="244">
        <v>2727</v>
      </c>
      <c r="B608" s="244">
        <v>974.83</v>
      </c>
      <c r="C608" s="244">
        <v>278.25</v>
      </c>
      <c r="D608" s="245">
        <v>974.83</v>
      </c>
      <c r="E608" s="245">
        <v>278.25</v>
      </c>
      <c r="F608" s="245">
        <v>974.83</v>
      </c>
      <c r="G608" s="245">
        <v>380.83</v>
      </c>
      <c r="H608" s="245">
        <v>974.83</v>
      </c>
      <c r="I608" s="245">
        <v>333.33</v>
      </c>
      <c r="J608" s="245">
        <v>974.83</v>
      </c>
      <c r="K608" s="245">
        <v>435.92</v>
      </c>
    </row>
    <row r="609" spans="1:11">
      <c r="A609" s="243">
        <v>2731.5</v>
      </c>
      <c r="B609" s="243">
        <v>976.5</v>
      </c>
      <c r="C609" s="243">
        <v>280.08</v>
      </c>
      <c r="D609" s="242">
        <v>976.5</v>
      </c>
      <c r="E609" s="242">
        <v>280.08</v>
      </c>
      <c r="F609" s="242">
        <v>976.5</v>
      </c>
      <c r="G609" s="242">
        <v>382.67</v>
      </c>
      <c r="H609" s="242">
        <v>976.5</v>
      </c>
      <c r="I609" s="242">
        <v>335.17</v>
      </c>
      <c r="J609" s="242">
        <v>976.5</v>
      </c>
      <c r="K609" s="242">
        <v>437.75</v>
      </c>
    </row>
    <row r="610" spans="1:11">
      <c r="A610" s="244">
        <v>2736</v>
      </c>
      <c r="B610" s="244">
        <v>978.08</v>
      </c>
      <c r="C610" s="244">
        <v>281.92</v>
      </c>
      <c r="D610" s="245">
        <v>978.08</v>
      </c>
      <c r="E610" s="245">
        <v>281.92</v>
      </c>
      <c r="F610" s="245">
        <v>978.08</v>
      </c>
      <c r="G610" s="245">
        <v>384.5</v>
      </c>
      <c r="H610" s="245">
        <v>978.08</v>
      </c>
      <c r="I610" s="245">
        <v>336.92</v>
      </c>
      <c r="J610" s="245">
        <v>978.08</v>
      </c>
      <c r="K610" s="245">
        <v>439.5</v>
      </c>
    </row>
    <row r="611" spans="1:11">
      <c r="A611" s="243">
        <v>2740.5</v>
      </c>
      <c r="B611" s="243">
        <v>979.67</v>
      </c>
      <c r="C611" s="243">
        <v>283.67</v>
      </c>
      <c r="D611" s="242">
        <v>979.67</v>
      </c>
      <c r="E611" s="242">
        <v>283.67</v>
      </c>
      <c r="F611" s="242">
        <v>979.67</v>
      </c>
      <c r="G611" s="242">
        <v>386.25</v>
      </c>
      <c r="H611" s="242">
        <v>979.67</v>
      </c>
      <c r="I611" s="242">
        <v>338.58</v>
      </c>
      <c r="J611" s="242">
        <v>979.67</v>
      </c>
      <c r="K611" s="242">
        <v>441.17</v>
      </c>
    </row>
    <row r="612" spans="1:11">
      <c r="A612" s="244">
        <v>2745</v>
      </c>
      <c r="B612" s="244">
        <v>981.33</v>
      </c>
      <c r="C612" s="244">
        <v>285.5</v>
      </c>
      <c r="D612" s="245">
        <v>981.33</v>
      </c>
      <c r="E612" s="245">
        <v>285.5</v>
      </c>
      <c r="F612" s="245">
        <v>981.33</v>
      </c>
      <c r="G612" s="245">
        <v>388.17</v>
      </c>
      <c r="H612" s="245">
        <v>981.33</v>
      </c>
      <c r="I612" s="245">
        <v>340.42</v>
      </c>
      <c r="J612" s="245">
        <v>981.33</v>
      </c>
      <c r="K612" s="245">
        <v>443.08</v>
      </c>
    </row>
    <row r="613" spans="1:11">
      <c r="A613" s="243">
        <v>2749.5</v>
      </c>
      <c r="B613" s="243">
        <v>982.92</v>
      </c>
      <c r="C613" s="243">
        <v>287.33</v>
      </c>
      <c r="D613" s="242">
        <v>982.92</v>
      </c>
      <c r="E613" s="242">
        <v>287.33</v>
      </c>
      <c r="F613" s="242">
        <v>982.92</v>
      </c>
      <c r="G613" s="242">
        <v>390</v>
      </c>
      <c r="H613" s="242">
        <v>982.92</v>
      </c>
      <c r="I613" s="242">
        <v>342.17</v>
      </c>
      <c r="J613" s="242">
        <v>982.92</v>
      </c>
      <c r="K613" s="242">
        <v>444.83</v>
      </c>
    </row>
    <row r="614" spans="1:11">
      <c r="A614" s="244">
        <v>2754</v>
      </c>
      <c r="B614" s="244">
        <v>984.5</v>
      </c>
      <c r="C614" s="244">
        <v>289.08</v>
      </c>
      <c r="D614" s="245">
        <v>984.5</v>
      </c>
      <c r="E614" s="245">
        <v>289.08</v>
      </c>
      <c r="F614" s="245">
        <v>984.5</v>
      </c>
      <c r="G614" s="245">
        <v>391.75</v>
      </c>
      <c r="H614" s="245">
        <v>984.5</v>
      </c>
      <c r="I614" s="245">
        <v>343.83</v>
      </c>
      <c r="J614" s="245">
        <v>984.5</v>
      </c>
      <c r="K614" s="245">
        <v>446.5</v>
      </c>
    </row>
    <row r="615" spans="1:11">
      <c r="A615" s="243">
        <v>2758.5</v>
      </c>
      <c r="B615" s="243">
        <v>986.08</v>
      </c>
      <c r="C615" s="243">
        <v>290.92</v>
      </c>
      <c r="D615" s="242">
        <v>986.08</v>
      </c>
      <c r="E615" s="242">
        <v>290.92</v>
      </c>
      <c r="F615" s="242">
        <v>986.08</v>
      </c>
      <c r="G615" s="242">
        <v>393.58</v>
      </c>
      <c r="H615" s="242">
        <v>986.08</v>
      </c>
      <c r="I615" s="242">
        <v>345.58</v>
      </c>
      <c r="J615" s="242">
        <v>986.08</v>
      </c>
      <c r="K615" s="242">
        <v>448.25</v>
      </c>
    </row>
    <row r="616" spans="1:11">
      <c r="A616" s="244">
        <v>2763</v>
      </c>
      <c r="B616" s="244">
        <v>987.75</v>
      </c>
      <c r="C616" s="244">
        <v>292.75</v>
      </c>
      <c r="D616" s="245">
        <v>987.75</v>
      </c>
      <c r="E616" s="245">
        <v>292.75</v>
      </c>
      <c r="F616" s="245">
        <v>987.75</v>
      </c>
      <c r="G616" s="245">
        <v>395.42</v>
      </c>
      <c r="H616" s="245">
        <v>987.75</v>
      </c>
      <c r="I616" s="245">
        <v>347.42</v>
      </c>
      <c r="J616" s="245">
        <v>987.75</v>
      </c>
      <c r="K616" s="245">
        <v>450.08</v>
      </c>
    </row>
    <row r="617" spans="1:11">
      <c r="A617" s="243">
        <v>2767.5</v>
      </c>
      <c r="B617" s="243">
        <v>989.33</v>
      </c>
      <c r="C617" s="243">
        <v>294.58</v>
      </c>
      <c r="D617" s="242">
        <v>989.33</v>
      </c>
      <c r="E617" s="242">
        <v>294.58</v>
      </c>
      <c r="F617" s="242">
        <v>989.33</v>
      </c>
      <c r="G617" s="242">
        <v>397.25</v>
      </c>
      <c r="H617" s="242">
        <v>989.33</v>
      </c>
      <c r="I617" s="242">
        <v>349.08</v>
      </c>
      <c r="J617" s="242">
        <v>989.33</v>
      </c>
      <c r="K617" s="242">
        <v>451.75</v>
      </c>
    </row>
    <row r="618" spans="1:11">
      <c r="A618" s="244">
        <v>2772</v>
      </c>
      <c r="B618" s="244">
        <v>990.92</v>
      </c>
      <c r="C618" s="244">
        <v>296.33</v>
      </c>
      <c r="D618" s="245">
        <v>990.92</v>
      </c>
      <c r="E618" s="245">
        <v>296.33</v>
      </c>
      <c r="F618" s="245">
        <v>990.92</v>
      </c>
      <c r="G618" s="245">
        <v>399.08</v>
      </c>
      <c r="H618" s="245">
        <v>990.92</v>
      </c>
      <c r="I618" s="245">
        <v>350.83</v>
      </c>
      <c r="J618" s="245">
        <v>990.92</v>
      </c>
      <c r="K618" s="245">
        <v>453.58</v>
      </c>
    </row>
    <row r="619" spans="1:11">
      <c r="A619" s="243">
        <v>2776.5</v>
      </c>
      <c r="B619" s="243">
        <v>992.58</v>
      </c>
      <c r="C619" s="243">
        <v>298.25</v>
      </c>
      <c r="D619" s="242">
        <v>992.58</v>
      </c>
      <c r="E619" s="242">
        <v>298.25</v>
      </c>
      <c r="F619" s="242">
        <v>992.58</v>
      </c>
      <c r="G619" s="242">
        <v>401</v>
      </c>
      <c r="H619" s="242">
        <v>992.58</v>
      </c>
      <c r="I619" s="242">
        <v>352.67</v>
      </c>
      <c r="J619" s="242">
        <v>992.58</v>
      </c>
      <c r="K619" s="242">
        <v>455.42</v>
      </c>
    </row>
    <row r="620" spans="1:11">
      <c r="A620" s="244">
        <v>2781</v>
      </c>
      <c r="B620" s="244">
        <v>994.17</v>
      </c>
      <c r="C620" s="244">
        <v>300</v>
      </c>
      <c r="D620" s="245">
        <v>994.17</v>
      </c>
      <c r="E620" s="245">
        <v>300</v>
      </c>
      <c r="F620" s="245">
        <v>994.17</v>
      </c>
      <c r="G620" s="245">
        <v>402.75</v>
      </c>
      <c r="H620" s="245">
        <v>994.17</v>
      </c>
      <c r="I620" s="245">
        <v>354.33</v>
      </c>
      <c r="J620" s="245">
        <v>994.17</v>
      </c>
      <c r="K620" s="245">
        <v>457.08</v>
      </c>
    </row>
    <row r="621" spans="1:11">
      <c r="A621" s="243">
        <v>2785.5</v>
      </c>
      <c r="B621" s="243">
        <v>995.75</v>
      </c>
      <c r="C621" s="243">
        <v>301.83</v>
      </c>
      <c r="D621" s="242">
        <v>995.75</v>
      </c>
      <c r="E621" s="242">
        <v>301.83</v>
      </c>
      <c r="F621" s="242">
        <v>995.75</v>
      </c>
      <c r="G621" s="242">
        <v>404.58</v>
      </c>
      <c r="H621" s="242">
        <v>995.75</v>
      </c>
      <c r="I621" s="242">
        <v>356.08</v>
      </c>
      <c r="J621" s="242">
        <v>995.75</v>
      </c>
      <c r="K621" s="242">
        <v>458.83</v>
      </c>
    </row>
    <row r="622" spans="1:11">
      <c r="A622" s="244">
        <v>2790</v>
      </c>
      <c r="B622" s="244">
        <v>997.42</v>
      </c>
      <c r="C622" s="244">
        <v>303.67</v>
      </c>
      <c r="D622" s="245">
        <v>997.42</v>
      </c>
      <c r="E622" s="245">
        <v>303.67</v>
      </c>
      <c r="F622" s="245">
        <v>997.42</v>
      </c>
      <c r="G622" s="245">
        <v>406.42</v>
      </c>
      <c r="H622" s="245">
        <v>997.42</v>
      </c>
      <c r="I622" s="245">
        <v>357.92</v>
      </c>
      <c r="J622" s="245">
        <v>997.42</v>
      </c>
      <c r="K622" s="245">
        <v>460.67</v>
      </c>
    </row>
    <row r="623" spans="1:11">
      <c r="A623" s="243">
        <v>2794.5</v>
      </c>
      <c r="B623" s="243">
        <v>999</v>
      </c>
      <c r="C623" s="243">
        <v>305.42</v>
      </c>
      <c r="D623" s="242">
        <v>999</v>
      </c>
      <c r="E623" s="242">
        <v>305.42</v>
      </c>
      <c r="F623" s="242">
        <v>999</v>
      </c>
      <c r="G623" s="242">
        <v>408.25</v>
      </c>
      <c r="H623" s="242">
        <v>999</v>
      </c>
      <c r="I623" s="242">
        <v>359.58</v>
      </c>
      <c r="J623" s="242">
        <v>999</v>
      </c>
      <c r="K623" s="242">
        <v>462.42</v>
      </c>
    </row>
    <row r="624" spans="1:11">
      <c r="A624" s="244">
        <v>2799</v>
      </c>
      <c r="B624" s="244">
        <v>1000.58</v>
      </c>
      <c r="C624" s="244">
        <v>307.25</v>
      </c>
      <c r="D624" s="245">
        <v>1000.58</v>
      </c>
      <c r="E624" s="245">
        <v>307.25</v>
      </c>
      <c r="F624" s="245">
        <v>1000.58</v>
      </c>
      <c r="G624" s="245">
        <v>410.08</v>
      </c>
      <c r="H624" s="245">
        <v>1000.58</v>
      </c>
      <c r="I624" s="245">
        <v>361.33</v>
      </c>
      <c r="J624" s="245">
        <v>1000.58</v>
      </c>
      <c r="K624" s="245">
        <v>464.17</v>
      </c>
    </row>
    <row r="625" spans="1:11">
      <c r="A625" s="243">
        <v>2803.5</v>
      </c>
      <c r="B625" s="243">
        <v>1002.25</v>
      </c>
      <c r="C625" s="243">
        <v>309</v>
      </c>
      <c r="D625" s="242">
        <v>1002.25</v>
      </c>
      <c r="E625" s="242">
        <v>309</v>
      </c>
      <c r="F625" s="242">
        <v>1002.25</v>
      </c>
      <c r="G625" s="242">
        <v>411.92</v>
      </c>
      <c r="H625" s="242">
        <v>1002.25</v>
      </c>
      <c r="I625" s="242">
        <v>363.08</v>
      </c>
      <c r="J625" s="242">
        <v>1002.25</v>
      </c>
      <c r="K625" s="242">
        <v>466</v>
      </c>
    </row>
    <row r="626" spans="1:11">
      <c r="A626" s="244">
        <v>2808</v>
      </c>
      <c r="B626" s="244">
        <v>1003.83</v>
      </c>
      <c r="C626" s="244">
        <v>310.83</v>
      </c>
      <c r="D626" s="245">
        <v>1003.83</v>
      </c>
      <c r="E626" s="245">
        <v>310.83</v>
      </c>
      <c r="F626" s="245">
        <v>1003.83</v>
      </c>
      <c r="G626" s="245">
        <v>413.75</v>
      </c>
      <c r="H626" s="245">
        <v>1003.83</v>
      </c>
      <c r="I626" s="245">
        <v>364.75</v>
      </c>
      <c r="J626" s="245">
        <v>1003.83</v>
      </c>
      <c r="K626" s="245">
        <v>467.67</v>
      </c>
    </row>
    <row r="627" spans="1:11">
      <c r="A627" s="243">
        <v>2812.5</v>
      </c>
      <c r="B627" s="243">
        <v>1005.42</v>
      </c>
      <c r="C627" s="243">
        <v>312.58</v>
      </c>
      <c r="D627" s="242">
        <v>1005.42</v>
      </c>
      <c r="E627" s="242">
        <v>312.58</v>
      </c>
      <c r="F627" s="242">
        <v>1005.42</v>
      </c>
      <c r="G627" s="242">
        <v>415.5</v>
      </c>
      <c r="H627" s="242">
        <v>1005.42</v>
      </c>
      <c r="I627" s="242">
        <v>366.5</v>
      </c>
      <c r="J627" s="242">
        <v>1005.42</v>
      </c>
      <c r="K627" s="242">
        <v>469.42</v>
      </c>
    </row>
    <row r="628" spans="1:11">
      <c r="A628" s="244">
        <v>2817</v>
      </c>
      <c r="B628" s="244">
        <v>1007</v>
      </c>
      <c r="C628" s="244">
        <v>314.42</v>
      </c>
      <c r="D628" s="245">
        <v>1007</v>
      </c>
      <c r="E628" s="245">
        <v>314.42</v>
      </c>
      <c r="F628" s="245">
        <v>1007</v>
      </c>
      <c r="G628" s="245">
        <v>417.33</v>
      </c>
      <c r="H628" s="245">
        <v>1007</v>
      </c>
      <c r="I628" s="245">
        <v>368.25</v>
      </c>
      <c r="J628" s="245">
        <v>1007</v>
      </c>
      <c r="K628" s="245">
        <v>471.17</v>
      </c>
    </row>
    <row r="629" spans="1:11">
      <c r="A629" s="243">
        <v>2821.5</v>
      </c>
      <c r="B629" s="243">
        <v>1008.67</v>
      </c>
      <c r="C629" s="243">
        <v>316.25</v>
      </c>
      <c r="D629" s="242">
        <v>1008.67</v>
      </c>
      <c r="E629" s="242">
        <v>316.25</v>
      </c>
      <c r="F629" s="242">
        <v>1008.67</v>
      </c>
      <c r="G629" s="242">
        <v>419.25</v>
      </c>
      <c r="H629" s="242">
        <v>1008.67</v>
      </c>
      <c r="I629" s="242">
        <v>370</v>
      </c>
      <c r="J629" s="242">
        <v>1008.67</v>
      </c>
      <c r="K629" s="242">
        <v>473</v>
      </c>
    </row>
    <row r="630" spans="1:11">
      <c r="A630" s="244">
        <v>2826</v>
      </c>
      <c r="B630" s="244">
        <v>1010.25</v>
      </c>
      <c r="C630" s="244">
        <v>318.08</v>
      </c>
      <c r="D630" s="245">
        <v>1010.25</v>
      </c>
      <c r="E630" s="245">
        <v>318.08</v>
      </c>
      <c r="F630" s="245">
        <v>1010.25</v>
      </c>
      <c r="G630" s="245">
        <v>421.08</v>
      </c>
      <c r="H630" s="245">
        <v>1010.25</v>
      </c>
      <c r="I630" s="245">
        <v>371.75</v>
      </c>
      <c r="J630" s="245">
        <v>1010.25</v>
      </c>
      <c r="K630" s="245">
        <v>474.75</v>
      </c>
    </row>
    <row r="631" spans="1:11">
      <c r="A631" s="243">
        <v>2830.5</v>
      </c>
      <c r="B631" s="243">
        <v>1011.83</v>
      </c>
      <c r="C631" s="243">
        <v>319.83</v>
      </c>
      <c r="D631" s="242">
        <v>1011.83</v>
      </c>
      <c r="E631" s="242">
        <v>319.83</v>
      </c>
      <c r="F631" s="242">
        <v>1011.83</v>
      </c>
      <c r="G631" s="242">
        <v>422.83</v>
      </c>
      <c r="H631" s="242">
        <v>1011.83</v>
      </c>
      <c r="I631" s="242">
        <v>373.5</v>
      </c>
      <c r="J631" s="242">
        <v>1011.83</v>
      </c>
      <c r="K631" s="242">
        <v>476.5</v>
      </c>
    </row>
    <row r="632" spans="1:11">
      <c r="A632" s="244">
        <v>2835</v>
      </c>
      <c r="B632" s="244">
        <v>1013.5</v>
      </c>
      <c r="C632" s="244">
        <v>321.75</v>
      </c>
      <c r="D632" s="245">
        <v>1013.5</v>
      </c>
      <c r="E632" s="245">
        <v>321.75</v>
      </c>
      <c r="F632" s="245">
        <v>1013.5</v>
      </c>
      <c r="G632" s="245">
        <v>424.75</v>
      </c>
      <c r="H632" s="245">
        <v>1013.5</v>
      </c>
      <c r="I632" s="245">
        <v>375.25</v>
      </c>
      <c r="J632" s="245">
        <v>1013.5</v>
      </c>
      <c r="K632" s="245">
        <v>478.25</v>
      </c>
    </row>
    <row r="633" spans="1:11">
      <c r="A633" s="243">
        <v>2839.5</v>
      </c>
      <c r="B633" s="243">
        <v>1015.08</v>
      </c>
      <c r="C633" s="243">
        <v>323.5</v>
      </c>
      <c r="D633" s="242">
        <v>1015.08</v>
      </c>
      <c r="E633" s="242">
        <v>323.5</v>
      </c>
      <c r="F633" s="242">
        <v>1015.08</v>
      </c>
      <c r="G633" s="242">
        <v>426.5</v>
      </c>
      <c r="H633" s="242">
        <v>1015.08</v>
      </c>
      <c r="I633" s="242">
        <v>377</v>
      </c>
      <c r="J633" s="242">
        <v>1015.08</v>
      </c>
      <c r="K633" s="242">
        <v>480</v>
      </c>
    </row>
    <row r="634" spans="1:11">
      <c r="A634" s="244">
        <v>2844</v>
      </c>
      <c r="B634" s="244">
        <v>1016.67</v>
      </c>
      <c r="C634" s="244">
        <v>325.33</v>
      </c>
      <c r="D634" s="245">
        <v>1016.67</v>
      </c>
      <c r="E634" s="245">
        <v>325.33</v>
      </c>
      <c r="F634" s="245">
        <v>1016.67</v>
      </c>
      <c r="G634" s="245">
        <v>428.42</v>
      </c>
      <c r="H634" s="245">
        <v>1016.67</v>
      </c>
      <c r="I634" s="245">
        <v>378.75</v>
      </c>
      <c r="J634" s="245">
        <v>1016.67</v>
      </c>
      <c r="K634" s="245">
        <v>481.83</v>
      </c>
    </row>
    <row r="635" spans="1:11">
      <c r="A635" s="243">
        <v>2848.5</v>
      </c>
      <c r="B635" s="243">
        <v>1018.33</v>
      </c>
      <c r="C635" s="243">
        <v>327.17</v>
      </c>
      <c r="D635" s="242">
        <v>1018.33</v>
      </c>
      <c r="E635" s="242">
        <v>327.17</v>
      </c>
      <c r="F635" s="242">
        <v>1018.33</v>
      </c>
      <c r="G635" s="242">
        <v>430.25</v>
      </c>
      <c r="H635" s="242">
        <v>1018.33</v>
      </c>
      <c r="I635" s="242">
        <v>380.5</v>
      </c>
      <c r="J635" s="242">
        <v>1018.33</v>
      </c>
      <c r="K635" s="242">
        <v>483.58</v>
      </c>
    </row>
    <row r="636" spans="1:11">
      <c r="A636" s="244">
        <v>2853</v>
      </c>
      <c r="B636" s="244">
        <v>1019.92</v>
      </c>
      <c r="C636" s="244">
        <v>328.92</v>
      </c>
      <c r="D636" s="245">
        <v>1019.92</v>
      </c>
      <c r="E636" s="245">
        <v>328.92</v>
      </c>
      <c r="F636" s="245">
        <v>1019.92</v>
      </c>
      <c r="G636" s="245">
        <v>432</v>
      </c>
      <c r="H636" s="245">
        <v>1019.92</v>
      </c>
      <c r="I636" s="245">
        <v>382.25</v>
      </c>
      <c r="J636" s="245">
        <v>1019.92</v>
      </c>
      <c r="K636" s="245">
        <v>485.33</v>
      </c>
    </row>
    <row r="637" spans="1:11">
      <c r="A637" s="243">
        <v>2857.5</v>
      </c>
      <c r="B637" s="243">
        <v>1021.5</v>
      </c>
      <c r="C637" s="243">
        <v>330.75</v>
      </c>
      <c r="D637" s="242">
        <v>1021.5</v>
      </c>
      <c r="E637" s="242">
        <v>330.75</v>
      </c>
      <c r="F637" s="242">
        <v>1021.5</v>
      </c>
      <c r="G637" s="242">
        <v>433.83</v>
      </c>
      <c r="H637" s="242">
        <v>1021.5</v>
      </c>
      <c r="I637" s="242">
        <v>384</v>
      </c>
      <c r="J637" s="242">
        <v>1021.5</v>
      </c>
      <c r="K637" s="242">
        <v>487.08</v>
      </c>
    </row>
    <row r="638" spans="1:11">
      <c r="A638" s="244">
        <v>2862</v>
      </c>
      <c r="B638" s="244">
        <v>1023.08</v>
      </c>
      <c r="C638" s="244">
        <v>332.5</v>
      </c>
      <c r="D638" s="245">
        <v>1023.08</v>
      </c>
      <c r="E638" s="245">
        <v>332.5</v>
      </c>
      <c r="F638" s="245">
        <v>1023.08</v>
      </c>
      <c r="G638" s="245">
        <v>435.58</v>
      </c>
      <c r="H638" s="245">
        <v>1023.08</v>
      </c>
      <c r="I638" s="245">
        <v>385.75</v>
      </c>
      <c r="J638" s="245">
        <v>1023.08</v>
      </c>
      <c r="K638" s="245">
        <v>488.83</v>
      </c>
    </row>
    <row r="639" spans="1:11">
      <c r="A639" s="243">
        <v>2866.5</v>
      </c>
      <c r="B639" s="243">
        <v>1024.75</v>
      </c>
      <c r="C639" s="243">
        <v>334.42</v>
      </c>
      <c r="D639" s="242">
        <v>1024.75</v>
      </c>
      <c r="E639" s="242">
        <v>334.42</v>
      </c>
      <c r="F639" s="242">
        <v>1024.75</v>
      </c>
      <c r="G639" s="242">
        <v>437.58</v>
      </c>
      <c r="H639" s="242">
        <v>1024.75</v>
      </c>
      <c r="I639" s="242">
        <v>387.5</v>
      </c>
      <c r="J639" s="242">
        <v>1024.75</v>
      </c>
      <c r="K639" s="242">
        <v>490.67</v>
      </c>
    </row>
    <row r="640" spans="1:11">
      <c r="A640" s="244">
        <v>2871</v>
      </c>
      <c r="B640" s="244">
        <v>1026.33</v>
      </c>
      <c r="C640" s="244">
        <v>336.17</v>
      </c>
      <c r="D640" s="245">
        <v>1026.33</v>
      </c>
      <c r="E640" s="245">
        <v>336.17</v>
      </c>
      <c r="F640" s="245">
        <v>1026.33</v>
      </c>
      <c r="G640" s="245">
        <v>439.33</v>
      </c>
      <c r="H640" s="245">
        <v>1026.33</v>
      </c>
      <c r="I640" s="245">
        <v>389.25</v>
      </c>
      <c r="J640" s="245">
        <v>1026.33</v>
      </c>
      <c r="K640" s="245">
        <v>492.42</v>
      </c>
    </row>
    <row r="641" spans="1:11">
      <c r="A641" s="243">
        <v>2875.5</v>
      </c>
      <c r="B641" s="243">
        <v>1027.92</v>
      </c>
      <c r="C641" s="243">
        <v>338</v>
      </c>
      <c r="D641" s="242">
        <v>1027.92</v>
      </c>
      <c r="E641" s="242">
        <v>338</v>
      </c>
      <c r="F641" s="242">
        <v>1027.92</v>
      </c>
      <c r="G641" s="242">
        <v>441.17</v>
      </c>
      <c r="H641" s="242">
        <v>1027.92</v>
      </c>
      <c r="I641" s="242">
        <v>391</v>
      </c>
      <c r="J641" s="242">
        <v>1027.92</v>
      </c>
      <c r="K641" s="242">
        <v>494.17</v>
      </c>
    </row>
    <row r="642" spans="1:11">
      <c r="A642" s="244">
        <v>2880</v>
      </c>
      <c r="B642" s="244">
        <v>1029.58</v>
      </c>
      <c r="C642" s="244">
        <v>339.83</v>
      </c>
      <c r="D642" s="245">
        <v>1029.58</v>
      </c>
      <c r="E642" s="245">
        <v>339.83</v>
      </c>
      <c r="F642" s="245">
        <v>1029.58</v>
      </c>
      <c r="G642" s="245">
        <v>443</v>
      </c>
      <c r="H642" s="245">
        <v>1029.58</v>
      </c>
      <c r="I642" s="245">
        <v>392.75</v>
      </c>
      <c r="J642" s="245">
        <v>1029.58</v>
      </c>
      <c r="K642" s="245">
        <v>495.92</v>
      </c>
    </row>
    <row r="643" spans="1:11">
      <c r="A643" s="243">
        <v>2884.5</v>
      </c>
      <c r="B643" s="243">
        <v>1031.17</v>
      </c>
      <c r="C643" s="243">
        <v>341.67</v>
      </c>
      <c r="D643" s="242">
        <v>1031.17</v>
      </c>
      <c r="E643" s="242">
        <v>341.67</v>
      </c>
      <c r="F643" s="242">
        <v>1031.17</v>
      </c>
      <c r="G643" s="242">
        <v>444.83</v>
      </c>
      <c r="H643" s="242">
        <v>1031.17</v>
      </c>
      <c r="I643" s="242">
        <v>394.5</v>
      </c>
      <c r="J643" s="242">
        <v>1031.17</v>
      </c>
      <c r="K643" s="242">
        <v>497.67</v>
      </c>
    </row>
    <row r="644" spans="1:11">
      <c r="A644" s="244">
        <v>2889</v>
      </c>
      <c r="B644" s="244">
        <v>1032.75</v>
      </c>
      <c r="C644" s="244">
        <v>343.33</v>
      </c>
      <c r="D644" s="245">
        <v>1032.75</v>
      </c>
      <c r="E644" s="245">
        <v>343.33</v>
      </c>
      <c r="F644" s="245">
        <v>1032.75</v>
      </c>
      <c r="G644" s="245">
        <v>446.58</v>
      </c>
      <c r="H644" s="245">
        <v>1032.75</v>
      </c>
      <c r="I644" s="245">
        <v>396.17</v>
      </c>
      <c r="J644" s="245">
        <v>1032.75</v>
      </c>
      <c r="K644" s="245">
        <v>499.42</v>
      </c>
    </row>
    <row r="645" spans="1:11">
      <c r="A645" s="243">
        <v>2893.5</v>
      </c>
      <c r="B645" s="243">
        <v>1034.42</v>
      </c>
      <c r="C645" s="243">
        <v>345.25</v>
      </c>
      <c r="D645" s="242">
        <v>1034.42</v>
      </c>
      <c r="E645" s="242">
        <v>345.25</v>
      </c>
      <c r="F645" s="242">
        <v>1034.42</v>
      </c>
      <c r="G645" s="242">
        <v>448.58</v>
      </c>
      <c r="H645" s="242">
        <v>1034.42</v>
      </c>
      <c r="I645" s="242">
        <v>397.92</v>
      </c>
      <c r="J645" s="242">
        <v>1034.42</v>
      </c>
      <c r="K645" s="242">
        <v>501.25</v>
      </c>
    </row>
    <row r="646" spans="1:11">
      <c r="A646" s="244">
        <v>2898</v>
      </c>
      <c r="B646" s="244">
        <v>1036</v>
      </c>
      <c r="C646" s="244">
        <v>347</v>
      </c>
      <c r="D646" s="245">
        <v>1036</v>
      </c>
      <c r="E646" s="245">
        <v>347</v>
      </c>
      <c r="F646" s="245">
        <v>1036</v>
      </c>
      <c r="G646" s="245">
        <v>450.33</v>
      </c>
      <c r="H646" s="245">
        <v>1036</v>
      </c>
      <c r="I646" s="245">
        <v>399.67</v>
      </c>
      <c r="J646" s="245">
        <v>1036</v>
      </c>
      <c r="K646" s="245">
        <v>503</v>
      </c>
    </row>
    <row r="647" spans="1:11">
      <c r="A647" s="243">
        <v>2902.5</v>
      </c>
      <c r="B647" s="243">
        <v>1037.58</v>
      </c>
      <c r="C647" s="243">
        <v>348.75</v>
      </c>
      <c r="D647" s="242">
        <v>1037.58</v>
      </c>
      <c r="E647" s="242">
        <v>348.75</v>
      </c>
      <c r="F647" s="242">
        <v>1037.58</v>
      </c>
      <c r="G647" s="242">
        <v>452.08</v>
      </c>
      <c r="H647" s="242">
        <v>1037.58</v>
      </c>
      <c r="I647" s="242">
        <v>401.42</v>
      </c>
      <c r="J647" s="242">
        <v>1037.58</v>
      </c>
      <c r="K647" s="242">
        <v>504.75</v>
      </c>
    </row>
    <row r="648" spans="1:11">
      <c r="A648" s="244">
        <v>2907</v>
      </c>
      <c r="B648" s="244">
        <v>1039.25</v>
      </c>
      <c r="C648" s="244">
        <v>350.67</v>
      </c>
      <c r="D648" s="245">
        <v>1039.25</v>
      </c>
      <c r="E648" s="245">
        <v>350.67</v>
      </c>
      <c r="F648" s="245">
        <v>1039.25</v>
      </c>
      <c r="G648" s="245">
        <v>454</v>
      </c>
      <c r="H648" s="245">
        <v>1039.25</v>
      </c>
      <c r="I648" s="245">
        <v>403.17</v>
      </c>
      <c r="J648" s="245">
        <v>1039.25</v>
      </c>
      <c r="K648" s="245">
        <v>506.5</v>
      </c>
    </row>
    <row r="649" spans="1:11">
      <c r="A649" s="243">
        <v>2911.5</v>
      </c>
      <c r="B649" s="243">
        <v>1040.83</v>
      </c>
      <c r="C649" s="243">
        <v>352.42</v>
      </c>
      <c r="D649" s="242">
        <v>1040.83</v>
      </c>
      <c r="E649" s="242">
        <v>352.42</v>
      </c>
      <c r="F649" s="242">
        <v>1040.83</v>
      </c>
      <c r="G649" s="242">
        <v>455.75</v>
      </c>
      <c r="H649" s="242">
        <v>1040.83</v>
      </c>
      <c r="I649" s="242">
        <v>404.92</v>
      </c>
      <c r="J649" s="242">
        <v>1040.83</v>
      </c>
      <c r="K649" s="242">
        <v>508.25</v>
      </c>
    </row>
    <row r="650" spans="1:11">
      <c r="A650" s="244">
        <v>2916</v>
      </c>
      <c r="B650" s="244">
        <v>1042.42</v>
      </c>
      <c r="C650" s="244">
        <v>354.25</v>
      </c>
      <c r="D650" s="245">
        <v>1042.42</v>
      </c>
      <c r="E650" s="245">
        <v>354.25</v>
      </c>
      <c r="F650" s="245">
        <v>1042.42</v>
      </c>
      <c r="G650" s="245">
        <v>457.67</v>
      </c>
      <c r="H650" s="245">
        <v>1042.42</v>
      </c>
      <c r="I650" s="245">
        <v>406.67</v>
      </c>
      <c r="J650" s="245">
        <v>1042.42</v>
      </c>
      <c r="K650" s="245">
        <v>510.08</v>
      </c>
    </row>
    <row r="651" spans="1:11">
      <c r="A651" s="243">
        <v>2920.5</v>
      </c>
      <c r="B651" s="243">
        <v>1044</v>
      </c>
      <c r="C651" s="243">
        <v>356</v>
      </c>
      <c r="D651" s="242">
        <v>1044</v>
      </c>
      <c r="E651" s="242">
        <v>356</v>
      </c>
      <c r="F651" s="242">
        <v>1044</v>
      </c>
      <c r="G651" s="242">
        <v>459.42</v>
      </c>
      <c r="H651" s="242">
        <v>1044</v>
      </c>
      <c r="I651" s="242">
        <v>408.33</v>
      </c>
      <c r="J651" s="242">
        <v>1044</v>
      </c>
      <c r="K651" s="242">
        <v>511.75</v>
      </c>
    </row>
    <row r="652" spans="1:11">
      <c r="A652" s="244">
        <v>2925</v>
      </c>
      <c r="B652" s="244">
        <v>1045.67</v>
      </c>
      <c r="C652" s="244">
        <v>357.92</v>
      </c>
      <c r="D652" s="245">
        <v>1045.67</v>
      </c>
      <c r="E652" s="245">
        <v>357.92</v>
      </c>
      <c r="F652" s="245">
        <v>1045.67</v>
      </c>
      <c r="G652" s="245">
        <v>461.33</v>
      </c>
      <c r="H652" s="245">
        <v>1045.67</v>
      </c>
      <c r="I652" s="245">
        <v>410.17</v>
      </c>
      <c r="J652" s="245">
        <v>1045.67</v>
      </c>
      <c r="K652" s="245">
        <v>513.58000000000004</v>
      </c>
    </row>
    <row r="653" spans="1:11">
      <c r="A653" s="243">
        <v>2929.5</v>
      </c>
      <c r="B653" s="243">
        <v>1047.25</v>
      </c>
      <c r="C653" s="243">
        <v>359.67</v>
      </c>
      <c r="D653" s="242">
        <v>1047.25</v>
      </c>
      <c r="E653" s="242">
        <v>359.67</v>
      </c>
      <c r="F653" s="242">
        <v>1047.25</v>
      </c>
      <c r="G653" s="242">
        <v>463.08</v>
      </c>
      <c r="H653" s="242">
        <v>1047.25</v>
      </c>
      <c r="I653" s="242">
        <v>411.92</v>
      </c>
      <c r="J653" s="242">
        <v>1047.25</v>
      </c>
      <c r="K653" s="242">
        <v>515.33000000000004</v>
      </c>
    </row>
    <row r="654" spans="1:11">
      <c r="A654" s="244">
        <v>2934</v>
      </c>
      <c r="B654" s="244">
        <v>1048.83</v>
      </c>
      <c r="C654" s="244">
        <v>361.5</v>
      </c>
      <c r="D654" s="245">
        <v>1048.83</v>
      </c>
      <c r="E654" s="245">
        <v>361.5</v>
      </c>
      <c r="F654" s="245">
        <v>1048.83</v>
      </c>
      <c r="G654" s="245">
        <v>464.92</v>
      </c>
      <c r="H654" s="245">
        <v>1048.83</v>
      </c>
      <c r="I654" s="245">
        <v>413.58</v>
      </c>
      <c r="J654" s="245">
        <v>1048.83</v>
      </c>
      <c r="K654" s="245">
        <v>517</v>
      </c>
    </row>
    <row r="655" spans="1:11">
      <c r="A655" s="243">
        <v>2938.5</v>
      </c>
      <c r="B655" s="243">
        <v>1050.5</v>
      </c>
      <c r="C655" s="243">
        <v>363.33</v>
      </c>
      <c r="D655" s="242">
        <v>1050.5</v>
      </c>
      <c r="E655" s="242">
        <v>363.33</v>
      </c>
      <c r="F655" s="242">
        <v>1050.5</v>
      </c>
      <c r="G655" s="242">
        <v>466.75</v>
      </c>
      <c r="H655" s="242">
        <v>1050.5</v>
      </c>
      <c r="I655" s="242">
        <v>415.42</v>
      </c>
      <c r="J655" s="242">
        <v>1050.5</v>
      </c>
      <c r="K655" s="242">
        <v>518.83000000000004</v>
      </c>
    </row>
    <row r="656" spans="1:11">
      <c r="A656" s="244">
        <v>2943</v>
      </c>
      <c r="B656" s="244">
        <v>1052.08</v>
      </c>
      <c r="C656" s="244">
        <v>365.17</v>
      </c>
      <c r="D656" s="245">
        <v>1052.08</v>
      </c>
      <c r="E656" s="245">
        <v>365.17</v>
      </c>
      <c r="F656" s="245">
        <v>1052.08</v>
      </c>
      <c r="G656" s="245">
        <v>468.67</v>
      </c>
      <c r="H656" s="245">
        <v>1052.08</v>
      </c>
      <c r="I656" s="245">
        <v>417.17</v>
      </c>
      <c r="J656" s="245">
        <v>1052.08</v>
      </c>
      <c r="K656" s="245">
        <v>520.66999999999996</v>
      </c>
    </row>
    <row r="657" spans="1:11">
      <c r="A657" s="243">
        <v>2947.5</v>
      </c>
      <c r="B657" s="243">
        <v>1053.67</v>
      </c>
      <c r="C657" s="243">
        <v>366.92</v>
      </c>
      <c r="D657" s="242">
        <v>1053.67</v>
      </c>
      <c r="E657" s="242">
        <v>366.92</v>
      </c>
      <c r="F657" s="242">
        <v>1053.67</v>
      </c>
      <c r="G657" s="242">
        <v>470.42</v>
      </c>
      <c r="H657" s="242">
        <v>1053.67</v>
      </c>
      <c r="I657" s="242">
        <v>418.83</v>
      </c>
      <c r="J657" s="242">
        <v>1053.67</v>
      </c>
      <c r="K657" s="242">
        <v>522.33000000000004</v>
      </c>
    </row>
    <row r="658" spans="1:11">
      <c r="A658" s="244">
        <v>2952</v>
      </c>
      <c r="B658" s="244">
        <v>1055.33</v>
      </c>
      <c r="C658" s="244">
        <v>368.75</v>
      </c>
      <c r="D658" s="245">
        <v>1055.33</v>
      </c>
      <c r="E658" s="245">
        <v>368.75</v>
      </c>
      <c r="F658" s="245">
        <v>1055.33</v>
      </c>
      <c r="G658" s="245">
        <v>472.25</v>
      </c>
      <c r="H658" s="245">
        <v>1055.33</v>
      </c>
      <c r="I658" s="245">
        <v>420.67</v>
      </c>
      <c r="J658" s="245">
        <v>1055.33</v>
      </c>
      <c r="K658" s="245">
        <v>524.16999999999996</v>
      </c>
    </row>
    <row r="659" spans="1:11">
      <c r="A659" s="243">
        <v>2956.5</v>
      </c>
      <c r="B659" s="243">
        <v>1056.92</v>
      </c>
      <c r="C659" s="243">
        <v>370.58</v>
      </c>
      <c r="D659" s="242">
        <v>1056.92</v>
      </c>
      <c r="E659" s="242">
        <v>370.58</v>
      </c>
      <c r="F659" s="242">
        <v>1056.92</v>
      </c>
      <c r="G659" s="242">
        <v>474.08</v>
      </c>
      <c r="H659" s="242">
        <v>1056.92</v>
      </c>
      <c r="I659" s="242">
        <v>422.42</v>
      </c>
      <c r="J659" s="242">
        <v>1056.92</v>
      </c>
      <c r="K659" s="242">
        <v>525.91999999999996</v>
      </c>
    </row>
    <row r="660" spans="1:11">
      <c r="A660" s="244">
        <v>2961</v>
      </c>
      <c r="B660" s="244">
        <v>1058.5</v>
      </c>
      <c r="C660" s="244">
        <v>372.33</v>
      </c>
      <c r="D660" s="245">
        <v>1058.5</v>
      </c>
      <c r="E660" s="245">
        <v>372.33</v>
      </c>
      <c r="F660" s="245">
        <v>1058.5</v>
      </c>
      <c r="G660" s="245">
        <v>475.83</v>
      </c>
      <c r="H660" s="245">
        <v>1058.5</v>
      </c>
      <c r="I660" s="245">
        <v>424.08</v>
      </c>
      <c r="J660" s="245">
        <v>1058.5</v>
      </c>
      <c r="K660" s="245">
        <v>527.58000000000004</v>
      </c>
    </row>
    <row r="661" spans="1:11">
      <c r="A661" s="243">
        <v>2965.5</v>
      </c>
      <c r="B661" s="243">
        <v>1060.08</v>
      </c>
      <c r="C661" s="243">
        <v>374.17</v>
      </c>
      <c r="D661" s="242">
        <v>1060.08</v>
      </c>
      <c r="E661" s="242">
        <v>374.17</v>
      </c>
      <c r="F661" s="242">
        <v>1060.08</v>
      </c>
      <c r="G661" s="242">
        <v>477.75</v>
      </c>
      <c r="H661" s="242">
        <v>1060.08</v>
      </c>
      <c r="I661" s="242">
        <v>425.83</v>
      </c>
      <c r="J661" s="242">
        <v>1060.08</v>
      </c>
      <c r="K661" s="242">
        <v>529.41999999999996</v>
      </c>
    </row>
    <row r="662" spans="1:11">
      <c r="A662" s="244">
        <v>2970</v>
      </c>
      <c r="B662" s="244">
        <v>1061.75</v>
      </c>
      <c r="C662" s="244">
        <v>375.92</v>
      </c>
      <c r="D662" s="245">
        <v>1061.75</v>
      </c>
      <c r="E662" s="245">
        <v>375.92</v>
      </c>
      <c r="F662" s="245">
        <v>1061.75</v>
      </c>
      <c r="G662" s="245">
        <v>479.58</v>
      </c>
      <c r="H662" s="245">
        <v>1061.75</v>
      </c>
      <c r="I662" s="245">
        <v>427.58</v>
      </c>
      <c r="J662" s="245">
        <v>1061.75</v>
      </c>
      <c r="K662" s="245">
        <v>531.25</v>
      </c>
    </row>
    <row r="663" spans="1:11">
      <c r="A663" s="243">
        <v>2974.5</v>
      </c>
      <c r="B663" s="243">
        <v>1063.33</v>
      </c>
      <c r="C663" s="243">
        <v>377.75</v>
      </c>
      <c r="D663" s="242">
        <v>1063.33</v>
      </c>
      <c r="E663" s="242">
        <v>377.75</v>
      </c>
      <c r="F663" s="242">
        <v>1063.33</v>
      </c>
      <c r="G663" s="242">
        <v>481.42</v>
      </c>
      <c r="H663" s="242">
        <v>1063.33</v>
      </c>
      <c r="I663" s="242">
        <v>429.25</v>
      </c>
      <c r="J663" s="242">
        <v>1063.33</v>
      </c>
      <c r="K663" s="242">
        <v>532.91999999999996</v>
      </c>
    </row>
    <row r="664" spans="1:11">
      <c r="A664" s="244">
        <v>2979</v>
      </c>
      <c r="B664" s="244">
        <v>1064.92</v>
      </c>
      <c r="C664" s="244">
        <v>379.5</v>
      </c>
      <c r="D664" s="245">
        <v>1064.92</v>
      </c>
      <c r="E664" s="245">
        <v>379.5</v>
      </c>
      <c r="F664" s="245">
        <v>1064.92</v>
      </c>
      <c r="G664" s="245">
        <v>483.17</v>
      </c>
      <c r="H664" s="245">
        <v>1064.92</v>
      </c>
      <c r="I664" s="245">
        <v>431</v>
      </c>
      <c r="J664" s="245">
        <v>1064.92</v>
      </c>
      <c r="K664" s="245">
        <v>534.66999999999996</v>
      </c>
    </row>
    <row r="665" spans="1:11">
      <c r="A665" s="243">
        <v>2983.5</v>
      </c>
      <c r="B665" s="243">
        <v>1066.58</v>
      </c>
      <c r="C665" s="243">
        <v>381.42</v>
      </c>
      <c r="D665" s="242">
        <v>1066.58</v>
      </c>
      <c r="E665" s="242">
        <v>381.42</v>
      </c>
      <c r="F665" s="242">
        <v>1066.58</v>
      </c>
      <c r="G665" s="242">
        <v>485.08</v>
      </c>
      <c r="H665" s="242">
        <v>1066.58</v>
      </c>
      <c r="I665" s="242">
        <v>432.83</v>
      </c>
      <c r="J665" s="242">
        <v>1066.58</v>
      </c>
      <c r="K665" s="242">
        <v>536.5</v>
      </c>
    </row>
    <row r="666" spans="1:11">
      <c r="A666" s="244">
        <v>2988</v>
      </c>
      <c r="B666" s="244">
        <v>1068.17</v>
      </c>
      <c r="C666" s="244">
        <v>383.17</v>
      </c>
      <c r="D666" s="245">
        <v>1068.17</v>
      </c>
      <c r="E666" s="245">
        <v>383.17</v>
      </c>
      <c r="F666" s="245">
        <v>1068.17</v>
      </c>
      <c r="G666" s="245">
        <v>486.92</v>
      </c>
      <c r="H666" s="245">
        <v>1068.17</v>
      </c>
      <c r="I666" s="245">
        <v>434.5</v>
      </c>
      <c r="J666" s="245">
        <v>1068.17</v>
      </c>
      <c r="K666" s="245">
        <v>538.25</v>
      </c>
    </row>
    <row r="667" spans="1:11">
      <c r="A667" s="243">
        <v>2992.5</v>
      </c>
      <c r="B667" s="243">
        <v>1069.75</v>
      </c>
      <c r="C667" s="243">
        <v>385</v>
      </c>
      <c r="D667" s="242">
        <v>1069.75</v>
      </c>
      <c r="E667" s="242">
        <v>385</v>
      </c>
      <c r="F667" s="242">
        <v>1069.75</v>
      </c>
      <c r="G667" s="242">
        <v>488.75</v>
      </c>
      <c r="H667" s="242">
        <v>1069.75</v>
      </c>
      <c r="I667" s="242">
        <v>436.25</v>
      </c>
      <c r="J667" s="242">
        <v>1069.75</v>
      </c>
      <c r="K667" s="242">
        <v>540</v>
      </c>
    </row>
    <row r="668" spans="1:11">
      <c r="A668" s="244">
        <v>2997</v>
      </c>
      <c r="B668" s="244">
        <v>1071.42</v>
      </c>
      <c r="C668" s="244">
        <v>386.83</v>
      </c>
      <c r="D668" s="245">
        <v>1071.42</v>
      </c>
      <c r="E668" s="245">
        <v>386.83</v>
      </c>
      <c r="F668" s="245">
        <v>1071.42</v>
      </c>
      <c r="G668" s="245">
        <v>490.58</v>
      </c>
      <c r="H668" s="245">
        <v>1071.42</v>
      </c>
      <c r="I668" s="245">
        <v>438.08</v>
      </c>
      <c r="J668" s="245">
        <v>1071.42</v>
      </c>
      <c r="K668" s="245">
        <v>541.83000000000004</v>
      </c>
    </row>
    <row r="669" spans="1:11">
      <c r="A669" s="243">
        <v>3001.5</v>
      </c>
      <c r="B669" s="243">
        <v>1073</v>
      </c>
      <c r="C669" s="243">
        <v>388.58</v>
      </c>
      <c r="D669" s="242">
        <v>1073</v>
      </c>
      <c r="E669" s="242">
        <v>388.58</v>
      </c>
      <c r="F669" s="242">
        <v>1073</v>
      </c>
      <c r="G669" s="242">
        <v>492.33</v>
      </c>
      <c r="H669" s="242">
        <v>1073</v>
      </c>
      <c r="I669" s="242">
        <v>439.75</v>
      </c>
      <c r="J669" s="242">
        <v>1073</v>
      </c>
      <c r="K669" s="242">
        <v>543.5</v>
      </c>
    </row>
    <row r="670" spans="1:11">
      <c r="A670" s="244">
        <v>3006</v>
      </c>
      <c r="B670" s="244">
        <v>1074.58</v>
      </c>
      <c r="C670" s="244">
        <v>390.42</v>
      </c>
      <c r="D670" s="245">
        <v>1074.58</v>
      </c>
      <c r="E670" s="245">
        <v>390.42</v>
      </c>
      <c r="F670" s="245">
        <v>1074.58</v>
      </c>
      <c r="G670" s="245">
        <v>494.17</v>
      </c>
      <c r="H670" s="245">
        <v>1074.58</v>
      </c>
      <c r="I670" s="245">
        <v>441.5</v>
      </c>
      <c r="J670" s="245">
        <v>1074.58</v>
      </c>
      <c r="K670" s="245">
        <v>545.25</v>
      </c>
    </row>
    <row r="671" spans="1:11">
      <c r="A671" s="243">
        <v>3010.5</v>
      </c>
      <c r="B671" s="243">
        <v>1076.25</v>
      </c>
      <c r="C671" s="243">
        <v>392.25</v>
      </c>
      <c r="D671" s="242">
        <v>1076.25</v>
      </c>
      <c r="E671" s="242">
        <v>392.25</v>
      </c>
      <c r="F671" s="242">
        <v>1076.25</v>
      </c>
      <c r="G671" s="242">
        <v>496</v>
      </c>
      <c r="H671" s="242">
        <v>1076.25</v>
      </c>
      <c r="I671" s="242">
        <v>443.33</v>
      </c>
      <c r="J671" s="242">
        <v>1076.25</v>
      </c>
      <c r="K671" s="242">
        <v>547.08000000000004</v>
      </c>
    </row>
    <row r="672" spans="1:11">
      <c r="A672" s="244">
        <v>3015</v>
      </c>
      <c r="B672" s="244">
        <v>1077.83</v>
      </c>
      <c r="C672" s="244">
        <v>394.08</v>
      </c>
      <c r="D672" s="245">
        <v>1077.83</v>
      </c>
      <c r="E672" s="245">
        <v>394.08</v>
      </c>
      <c r="F672" s="245">
        <v>1077.83</v>
      </c>
      <c r="G672" s="245">
        <v>497.92</v>
      </c>
      <c r="H672" s="245">
        <v>1077.83</v>
      </c>
      <c r="I672" s="245">
        <v>445</v>
      </c>
      <c r="J672" s="245">
        <v>1077.83</v>
      </c>
      <c r="K672" s="245">
        <v>548.83000000000004</v>
      </c>
    </row>
    <row r="673" spans="1:11">
      <c r="A673" s="243">
        <v>3019.5</v>
      </c>
      <c r="B673" s="243">
        <v>1079.42</v>
      </c>
      <c r="C673" s="243">
        <v>395.83</v>
      </c>
      <c r="D673" s="242">
        <v>1079.42</v>
      </c>
      <c r="E673" s="242">
        <v>395.83</v>
      </c>
      <c r="F673" s="242">
        <v>1079.42</v>
      </c>
      <c r="G673" s="242">
        <v>499.67</v>
      </c>
      <c r="H673" s="242">
        <v>1079.42</v>
      </c>
      <c r="I673" s="242">
        <v>446.75</v>
      </c>
      <c r="J673" s="242">
        <v>1079.42</v>
      </c>
      <c r="K673" s="242">
        <v>550.58000000000004</v>
      </c>
    </row>
    <row r="674" spans="1:11">
      <c r="A674" s="244">
        <v>3024</v>
      </c>
      <c r="B674" s="244">
        <v>1081</v>
      </c>
      <c r="C674" s="244">
        <v>397.67</v>
      </c>
      <c r="D674" s="245">
        <v>1081</v>
      </c>
      <c r="E674" s="245">
        <v>397.67</v>
      </c>
      <c r="F674" s="245">
        <v>1081</v>
      </c>
      <c r="G674" s="245">
        <v>501.5</v>
      </c>
      <c r="H674" s="245">
        <v>1081</v>
      </c>
      <c r="I674" s="245">
        <v>448.5</v>
      </c>
      <c r="J674" s="245">
        <v>1081</v>
      </c>
      <c r="K674" s="245">
        <v>552.33000000000004</v>
      </c>
    </row>
    <row r="675" spans="1:11">
      <c r="A675" s="243">
        <v>3028.5</v>
      </c>
      <c r="B675" s="243">
        <v>1082.67</v>
      </c>
      <c r="C675" s="243">
        <v>399.5</v>
      </c>
      <c r="D675" s="242">
        <v>1082.67</v>
      </c>
      <c r="E675" s="242">
        <v>399.5</v>
      </c>
      <c r="F675" s="242">
        <v>1082.67</v>
      </c>
      <c r="G675" s="242">
        <v>503.33</v>
      </c>
      <c r="H675" s="242">
        <v>1082.67</v>
      </c>
      <c r="I675" s="242">
        <v>450.25</v>
      </c>
      <c r="J675" s="242">
        <v>1082.67</v>
      </c>
      <c r="K675" s="242">
        <v>554.08000000000004</v>
      </c>
    </row>
    <row r="676" spans="1:11">
      <c r="A676" s="244">
        <v>3033</v>
      </c>
      <c r="B676" s="244">
        <v>1084.25</v>
      </c>
      <c r="C676" s="244">
        <v>401.33</v>
      </c>
      <c r="D676" s="245">
        <v>1084.25</v>
      </c>
      <c r="E676" s="245">
        <v>401.33</v>
      </c>
      <c r="F676" s="245">
        <v>1084.25</v>
      </c>
      <c r="G676" s="245">
        <v>505.17</v>
      </c>
      <c r="H676" s="245">
        <v>1084.25</v>
      </c>
      <c r="I676" s="245">
        <v>452</v>
      </c>
      <c r="J676" s="245">
        <v>1084.25</v>
      </c>
      <c r="K676" s="245">
        <v>555.83000000000004</v>
      </c>
    </row>
    <row r="677" spans="1:11">
      <c r="A677" s="243">
        <v>3037.5</v>
      </c>
      <c r="B677" s="243">
        <v>1085.83</v>
      </c>
      <c r="C677" s="243">
        <v>403.08</v>
      </c>
      <c r="D677" s="242">
        <v>1085.83</v>
      </c>
      <c r="E677" s="242">
        <v>403.08</v>
      </c>
      <c r="F677" s="242">
        <v>1085.83</v>
      </c>
      <c r="G677" s="242">
        <v>507</v>
      </c>
      <c r="H677" s="242">
        <v>1085.83</v>
      </c>
      <c r="I677" s="242">
        <v>453.75</v>
      </c>
      <c r="J677" s="242">
        <v>1085.83</v>
      </c>
      <c r="K677" s="242">
        <v>557.66999999999996</v>
      </c>
    </row>
    <row r="678" spans="1:11">
      <c r="A678" s="244">
        <v>3042</v>
      </c>
      <c r="B678" s="244">
        <v>1087.5</v>
      </c>
      <c r="C678" s="244">
        <v>405</v>
      </c>
      <c r="D678" s="245">
        <v>1087.5</v>
      </c>
      <c r="E678" s="245">
        <v>405</v>
      </c>
      <c r="F678" s="245">
        <v>1087.5</v>
      </c>
      <c r="G678" s="245">
        <v>508.92</v>
      </c>
      <c r="H678" s="245">
        <v>1087.5</v>
      </c>
      <c r="I678" s="245">
        <v>455.5</v>
      </c>
      <c r="J678" s="245">
        <v>1087.5</v>
      </c>
      <c r="K678" s="245">
        <v>559.41999999999996</v>
      </c>
    </row>
    <row r="679" spans="1:11">
      <c r="A679" s="243">
        <v>3046.5</v>
      </c>
      <c r="B679" s="243">
        <v>1089.08</v>
      </c>
      <c r="C679" s="243">
        <v>406.75</v>
      </c>
      <c r="D679" s="242">
        <v>1089.08</v>
      </c>
      <c r="E679" s="242">
        <v>406.75</v>
      </c>
      <c r="F679" s="242">
        <v>1089.08</v>
      </c>
      <c r="G679" s="242">
        <v>510.67</v>
      </c>
      <c r="H679" s="242">
        <v>1089.08</v>
      </c>
      <c r="I679" s="242">
        <v>457.25</v>
      </c>
      <c r="J679" s="242">
        <v>1089.08</v>
      </c>
      <c r="K679" s="242">
        <v>561.16999999999996</v>
      </c>
    </row>
    <row r="680" spans="1:11">
      <c r="A680" s="244">
        <v>3051</v>
      </c>
      <c r="B680" s="244">
        <v>1090.67</v>
      </c>
      <c r="C680" s="244">
        <v>408.5</v>
      </c>
      <c r="D680" s="245">
        <v>1090.67</v>
      </c>
      <c r="E680" s="245">
        <v>408.5</v>
      </c>
      <c r="F680" s="245">
        <v>1090.67</v>
      </c>
      <c r="G680" s="245">
        <v>512.41999999999996</v>
      </c>
      <c r="H680" s="245">
        <v>1090.67</v>
      </c>
      <c r="I680" s="245">
        <v>459</v>
      </c>
      <c r="J680" s="245">
        <v>1090.67</v>
      </c>
      <c r="K680" s="245">
        <v>562.91999999999996</v>
      </c>
    </row>
    <row r="681" spans="1:11">
      <c r="A681" s="243">
        <v>3055.5</v>
      </c>
      <c r="B681" s="243">
        <v>1092.33</v>
      </c>
      <c r="C681" s="243">
        <v>410.33</v>
      </c>
      <c r="D681" s="242">
        <v>1092.33</v>
      </c>
      <c r="E681" s="242">
        <v>410.33</v>
      </c>
      <c r="F681" s="242">
        <v>1092.33</v>
      </c>
      <c r="G681" s="242">
        <v>514.33000000000004</v>
      </c>
      <c r="H681" s="242">
        <v>1092.33</v>
      </c>
      <c r="I681" s="242">
        <v>460.67</v>
      </c>
      <c r="J681" s="242">
        <v>1092.33</v>
      </c>
      <c r="K681" s="242">
        <v>564.66999999999996</v>
      </c>
    </row>
    <row r="682" spans="1:11">
      <c r="A682" s="244">
        <v>3060</v>
      </c>
      <c r="B682" s="244">
        <v>1093.92</v>
      </c>
      <c r="C682" s="244">
        <v>412.08</v>
      </c>
      <c r="D682" s="245">
        <v>1093.92</v>
      </c>
      <c r="E682" s="245">
        <v>412.08</v>
      </c>
      <c r="F682" s="245">
        <v>1093.92</v>
      </c>
      <c r="G682" s="245">
        <v>516.16999999999996</v>
      </c>
      <c r="H682" s="245">
        <v>1093.92</v>
      </c>
      <c r="I682" s="245">
        <v>462.42</v>
      </c>
      <c r="J682" s="245">
        <v>1093.92</v>
      </c>
      <c r="K682" s="245">
        <v>566.5</v>
      </c>
    </row>
    <row r="683" spans="1:11">
      <c r="A683" s="243">
        <v>3064.5</v>
      </c>
      <c r="B683" s="243">
        <v>1095.5</v>
      </c>
      <c r="C683" s="243">
        <v>413.92</v>
      </c>
      <c r="D683" s="242">
        <v>1095.5</v>
      </c>
      <c r="E683" s="242">
        <v>413.92</v>
      </c>
      <c r="F683" s="242">
        <v>1095.5</v>
      </c>
      <c r="G683" s="242">
        <v>518</v>
      </c>
      <c r="H683" s="242">
        <v>1095.5</v>
      </c>
      <c r="I683" s="242">
        <v>464.17</v>
      </c>
      <c r="J683" s="242">
        <v>1095.5</v>
      </c>
      <c r="K683" s="242">
        <v>568.25</v>
      </c>
    </row>
    <row r="684" spans="1:11">
      <c r="A684" s="244">
        <v>3069</v>
      </c>
      <c r="B684" s="244">
        <v>1097.17</v>
      </c>
      <c r="C684" s="244">
        <v>415.75</v>
      </c>
      <c r="D684" s="245">
        <v>1097.17</v>
      </c>
      <c r="E684" s="245">
        <v>415.75</v>
      </c>
      <c r="F684" s="245">
        <v>1097.17</v>
      </c>
      <c r="G684" s="245">
        <v>519.83000000000004</v>
      </c>
      <c r="H684" s="245">
        <v>1097.17</v>
      </c>
      <c r="I684" s="245">
        <v>465.92</v>
      </c>
      <c r="J684" s="245">
        <v>1097.17</v>
      </c>
      <c r="K684" s="245">
        <v>570</v>
      </c>
    </row>
    <row r="685" spans="1:11">
      <c r="A685" s="243">
        <v>3073.5</v>
      </c>
      <c r="B685" s="243">
        <v>1098.75</v>
      </c>
      <c r="C685" s="243">
        <v>417.58</v>
      </c>
      <c r="D685" s="242">
        <v>1098.75</v>
      </c>
      <c r="E685" s="242">
        <v>417.58</v>
      </c>
      <c r="F685" s="242">
        <v>1098.75</v>
      </c>
      <c r="G685" s="242">
        <v>521.66999999999996</v>
      </c>
      <c r="H685" s="242">
        <v>1098.75</v>
      </c>
      <c r="I685" s="242">
        <v>467.67</v>
      </c>
      <c r="J685" s="242">
        <v>1098.75</v>
      </c>
      <c r="K685" s="242">
        <v>571.75</v>
      </c>
    </row>
    <row r="686" spans="1:11">
      <c r="A686" s="244">
        <v>3078</v>
      </c>
      <c r="B686" s="244">
        <v>1100.33</v>
      </c>
      <c r="C686" s="244">
        <v>419.33</v>
      </c>
      <c r="D686" s="245">
        <v>1100.33</v>
      </c>
      <c r="E686" s="245">
        <v>419.33</v>
      </c>
      <c r="F686" s="245">
        <v>1100.33</v>
      </c>
      <c r="G686" s="245">
        <v>523.41999999999996</v>
      </c>
      <c r="H686" s="245">
        <v>1100.33</v>
      </c>
      <c r="I686" s="245">
        <v>469.42</v>
      </c>
      <c r="J686" s="245">
        <v>1100.33</v>
      </c>
      <c r="K686" s="245">
        <v>573.5</v>
      </c>
    </row>
    <row r="687" spans="1:11">
      <c r="A687" s="243">
        <v>3082.5</v>
      </c>
      <c r="B687" s="243">
        <v>1101.92</v>
      </c>
      <c r="C687" s="243">
        <v>421.17</v>
      </c>
      <c r="D687" s="242">
        <v>1101.92</v>
      </c>
      <c r="E687" s="242">
        <v>421.17</v>
      </c>
      <c r="F687" s="242">
        <v>1101.92</v>
      </c>
      <c r="G687" s="242">
        <v>525.25</v>
      </c>
      <c r="H687" s="242">
        <v>1101.92</v>
      </c>
      <c r="I687" s="242">
        <v>471.08</v>
      </c>
      <c r="J687" s="242">
        <v>1101.92</v>
      </c>
      <c r="K687" s="242">
        <v>575.16999999999996</v>
      </c>
    </row>
    <row r="688" spans="1:11">
      <c r="A688" s="244">
        <v>3087</v>
      </c>
      <c r="B688" s="244">
        <v>1103.58</v>
      </c>
      <c r="C688" s="244">
        <v>423</v>
      </c>
      <c r="D688" s="245">
        <v>1103.58</v>
      </c>
      <c r="E688" s="245">
        <v>423</v>
      </c>
      <c r="F688" s="245">
        <v>1103.58</v>
      </c>
      <c r="G688" s="245">
        <v>527.16999999999996</v>
      </c>
      <c r="H688" s="245">
        <v>1103.58</v>
      </c>
      <c r="I688" s="245">
        <v>472.92</v>
      </c>
      <c r="J688" s="245">
        <v>1103.58</v>
      </c>
      <c r="K688" s="245">
        <v>577.08000000000004</v>
      </c>
    </row>
    <row r="689" spans="1:11">
      <c r="A689" s="243">
        <v>3091.5</v>
      </c>
      <c r="B689" s="243">
        <v>1105.17</v>
      </c>
      <c r="C689" s="243">
        <v>424.83</v>
      </c>
      <c r="D689" s="242">
        <v>1105.17</v>
      </c>
      <c r="E689" s="242">
        <v>424.83</v>
      </c>
      <c r="F689" s="242">
        <v>1105.17</v>
      </c>
      <c r="G689" s="242">
        <v>529</v>
      </c>
      <c r="H689" s="242">
        <v>1105.17</v>
      </c>
      <c r="I689" s="242">
        <v>474.67</v>
      </c>
      <c r="J689" s="242">
        <v>1105.17</v>
      </c>
      <c r="K689" s="242">
        <v>578.83000000000004</v>
      </c>
    </row>
    <row r="690" spans="1:11">
      <c r="A690" s="244">
        <v>3096</v>
      </c>
      <c r="B690" s="244">
        <v>1106.75</v>
      </c>
      <c r="C690" s="244">
        <v>426.58</v>
      </c>
      <c r="D690" s="245">
        <v>1106.75</v>
      </c>
      <c r="E690" s="245">
        <v>426.58</v>
      </c>
      <c r="F690" s="245">
        <v>1106.75</v>
      </c>
      <c r="G690" s="245">
        <v>530.75</v>
      </c>
      <c r="H690" s="245">
        <v>1106.75</v>
      </c>
      <c r="I690" s="245">
        <v>476.33</v>
      </c>
      <c r="J690" s="245">
        <v>1106.75</v>
      </c>
      <c r="K690" s="245">
        <v>580.5</v>
      </c>
    </row>
    <row r="691" spans="1:11">
      <c r="A691" s="243">
        <v>3100.5</v>
      </c>
      <c r="B691" s="243">
        <v>1108.42</v>
      </c>
      <c r="C691" s="243">
        <v>428.42</v>
      </c>
      <c r="D691" s="242">
        <v>1108.42</v>
      </c>
      <c r="E691" s="242">
        <v>428.42</v>
      </c>
      <c r="F691" s="242">
        <v>1108.42</v>
      </c>
      <c r="G691" s="242">
        <v>532.58000000000004</v>
      </c>
      <c r="H691" s="242">
        <v>1108.42</v>
      </c>
      <c r="I691" s="242">
        <v>478.17</v>
      </c>
      <c r="J691" s="242">
        <v>1108.42</v>
      </c>
      <c r="K691" s="242">
        <v>582.33000000000004</v>
      </c>
    </row>
    <row r="692" spans="1:11">
      <c r="A692" s="244">
        <v>3105</v>
      </c>
      <c r="B692" s="244">
        <v>1110</v>
      </c>
      <c r="C692" s="244">
        <v>430.25</v>
      </c>
      <c r="D692" s="245">
        <v>1110</v>
      </c>
      <c r="E692" s="245">
        <v>430.25</v>
      </c>
      <c r="F692" s="245">
        <v>1110</v>
      </c>
      <c r="G692" s="245">
        <v>534.41999999999996</v>
      </c>
      <c r="H692" s="245">
        <v>1110</v>
      </c>
      <c r="I692" s="245">
        <v>479.92</v>
      </c>
      <c r="J692" s="245">
        <v>1110</v>
      </c>
      <c r="K692" s="245">
        <v>584.08000000000004</v>
      </c>
    </row>
    <row r="693" spans="1:11">
      <c r="A693" s="243">
        <v>3109.5</v>
      </c>
      <c r="B693" s="243">
        <v>1111.58</v>
      </c>
      <c r="C693" s="243">
        <v>432</v>
      </c>
      <c r="D693" s="242">
        <v>1111.58</v>
      </c>
      <c r="E693" s="242">
        <v>432</v>
      </c>
      <c r="F693" s="242">
        <v>1111.58</v>
      </c>
      <c r="G693" s="242">
        <v>536.25</v>
      </c>
      <c r="H693" s="242">
        <v>1111.58</v>
      </c>
      <c r="I693" s="242">
        <v>481.58</v>
      </c>
      <c r="J693" s="242">
        <v>1111.58</v>
      </c>
      <c r="K693" s="242">
        <v>585.83000000000004</v>
      </c>
    </row>
    <row r="694" spans="1:11">
      <c r="A694" s="244">
        <v>3114</v>
      </c>
      <c r="B694" s="244">
        <v>1113.25</v>
      </c>
      <c r="C694" s="244">
        <v>433.92</v>
      </c>
      <c r="D694" s="245">
        <v>1113.25</v>
      </c>
      <c r="E694" s="245">
        <v>433.92</v>
      </c>
      <c r="F694" s="245">
        <v>1113.25</v>
      </c>
      <c r="G694" s="245">
        <v>538.16999999999996</v>
      </c>
      <c r="H694" s="245">
        <v>1113.25</v>
      </c>
      <c r="I694" s="245">
        <v>483.42</v>
      </c>
      <c r="J694" s="245">
        <v>1113.25</v>
      </c>
      <c r="K694" s="245">
        <v>587.66999999999996</v>
      </c>
    </row>
    <row r="695" spans="1:11">
      <c r="A695" s="243">
        <v>3118.5</v>
      </c>
      <c r="B695" s="243">
        <v>1114.83</v>
      </c>
      <c r="C695" s="243">
        <v>435.67</v>
      </c>
      <c r="D695" s="242">
        <v>1114.83</v>
      </c>
      <c r="E695" s="242">
        <v>435.67</v>
      </c>
      <c r="F695" s="242">
        <v>1114.83</v>
      </c>
      <c r="G695" s="242">
        <v>539.91999999999996</v>
      </c>
      <c r="H695" s="242">
        <v>1114.83</v>
      </c>
      <c r="I695" s="242">
        <v>485.17</v>
      </c>
      <c r="J695" s="242">
        <v>1114.83</v>
      </c>
      <c r="K695" s="242">
        <v>589.41999999999996</v>
      </c>
    </row>
    <row r="696" spans="1:11">
      <c r="A696" s="244">
        <v>3123</v>
      </c>
      <c r="B696" s="244">
        <v>1116.42</v>
      </c>
      <c r="C696" s="244">
        <v>437.5</v>
      </c>
      <c r="D696" s="245">
        <v>1116.42</v>
      </c>
      <c r="E696" s="245">
        <v>437.5</v>
      </c>
      <c r="F696" s="245">
        <v>1116.42</v>
      </c>
      <c r="G696" s="245">
        <v>541.75</v>
      </c>
      <c r="H696" s="245">
        <v>1116.42</v>
      </c>
      <c r="I696" s="245">
        <v>486.83</v>
      </c>
      <c r="J696" s="245">
        <v>1116.42</v>
      </c>
      <c r="K696" s="245">
        <v>591.08000000000004</v>
      </c>
    </row>
    <row r="697" spans="1:11">
      <c r="A697" s="243">
        <v>3127.5</v>
      </c>
      <c r="B697" s="243">
        <v>1118</v>
      </c>
      <c r="C697" s="243">
        <v>439.25</v>
      </c>
      <c r="D697" s="242">
        <v>1118</v>
      </c>
      <c r="E697" s="242">
        <v>439.25</v>
      </c>
      <c r="F697" s="242">
        <v>1118</v>
      </c>
      <c r="G697" s="242">
        <v>543.5</v>
      </c>
      <c r="H697" s="242">
        <v>1118</v>
      </c>
      <c r="I697" s="242">
        <v>488.58</v>
      </c>
      <c r="J697" s="242">
        <v>1118</v>
      </c>
      <c r="K697" s="242">
        <v>592.83000000000004</v>
      </c>
    </row>
    <row r="698" spans="1:11">
      <c r="A698" s="244">
        <v>3132</v>
      </c>
      <c r="B698" s="244">
        <v>1119.67</v>
      </c>
      <c r="C698" s="244">
        <v>441.17</v>
      </c>
      <c r="D698" s="245">
        <v>1119.67</v>
      </c>
      <c r="E698" s="245">
        <v>441.17</v>
      </c>
      <c r="F698" s="245">
        <v>1119.67</v>
      </c>
      <c r="G698" s="245">
        <v>545.41999999999996</v>
      </c>
      <c r="H698" s="245">
        <v>1119.67</v>
      </c>
      <c r="I698" s="245">
        <v>490.42</v>
      </c>
      <c r="J698" s="245">
        <v>1119.67</v>
      </c>
      <c r="K698" s="245">
        <v>594.66999999999996</v>
      </c>
    </row>
    <row r="699" spans="1:11">
      <c r="A699" s="243">
        <v>3136.5</v>
      </c>
      <c r="B699" s="243">
        <v>1121.25</v>
      </c>
      <c r="C699" s="243">
        <v>442.92</v>
      </c>
      <c r="D699" s="242">
        <v>1121.25</v>
      </c>
      <c r="E699" s="242">
        <v>442.92</v>
      </c>
      <c r="F699" s="242">
        <v>1121.25</v>
      </c>
      <c r="G699" s="242">
        <v>547.25</v>
      </c>
      <c r="H699" s="242">
        <v>1121.25</v>
      </c>
      <c r="I699" s="242">
        <v>492.08</v>
      </c>
      <c r="J699" s="242">
        <v>1121.25</v>
      </c>
      <c r="K699" s="242">
        <v>596.41999999999996</v>
      </c>
    </row>
    <row r="700" spans="1:11">
      <c r="A700" s="244">
        <v>3141</v>
      </c>
      <c r="B700" s="244">
        <v>1122.83</v>
      </c>
      <c r="C700" s="244">
        <v>444.67</v>
      </c>
      <c r="D700" s="245">
        <v>1122.83</v>
      </c>
      <c r="E700" s="245">
        <v>444.67</v>
      </c>
      <c r="F700" s="245">
        <v>1122.83</v>
      </c>
      <c r="G700" s="245">
        <v>549.08000000000004</v>
      </c>
      <c r="H700" s="245">
        <v>1122.83</v>
      </c>
      <c r="I700" s="245">
        <v>493.75</v>
      </c>
      <c r="J700" s="245">
        <v>1122.83</v>
      </c>
      <c r="K700" s="245">
        <v>598.16999999999996</v>
      </c>
    </row>
    <row r="701" spans="1:11">
      <c r="A701" s="243">
        <v>3145.5</v>
      </c>
      <c r="B701" s="243">
        <v>1124.5</v>
      </c>
      <c r="C701" s="243">
        <v>446.5</v>
      </c>
      <c r="D701" s="242">
        <v>1124.5</v>
      </c>
      <c r="E701" s="242">
        <v>446.5</v>
      </c>
      <c r="F701" s="242">
        <v>1124.5</v>
      </c>
      <c r="G701" s="242">
        <v>550.91999999999996</v>
      </c>
      <c r="H701" s="242">
        <v>1124.5</v>
      </c>
      <c r="I701" s="242">
        <v>495.58</v>
      </c>
      <c r="J701" s="242">
        <v>1124.5</v>
      </c>
      <c r="K701" s="242">
        <v>600</v>
      </c>
    </row>
    <row r="702" spans="1:11">
      <c r="A702" s="244">
        <v>3150</v>
      </c>
      <c r="B702" s="244">
        <v>1126.08</v>
      </c>
      <c r="C702" s="244">
        <v>448.25</v>
      </c>
      <c r="D702" s="245">
        <v>1126.08</v>
      </c>
      <c r="E702" s="245">
        <v>448.25</v>
      </c>
      <c r="F702" s="245">
        <v>1126.08</v>
      </c>
      <c r="G702" s="245">
        <v>552.66999999999996</v>
      </c>
      <c r="H702" s="245">
        <v>1126.08</v>
      </c>
      <c r="I702" s="245">
        <v>497.33</v>
      </c>
      <c r="J702" s="245">
        <v>1126.08</v>
      </c>
      <c r="K702" s="245">
        <v>601.75</v>
      </c>
    </row>
    <row r="703" spans="1:11">
      <c r="A703" s="243">
        <v>3154.5</v>
      </c>
      <c r="B703" s="243">
        <v>1127.67</v>
      </c>
      <c r="C703" s="243">
        <v>450.08</v>
      </c>
      <c r="D703" s="242">
        <v>1127.67</v>
      </c>
      <c r="E703" s="242">
        <v>450.08</v>
      </c>
      <c r="F703" s="242">
        <v>1127.67</v>
      </c>
      <c r="G703" s="242">
        <v>554.5</v>
      </c>
      <c r="H703" s="242">
        <v>1127.67</v>
      </c>
      <c r="I703" s="242">
        <v>499</v>
      </c>
      <c r="J703" s="242">
        <v>1127.67</v>
      </c>
      <c r="K703" s="242">
        <v>603.41999999999996</v>
      </c>
    </row>
    <row r="704" spans="1:11">
      <c r="A704" s="244">
        <v>3159</v>
      </c>
      <c r="B704" s="244">
        <v>1129.33</v>
      </c>
      <c r="C704" s="244">
        <v>451.92</v>
      </c>
      <c r="D704" s="245">
        <v>1129.33</v>
      </c>
      <c r="E704" s="245">
        <v>451.92</v>
      </c>
      <c r="F704" s="245">
        <v>1129.33</v>
      </c>
      <c r="G704" s="245">
        <v>556.41999999999996</v>
      </c>
      <c r="H704" s="245">
        <v>1129.33</v>
      </c>
      <c r="I704" s="245">
        <v>500.83</v>
      </c>
      <c r="J704" s="245">
        <v>1129.33</v>
      </c>
      <c r="K704" s="245">
        <v>605.33000000000004</v>
      </c>
    </row>
    <row r="705" spans="1:11">
      <c r="A705" s="243">
        <v>3163.5</v>
      </c>
      <c r="B705" s="243">
        <v>1130.92</v>
      </c>
      <c r="C705" s="243">
        <v>453.75</v>
      </c>
      <c r="D705" s="242">
        <v>1130.92</v>
      </c>
      <c r="E705" s="242">
        <v>453.75</v>
      </c>
      <c r="F705" s="242">
        <v>1130.92</v>
      </c>
      <c r="G705" s="242">
        <v>558.25</v>
      </c>
      <c r="H705" s="242">
        <v>1130.92</v>
      </c>
      <c r="I705" s="242">
        <v>502.58</v>
      </c>
      <c r="J705" s="242">
        <v>1130.92</v>
      </c>
      <c r="K705" s="242">
        <v>607.08000000000004</v>
      </c>
    </row>
    <row r="706" spans="1:11">
      <c r="A706" s="244">
        <v>3168</v>
      </c>
      <c r="B706" s="244">
        <v>1132.5</v>
      </c>
      <c r="C706" s="244">
        <v>455.5</v>
      </c>
      <c r="D706" s="245">
        <v>1132.5</v>
      </c>
      <c r="E706" s="245">
        <v>455.5</v>
      </c>
      <c r="F706" s="245">
        <v>1132.5</v>
      </c>
      <c r="G706" s="245">
        <v>560</v>
      </c>
      <c r="H706" s="245">
        <v>1132.5</v>
      </c>
      <c r="I706" s="245">
        <v>504.25</v>
      </c>
      <c r="J706" s="245">
        <v>1132.5</v>
      </c>
      <c r="K706" s="245">
        <v>608.75</v>
      </c>
    </row>
    <row r="707" spans="1:11">
      <c r="A707" s="243">
        <v>3172.5</v>
      </c>
      <c r="B707" s="243">
        <v>1134.17</v>
      </c>
      <c r="C707" s="243">
        <v>457.42</v>
      </c>
      <c r="D707" s="242">
        <v>1134.17</v>
      </c>
      <c r="E707" s="242">
        <v>457.42</v>
      </c>
      <c r="F707" s="242">
        <v>1134.17</v>
      </c>
      <c r="G707" s="242">
        <v>561.91999999999996</v>
      </c>
      <c r="H707" s="242">
        <v>1134.17</v>
      </c>
      <c r="I707" s="242">
        <v>506.08</v>
      </c>
      <c r="J707" s="242">
        <v>1134.17</v>
      </c>
      <c r="K707" s="242">
        <v>610.58000000000004</v>
      </c>
    </row>
    <row r="708" spans="1:11">
      <c r="A708" s="244">
        <v>3177</v>
      </c>
      <c r="B708" s="244">
        <v>1135.75</v>
      </c>
      <c r="C708" s="244">
        <v>459.17</v>
      </c>
      <c r="D708" s="245">
        <v>1135.75</v>
      </c>
      <c r="E708" s="245">
        <v>459.17</v>
      </c>
      <c r="F708" s="245">
        <v>1135.75</v>
      </c>
      <c r="G708" s="245">
        <v>563.66999999999996</v>
      </c>
      <c r="H708" s="245">
        <v>1135.75</v>
      </c>
      <c r="I708" s="245">
        <v>507.83</v>
      </c>
      <c r="J708" s="245">
        <v>1135.75</v>
      </c>
      <c r="K708" s="245">
        <v>612.33000000000004</v>
      </c>
    </row>
    <row r="709" spans="1:11">
      <c r="A709" s="243">
        <v>3181.5</v>
      </c>
      <c r="B709" s="243">
        <v>1137.33</v>
      </c>
      <c r="C709" s="243">
        <v>461</v>
      </c>
      <c r="D709" s="242">
        <v>1137.33</v>
      </c>
      <c r="E709" s="242">
        <v>461</v>
      </c>
      <c r="F709" s="242">
        <v>1137.33</v>
      </c>
      <c r="G709" s="242">
        <v>565.58000000000004</v>
      </c>
      <c r="H709" s="242">
        <v>1137.33</v>
      </c>
      <c r="I709" s="242">
        <v>509.5</v>
      </c>
      <c r="J709" s="242">
        <v>1137.33</v>
      </c>
      <c r="K709" s="242">
        <v>614.08000000000004</v>
      </c>
    </row>
    <row r="710" spans="1:11">
      <c r="A710" s="244">
        <v>3186</v>
      </c>
      <c r="B710" s="244">
        <v>1138.92</v>
      </c>
      <c r="C710" s="244">
        <v>462.75</v>
      </c>
      <c r="D710" s="245">
        <v>1138.92</v>
      </c>
      <c r="E710" s="245">
        <v>462.75</v>
      </c>
      <c r="F710" s="245">
        <v>1138.92</v>
      </c>
      <c r="G710" s="245">
        <v>567.33000000000004</v>
      </c>
      <c r="H710" s="245">
        <v>1138.92</v>
      </c>
      <c r="I710" s="245">
        <v>511.25</v>
      </c>
      <c r="J710" s="245">
        <v>1138.92</v>
      </c>
      <c r="K710" s="245">
        <v>615.83000000000004</v>
      </c>
    </row>
    <row r="711" spans="1:11">
      <c r="A711" s="243">
        <v>3190.5</v>
      </c>
      <c r="B711" s="243">
        <v>1140.58</v>
      </c>
      <c r="C711" s="243">
        <v>464.67</v>
      </c>
      <c r="D711" s="242">
        <v>1140.58</v>
      </c>
      <c r="E711" s="242">
        <v>464.67</v>
      </c>
      <c r="F711" s="242">
        <v>1140.58</v>
      </c>
      <c r="G711" s="242">
        <v>569.25</v>
      </c>
      <c r="H711" s="242">
        <v>1140.58</v>
      </c>
      <c r="I711" s="242">
        <v>513.08000000000004</v>
      </c>
      <c r="J711" s="242">
        <v>1140.58</v>
      </c>
      <c r="K711" s="242">
        <v>617.66999999999996</v>
      </c>
    </row>
    <row r="712" spans="1:11">
      <c r="A712" s="244">
        <v>3195</v>
      </c>
      <c r="B712" s="244">
        <v>1142.17</v>
      </c>
      <c r="C712" s="244">
        <v>466.42</v>
      </c>
      <c r="D712" s="245">
        <v>1142.17</v>
      </c>
      <c r="E712" s="245">
        <v>466.42</v>
      </c>
      <c r="F712" s="245">
        <v>1142.17</v>
      </c>
      <c r="G712" s="245">
        <v>571</v>
      </c>
      <c r="H712" s="245">
        <v>1142.17</v>
      </c>
      <c r="I712" s="245">
        <v>514.75</v>
      </c>
      <c r="J712" s="245">
        <v>1142.17</v>
      </c>
      <c r="K712" s="245">
        <v>619.33000000000004</v>
      </c>
    </row>
    <row r="713" spans="1:11">
      <c r="A713" s="243">
        <v>3199.5</v>
      </c>
      <c r="B713" s="243">
        <v>1143.75</v>
      </c>
      <c r="C713" s="243">
        <v>468.17</v>
      </c>
      <c r="D713" s="242">
        <v>1143.75</v>
      </c>
      <c r="E713" s="242">
        <v>468.17</v>
      </c>
      <c r="F713" s="242">
        <v>1143.75</v>
      </c>
      <c r="G713" s="242">
        <v>572.75</v>
      </c>
      <c r="H713" s="242">
        <v>1143.75</v>
      </c>
      <c r="I713" s="242">
        <v>516.5</v>
      </c>
      <c r="J713" s="242">
        <v>1143.75</v>
      </c>
      <c r="K713" s="242">
        <v>621.08000000000004</v>
      </c>
    </row>
    <row r="714" spans="1:11">
      <c r="A714" s="244">
        <v>3204</v>
      </c>
      <c r="B714" s="244">
        <v>1145.42</v>
      </c>
      <c r="C714" s="244">
        <v>470.08</v>
      </c>
      <c r="D714" s="245">
        <v>1145.42</v>
      </c>
      <c r="E714" s="245">
        <v>470.08</v>
      </c>
      <c r="F714" s="245">
        <v>1145.42</v>
      </c>
      <c r="G714" s="245">
        <v>574.66999999999996</v>
      </c>
      <c r="H714" s="245">
        <v>1145.42</v>
      </c>
      <c r="I714" s="245">
        <v>518.33000000000004</v>
      </c>
      <c r="J714" s="245">
        <v>1145.42</v>
      </c>
      <c r="K714" s="245">
        <v>622.91999999999996</v>
      </c>
    </row>
    <row r="715" spans="1:11">
      <c r="A715" s="243">
        <v>3208.5</v>
      </c>
      <c r="B715" s="243">
        <v>1147</v>
      </c>
      <c r="C715" s="243">
        <v>471.83</v>
      </c>
      <c r="D715" s="242">
        <v>1147</v>
      </c>
      <c r="E715" s="242">
        <v>471.83</v>
      </c>
      <c r="F715" s="242">
        <v>1147</v>
      </c>
      <c r="G715" s="242">
        <v>576.5</v>
      </c>
      <c r="H715" s="242">
        <v>1147</v>
      </c>
      <c r="I715" s="242">
        <v>520</v>
      </c>
      <c r="J715" s="242">
        <v>1147</v>
      </c>
      <c r="K715" s="242">
        <v>624.66999999999996</v>
      </c>
    </row>
    <row r="716" spans="1:11">
      <c r="A716" s="244">
        <v>3213</v>
      </c>
      <c r="B716" s="244">
        <v>1148.58</v>
      </c>
      <c r="C716" s="244">
        <v>473.67</v>
      </c>
      <c r="D716" s="245">
        <v>1148.58</v>
      </c>
      <c r="E716" s="245">
        <v>473.67</v>
      </c>
      <c r="F716" s="245">
        <v>1148.58</v>
      </c>
      <c r="G716" s="245">
        <v>578.33000000000004</v>
      </c>
      <c r="H716" s="245">
        <v>1148.58</v>
      </c>
      <c r="I716" s="245">
        <v>521.75</v>
      </c>
      <c r="J716" s="245">
        <v>1148.58</v>
      </c>
      <c r="K716" s="245">
        <v>626.41999999999996</v>
      </c>
    </row>
    <row r="717" spans="1:11">
      <c r="A717" s="243">
        <v>3217.5</v>
      </c>
      <c r="B717" s="243">
        <v>1150.25</v>
      </c>
      <c r="C717" s="243">
        <v>475.5</v>
      </c>
      <c r="D717" s="242">
        <v>1150.25</v>
      </c>
      <c r="E717" s="242">
        <v>475.5</v>
      </c>
      <c r="F717" s="242">
        <v>1150.25</v>
      </c>
      <c r="G717" s="242">
        <v>580.16999999999996</v>
      </c>
      <c r="H717" s="242">
        <v>1150.25</v>
      </c>
      <c r="I717" s="242">
        <v>523.58000000000004</v>
      </c>
      <c r="J717" s="242">
        <v>1150.25</v>
      </c>
      <c r="K717" s="242">
        <v>628.25</v>
      </c>
    </row>
    <row r="718" spans="1:11">
      <c r="A718" s="244">
        <v>3222</v>
      </c>
      <c r="B718" s="244">
        <v>1151.83</v>
      </c>
      <c r="C718" s="244">
        <v>477.33</v>
      </c>
      <c r="D718" s="245">
        <v>1151.83</v>
      </c>
      <c r="E718" s="245">
        <v>477.33</v>
      </c>
      <c r="F718" s="245">
        <v>1151.83</v>
      </c>
      <c r="G718" s="245">
        <v>582</v>
      </c>
      <c r="H718" s="245">
        <v>1151.83</v>
      </c>
      <c r="I718" s="245">
        <v>525.25</v>
      </c>
      <c r="J718" s="245">
        <v>1151.83</v>
      </c>
      <c r="K718" s="245">
        <v>629.91999999999996</v>
      </c>
    </row>
    <row r="719" spans="1:11">
      <c r="A719" s="243">
        <v>3226.5</v>
      </c>
      <c r="B719" s="243">
        <v>1153.42</v>
      </c>
      <c r="C719" s="243">
        <v>479</v>
      </c>
      <c r="D719" s="242">
        <v>1153.42</v>
      </c>
      <c r="E719" s="242">
        <v>479</v>
      </c>
      <c r="F719" s="242">
        <v>1153.42</v>
      </c>
      <c r="G719" s="242">
        <v>583.75</v>
      </c>
      <c r="H719" s="242">
        <v>1153.42</v>
      </c>
      <c r="I719" s="242">
        <v>526.91999999999996</v>
      </c>
      <c r="J719" s="242">
        <v>1153.42</v>
      </c>
      <c r="K719" s="242">
        <v>631.66999999999996</v>
      </c>
    </row>
    <row r="720" spans="1:11">
      <c r="A720" s="244">
        <v>3231</v>
      </c>
      <c r="B720" s="244">
        <v>1155</v>
      </c>
      <c r="C720" s="244">
        <v>480.83</v>
      </c>
      <c r="D720" s="245">
        <v>1155</v>
      </c>
      <c r="E720" s="245">
        <v>480.83</v>
      </c>
      <c r="F720" s="245">
        <v>1155</v>
      </c>
      <c r="G720" s="245">
        <v>585.66999999999996</v>
      </c>
      <c r="H720" s="245">
        <v>1155</v>
      </c>
      <c r="I720" s="245">
        <v>528.66999999999996</v>
      </c>
      <c r="J720" s="245">
        <v>1155</v>
      </c>
      <c r="K720" s="245">
        <v>633.5</v>
      </c>
    </row>
    <row r="721" spans="1:11">
      <c r="A721" s="243">
        <v>3235.5</v>
      </c>
      <c r="B721" s="243">
        <v>1156.67</v>
      </c>
      <c r="C721" s="243">
        <v>482.67</v>
      </c>
      <c r="D721" s="242">
        <v>1156.67</v>
      </c>
      <c r="E721" s="242">
        <v>482.67</v>
      </c>
      <c r="F721" s="242">
        <v>1156.67</v>
      </c>
      <c r="G721" s="242">
        <v>587.5</v>
      </c>
      <c r="H721" s="242">
        <v>1156.67</v>
      </c>
      <c r="I721" s="242">
        <v>530.41999999999996</v>
      </c>
      <c r="J721" s="242">
        <v>1156.67</v>
      </c>
      <c r="K721" s="242">
        <v>635.25</v>
      </c>
    </row>
    <row r="722" spans="1:11">
      <c r="A722" s="244">
        <v>3240</v>
      </c>
      <c r="B722" s="244">
        <v>1158.25</v>
      </c>
      <c r="C722" s="244">
        <v>484.5</v>
      </c>
      <c r="D722" s="245">
        <v>1158.25</v>
      </c>
      <c r="E722" s="245">
        <v>484.5</v>
      </c>
      <c r="F722" s="245">
        <v>1158.25</v>
      </c>
      <c r="G722" s="245">
        <v>589.33000000000004</v>
      </c>
      <c r="H722" s="245">
        <v>1158.25</v>
      </c>
      <c r="I722" s="245">
        <v>532.16999999999996</v>
      </c>
      <c r="J722" s="245">
        <v>1158.25</v>
      </c>
      <c r="K722" s="245">
        <v>637</v>
      </c>
    </row>
    <row r="723" spans="1:11">
      <c r="A723" s="243">
        <v>3244.5</v>
      </c>
      <c r="B723" s="243">
        <v>1159.92</v>
      </c>
      <c r="C723" s="243">
        <v>486.33</v>
      </c>
      <c r="D723" s="242">
        <v>1159.92</v>
      </c>
      <c r="E723" s="242">
        <v>486.33</v>
      </c>
      <c r="F723" s="242">
        <v>1159.92</v>
      </c>
      <c r="G723" s="242">
        <v>591.16999999999996</v>
      </c>
      <c r="H723" s="242">
        <v>1159.92</v>
      </c>
      <c r="I723" s="242">
        <v>534</v>
      </c>
      <c r="J723" s="242">
        <v>1159.92</v>
      </c>
      <c r="K723" s="242">
        <v>638.83000000000004</v>
      </c>
    </row>
    <row r="724" spans="1:11">
      <c r="A724" s="244">
        <v>3249</v>
      </c>
      <c r="B724" s="244">
        <v>1161.58</v>
      </c>
      <c r="C724" s="244">
        <v>488.17</v>
      </c>
      <c r="D724" s="245">
        <v>1161.58</v>
      </c>
      <c r="E724" s="245">
        <v>488.17</v>
      </c>
      <c r="F724" s="245">
        <v>1161.58</v>
      </c>
      <c r="G724" s="245">
        <v>593</v>
      </c>
      <c r="H724" s="245">
        <v>1161.58</v>
      </c>
      <c r="I724" s="245">
        <v>535.75</v>
      </c>
      <c r="J724" s="245">
        <v>1161.58</v>
      </c>
      <c r="K724" s="245">
        <v>640.58000000000004</v>
      </c>
    </row>
    <row r="725" spans="1:11">
      <c r="A725" s="243">
        <v>3253.5</v>
      </c>
      <c r="B725" s="243">
        <v>1163.25</v>
      </c>
      <c r="C725" s="243">
        <v>490.08</v>
      </c>
      <c r="D725" s="242">
        <v>1163.25</v>
      </c>
      <c r="E725" s="242">
        <v>490.08</v>
      </c>
      <c r="F725" s="242">
        <v>1163.25</v>
      </c>
      <c r="G725" s="242">
        <v>594.91999999999996</v>
      </c>
      <c r="H725" s="242">
        <v>1163.25</v>
      </c>
      <c r="I725" s="242">
        <v>537.58000000000004</v>
      </c>
      <c r="J725" s="242">
        <v>1163.25</v>
      </c>
      <c r="K725" s="242">
        <v>642.41999999999996</v>
      </c>
    </row>
    <row r="726" spans="1:11">
      <c r="A726" s="244">
        <v>3258</v>
      </c>
      <c r="B726" s="244">
        <v>1165</v>
      </c>
      <c r="C726" s="244">
        <v>492</v>
      </c>
      <c r="D726" s="245">
        <v>1165</v>
      </c>
      <c r="E726" s="245">
        <v>492</v>
      </c>
      <c r="F726" s="245">
        <v>1165</v>
      </c>
      <c r="G726" s="245">
        <v>596.91999999999996</v>
      </c>
      <c r="H726" s="245">
        <v>1165</v>
      </c>
      <c r="I726" s="245">
        <v>539.5</v>
      </c>
      <c r="J726" s="245">
        <v>1165</v>
      </c>
      <c r="K726" s="245">
        <v>644.41999999999996</v>
      </c>
    </row>
    <row r="727" spans="1:11">
      <c r="A727" s="243">
        <v>3262.5</v>
      </c>
      <c r="B727" s="243">
        <v>1166.67</v>
      </c>
      <c r="C727" s="243">
        <v>493.92</v>
      </c>
      <c r="D727" s="242">
        <v>1166.67</v>
      </c>
      <c r="E727" s="242">
        <v>493.92</v>
      </c>
      <c r="F727" s="242">
        <v>1166.67</v>
      </c>
      <c r="G727" s="242">
        <v>598.83000000000004</v>
      </c>
      <c r="H727" s="242">
        <v>1166.67</v>
      </c>
      <c r="I727" s="242">
        <v>541.25</v>
      </c>
      <c r="J727" s="242">
        <v>1166.67</v>
      </c>
      <c r="K727" s="242">
        <v>646.16999999999996</v>
      </c>
    </row>
    <row r="728" spans="1:11">
      <c r="A728" s="244">
        <v>3267</v>
      </c>
      <c r="B728" s="244">
        <v>1168.33</v>
      </c>
      <c r="C728" s="244">
        <v>495.75</v>
      </c>
      <c r="D728" s="245">
        <v>1168.33</v>
      </c>
      <c r="E728" s="245">
        <v>495.75</v>
      </c>
      <c r="F728" s="245">
        <v>1168.33</v>
      </c>
      <c r="G728" s="245">
        <v>600.66999999999996</v>
      </c>
      <c r="H728" s="245">
        <v>1168.33</v>
      </c>
      <c r="I728" s="245">
        <v>543.08000000000004</v>
      </c>
      <c r="J728" s="245">
        <v>1168.33</v>
      </c>
      <c r="K728" s="245">
        <v>648</v>
      </c>
    </row>
    <row r="729" spans="1:11">
      <c r="A729" s="243">
        <v>3271.5</v>
      </c>
      <c r="B729" s="243">
        <v>1170</v>
      </c>
      <c r="C729" s="243">
        <v>497.67</v>
      </c>
      <c r="D729" s="242">
        <v>1170</v>
      </c>
      <c r="E729" s="242">
        <v>497.67</v>
      </c>
      <c r="F729" s="242">
        <v>1170</v>
      </c>
      <c r="G729" s="242">
        <v>602.58000000000004</v>
      </c>
      <c r="H729" s="242">
        <v>1170</v>
      </c>
      <c r="I729" s="242">
        <v>544.91999999999996</v>
      </c>
      <c r="J729" s="242">
        <v>1170</v>
      </c>
      <c r="K729" s="242">
        <v>649.83000000000004</v>
      </c>
    </row>
    <row r="730" spans="1:11">
      <c r="A730" s="244">
        <v>3276</v>
      </c>
      <c r="B730" s="244">
        <v>1171.75</v>
      </c>
      <c r="C730" s="244">
        <v>499.58</v>
      </c>
      <c r="D730" s="245">
        <v>1171.75</v>
      </c>
      <c r="E730" s="245">
        <v>499.58</v>
      </c>
      <c r="F730" s="245">
        <v>1171.75</v>
      </c>
      <c r="G730" s="245">
        <v>604.5</v>
      </c>
      <c r="H730" s="245">
        <v>1171.75</v>
      </c>
      <c r="I730" s="245">
        <v>546.75</v>
      </c>
      <c r="J730" s="245">
        <v>1171.75</v>
      </c>
      <c r="K730" s="245">
        <v>651.66999999999996</v>
      </c>
    </row>
    <row r="731" spans="1:11">
      <c r="A731" s="243">
        <v>3280.5</v>
      </c>
      <c r="B731" s="243">
        <v>1173.42</v>
      </c>
      <c r="C731" s="243">
        <v>501.5</v>
      </c>
      <c r="D731" s="242">
        <v>1173.42</v>
      </c>
      <c r="E731" s="242">
        <v>501.5</v>
      </c>
      <c r="F731" s="242">
        <v>1173.42</v>
      </c>
      <c r="G731" s="242">
        <v>606.5</v>
      </c>
      <c r="H731" s="242">
        <v>1173.42</v>
      </c>
      <c r="I731" s="242">
        <v>548.58000000000004</v>
      </c>
      <c r="J731" s="242">
        <v>1173.42</v>
      </c>
      <c r="K731" s="242">
        <v>653.58000000000004</v>
      </c>
    </row>
    <row r="732" spans="1:11">
      <c r="A732" s="244">
        <v>3285</v>
      </c>
      <c r="B732" s="244">
        <v>1175.08</v>
      </c>
      <c r="C732" s="244">
        <v>503.33</v>
      </c>
      <c r="D732" s="245">
        <v>1175.08</v>
      </c>
      <c r="E732" s="245">
        <v>503.33</v>
      </c>
      <c r="F732" s="245">
        <v>1175.08</v>
      </c>
      <c r="G732" s="245">
        <v>608.33000000000004</v>
      </c>
      <c r="H732" s="245">
        <v>1175.08</v>
      </c>
      <c r="I732" s="245">
        <v>550.41999999999996</v>
      </c>
      <c r="J732" s="245">
        <v>1175.08</v>
      </c>
      <c r="K732" s="245">
        <v>655.42</v>
      </c>
    </row>
    <row r="733" spans="1:11">
      <c r="A733" s="243">
        <v>3289.5</v>
      </c>
      <c r="B733" s="243">
        <v>1176.75</v>
      </c>
      <c r="C733" s="243">
        <v>505.25</v>
      </c>
      <c r="D733" s="242">
        <v>1176.75</v>
      </c>
      <c r="E733" s="242">
        <v>505.25</v>
      </c>
      <c r="F733" s="242">
        <v>1176.75</v>
      </c>
      <c r="G733" s="242">
        <v>610.25</v>
      </c>
      <c r="H733" s="242">
        <v>1176.75</v>
      </c>
      <c r="I733" s="242">
        <v>552.16999999999996</v>
      </c>
      <c r="J733" s="242">
        <v>1176.75</v>
      </c>
      <c r="K733" s="242">
        <v>657.17</v>
      </c>
    </row>
    <row r="734" spans="1:11">
      <c r="A734" s="244">
        <v>3294</v>
      </c>
      <c r="B734" s="244">
        <v>1178.5</v>
      </c>
      <c r="C734" s="244">
        <v>507.17</v>
      </c>
      <c r="D734" s="245">
        <v>1178.5</v>
      </c>
      <c r="E734" s="245">
        <v>507.17</v>
      </c>
      <c r="F734" s="245">
        <v>1178.5</v>
      </c>
      <c r="G734" s="245">
        <v>612.16999999999996</v>
      </c>
      <c r="H734" s="245">
        <v>1178.5</v>
      </c>
      <c r="I734" s="245">
        <v>554.08000000000004</v>
      </c>
      <c r="J734" s="245">
        <v>1178.5</v>
      </c>
      <c r="K734" s="245">
        <v>659.08</v>
      </c>
    </row>
    <row r="735" spans="1:11">
      <c r="A735" s="243">
        <v>3298.5</v>
      </c>
      <c r="B735" s="243">
        <v>1180.17</v>
      </c>
      <c r="C735" s="243">
        <v>509</v>
      </c>
      <c r="D735" s="242">
        <v>1180.17</v>
      </c>
      <c r="E735" s="242">
        <v>509</v>
      </c>
      <c r="F735" s="242">
        <v>1180.17</v>
      </c>
      <c r="G735" s="242">
        <v>614</v>
      </c>
      <c r="H735" s="242">
        <v>1180.17</v>
      </c>
      <c r="I735" s="242">
        <v>555.91999999999996</v>
      </c>
      <c r="J735" s="242">
        <v>1180.17</v>
      </c>
      <c r="K735" s="242">
        <v>660.92</v>
      </c>
    </row>
    <row r="736" spans="1:11">
      <c r="A736" s="244">
        <v>3303</v>
      </c>
      <c r="B736" s="244">
        <v>1181.83</v>
      </c>
      <c r="C736" s="244">
        <v>510.92</v>
      </c>
      <c r="D736" s="245">
        <v>1181.83</v>
      </c>
      <c r="E736" s="245">
        <v>510.92</v>
      </c>
      <c r="F736" s="245">
        <v>1181.83</v>
      </c>
      <c r="G736" s="245">
        <v>616</v>
      </c>
      <c r="H736" s="245">
        <v>1181.83</v>
      </c>
      <c r="I736" s="245">
        <v>557.66999999999996</v>
      </c>
      <c r="J736" s="245">
        <v>1181.83</v>
      </c>
      <c r="K736" s="245">
        <v>662.75</v>
      </c>
    </row>
    <row r="737" spans="1:11">
      <c r="A737" s="243">
        <v>3307.5</v>
      </c>
      <c r="B737" s="243">
        <v>1183.58</v>
      </c>
      <c r="C737" s="243">
        <v>512.83000000000004</v>
      </c>
      <c r="D737" s="242">
        <v>1183.58</v>
      </c>
      <c r="E737" s="242">
        <v>512.83000000000004</v>
      </c>
      <c r="F737" s="242">
        <v>1183.58</v>
      </c>
      <c r="G737" s="242">
        <v>617.91999999999996</v>
      </c>
      <c r="H737" s="242">
        <v>1183.58</v>
      </c>
      <c r="I737" s="242">
        <v>559.58000000000004</v>
      </c>
      <c r="J737" s="242">
        <v>1183.58</v>
      </c>
      <c r="K737" s="242">
        <v>664.67</v>
      </c>
    </row>
    <row r="738" spans="1:11">
      <c r="A738" s="244">
        <v>3312</v>
      </c>
      <c r="B738" s="244">
        <v>1185.25</v>
      </c>
      <c r="C738" s="244">
        <v>514.66999999999996</v>
      </c>
      <c r="D738" s="245">
        <v>1185.25</v>
      </c>
      <c r="E738" s="245">
        <v>514.66999999999996</v>
      </c>
      <c r="F738" s="245">
        <v>1185.25</v>
      </c>
      <c r="G738" s="245">
        <v>619.83000000000004</v>
      </c>
      <c r="H738" s="245">
        <v>1185.25</v>
      </c>
      <c r="I738" s="245">
        <v>561.33000000000004</v>
      </c>
      <c r="J738" s="245">
        <v>1185.25</v>
      </c>
      <c r="K738" s="245">
        <v>666.5</v>
      </c>
    </row>
    <row r="739" spans="1:11">
      <c r="A739" s="243">
        <v>3316.5</v>
      </c>
      <c r="B739" s="243">
        <v>1186.92</v>
      </c>
      <c r="C739" s="243">
        <v>516.5</v>
      </c>
      <c r="D739" s="242">
        <v>1186.92</v>
      </c>
      <c r="E739" s="242">
        <v>516.5</v>
      </c>
      <c r="F739" s="242">
        <v>1186.92</v>
      </c>
      <c r="G739" s="242">
        <v>621.66999999999996</v>
      </c>
      <c r="H739" s="242">
        <v>1186.92</v>
      </c>
      <c r="I739" s="242">
        <v>563.08000000000004</v>
      </c>
      <c r="J739" s="242">
        <v>1186.92</v>
      </c>
      <c r="K739" s="242">
        <v>668.25</v>
      </c>
    </row>
    <row r="740" spans="1:11">
      <c r="A740" s="244">
        <v>3321</v>
      </c>
      <c r="B740" s="244">
        <v>1188.58</v>
      </c>
      <c r="C740" s="244">
        <v>518.41999999999996</v>
      </c>
      <c r="D740" s="245">
        <v>1188.58</v>
      </c>
      <c r="E740" s="245">
        <v>518.41999999999996</v>
      </c>
      <c r="F740" s="245">
        <v>1188.58</v>
      </c>
      <c r="G740" s="245">
        <v>623.58000000000004</v>
      </c>
      <c r="H740" s="245">
        <v>1188.58</v>
      </c>
      <c r="I740" s="245">
        <v>564.91999999999996</v>
      </c>
      <c r="J740" s="245">
        <v>1188.58</v>
      </c>
      <c r="K740" s="245">
        <v>670.08</v>
      </c>
    </row>
    <row r="741" spans="1:11">
      <c r="A741" s="243">
        <v>3325.5</v>
      </c>
      <c r="B741" s="243">
        <v>1190.33</v>
      </c>
      <c r="C741" s="243">
        <v>520.33000000000004</v>
      </c>
      <c r="D741" s="242">
        <v>1190.33</v>
      </c>
      <c r="E741" s="242">
        <v>520.33000000000004</v>
      </c>
      <c r="F741" s="242">
        <v>1190.33</v>
      </c>
      <c r="G741" s="242">
        <v>625.5</v>
      </c>
      <c r="H741" s="242">
        <v>1190.33</v>
      </c>
      <c r="I741" s="242">
        <v>566.83000000000004</v>
      </c>
      <c r="J741" s="242">
        <v>1190.33</v>
      </c>
      <c r="K741" s="242">
        <v>672</v>
      </c>
    </row>
    <row r="742" spans="1:11">
      <c r="A742" s="244">
        <v>3330</v>
      </c>
      <c r="B742" s="244">
        <v>1192</v>
      </c>
      <c r="C742" s="244">
        <v>522.25</v>
      </c>
      <c r="D742" s="245">
        <v>1192</v>
      </c>
      <c r="E742" s="245">
        <v>522.25</v>
      </c>
      <c r="F742" s="245">
        <v>1192</v>
      </c>
      <c r="G742" s="245">
        <v>627.5</v>
      </c>
      <c r="H742" s="245">
        <v>1192</v>
      </c>
      <c r="I742" s="245">
        <v>568.58000000000004</v>
      </c>
      <c r="J742" s="245">
        <v>1192</v>
      </c>
      <c r="K742" s="245">
        <v>673.83</v>
      </c>
    </row>
    <row r="743" spans="1:11">
      <c r="A743" s="243">
        <v>3334.5</v>
      </c>
      <c r="B743" s="243">
        <v>1193.67</v>
      </c>
      <c r="C743" s="243">
        <v>524.08000000000004</v>
      </c>
      <c r="D743" s="242">
        <v>1193.67</v>
      </c>
      <c r="E743" s="242">
        <v>524.08000000000004</v>
      </c>
      <c r="F743" s="242">
        <v>1193.67</v>
      </c>
      <c r="G743" s="242">
        <v>629.33000000000004</v>
      </c>
      <c r="H743" s="242">
        <v>1193.67</v>
      </c>
      <c r="I743" s="242">
        <v>570.41999999999996</v>
      </c>
      <c r="J743" s="242">
        <v>1193.67</v>
      </c>
      <c r="K743" s="242">
        <v>675.67</v>
      </c>
    </row>
    <row r="744" spans="1:11">
      <c r="A744" s="244">
        <v>3339</v>
      </c>
      <c r="B744" s="244">
        <v>1195.42</v>
      </c>
      <c r="C744" s="244">
        <v>526.08000000000004</v>
      </c>
      <c r="D744" s="245">
        <v>1195.42</v>
      </c>
      <c r="E744" s="245">
        <v>526.08000000000004</v>
      </c>
      <c r="F744" s="245">
        <v>1195.42</v>
      </c>
      <c r="G744" s="245">
        <v>631.33000000000004</v>
      </c>
      <c r="H744" s="245">
        <v>1195.42</v>
      </c>
      <c r="I744" s="245">
        <v>572.33000000000004</v>
      </c>
      <c r="J744" s="245">
        <v>1195.42</v>
      </c>
      <c r="K744" s="245">
        <v>677.58</v>
      </c>
    </row>
    <row r="745" spans="1:11">
      <c r="A745" s="243">
        <v>3343.5</v>
      </c>
      <c r="B745" s="243">
        <v>1197.08</v>
      </c>
      <c r="C745" s="243">
        <v>527.91999999999996</v>
      </c>
      <c r="D745" s="242">
        <v>1197.08</v>
      </c>
      <c r="E745" s="242">
        <v>527.91999999999996</v>
      </c>
      <c r="F745" s="242">
        <v>1197.08</v>
      </c>
      <c r="G745" s="242">
        <v>633.16999999999996</v>
      </c>
      <c r="H745" s="242">
        <v>1197.08</v>
      </c>
      <c r="I745" s="242">
        <v>574.08000000000004</v>
      </c>
      <c r="J745" s="242">
        <v>1197.08</v>
      </c>
      <c r="K745" s="242">
        <v>679.33</v>
      </c>
    </row>
    <row r="746" spans="1:11">
      <c r="A746" s="244">
        <v>3348</v>
      </c>
      <c r="B746" s="244">
        <v>1198.75</v>
      </c>
      <c r="C746" s="244">
        <v>529.75</v>
      </c>
      <c r="D746" s="245">
        <v>1198.75</v>
      </c>
      <c r="E746" s="245">
        <v>529.75</v>
      </c>
      <c r="F746" s="245">
        <v>1198.75</v>
      </c>
      <c r="G746" s="245">
        <v>635</v>
      </c>
      <c r="H746" s="245">
        <v>1198.75</v>
      </c>
      <c r="I746" s="245">
        <v>575.91999999999996</v>
      </c>
      <c r="J746" s="245">
        <v>1198.75</v>
      </c>
      <c r="K746" s="245">
        <v>681.17</v>
      </c>
    </row>
    <row r="747" spans="1:11">
      <c r="A747" s="243">
        <v>3352.5</v>
      </c>
      <c r="B747" s="243">
        <v>1200.42</v>
      </c>
      <c r="C747" s="243">
        <v>531.66999999999996</v>
      </c>
      <c r="D747" s="242">
        <v>1200.42</v>
      </c>
      <c r="E747" s="242">
        <v>531.66999999999996</v>
      </c>
      <c r="F747" s="242">
        <v>1200.42</v>
      </c>
      <c r="G747" s="242">
        <v>637</v>
      </c>
      <c r="H747" s="242">
        <v>1200.42</v>
      </c>
      <c r="I747" s="242">
        <v>577.75</v>
      </c>
      <c r="J747" s="242">
        <v>1200.42</v>
      </c>
      <c r="K747" s="242">
        <v>683.08</v>
      </c>
    </row>
    <row r="748" spans="1:11">
      <c r="A748" s="244">
        <v>3357</v>
      </c>
      <c r="B748" s="244">
        <v>1202.17</v>
      </c>
      <c r="C748" s="244">
        <v>533.58000000000004</v>
      </c>
      <c r="D748" s="245">
        <v>1202.17</v>
      </c>
      <c r="E748" s="245">
        <v>533.58000000000004</v>
      </c>
      <c r="F748" s="245">
        <v>1202.17</v>
      </c>
      <c r="G748" s="245">
        <v>638.91999999999996</v>
      </c>
      <c r="H748" s="245">
        <v>1202.17</v>
      </c>
      <c r="I748" s="245">
        <v>579.58000000000004</v>
      </c>
      <c r="J748" s="245">
        <v>1202.17</v>
      </c>
      <c r="K748" s="245">
        <v>684.92</v>
      </c>
    </row>
    <row r="749" spans="1:11">
      <c r="A749" s="243">
        <v>3361.5</v>
      </c>
      <c r="B749" s="243">
        <v>1203.83</v>
      </c>
      <c r="C749" s="243">
        <v>535.5</v>
      </c>
      <c r="D749" s="242">
        <v>1203.83</v>
      </c>
      <c r="E749" s="242">
        <v>535.5</v>
      </c>
      <c r="F749" s="242">
        <v>1203.83</v>
      </c>
      <c r="G749" s="242">
        <v>640.83000000000004</v>
      </c>
      <c r="H749" s="242">
        <v>1203.83</v>
      </c>
      <c r="I749" s="242">
        <v>581.41999999999996</v>
      </c>
      <c r="J749" s="242">
        <v>1203.83</v>
      </c>
      <c r="K749" s="242">
        <v>686.75</v>
      </c>
    </row>
    <row r="750" spans="1:11">
      <c r="A750" s="244">
        <v>3366</v>
      </c>
      <c r="B750" s="244">
        <v>1205.5</v>
      </c>
      <c r="C750" s="244">
        <v>537.33000000000004</v>
      </c>
      <c r="D750" s="245">
        <v>1205.5</v>
      </c>
      <c r="E750" s="245">
        <v>537.33000000000004</v>
      </c>
      <c r="F750" s="245">
        <v>1205.5</v>
      </c>
      <c r="G750" s="245">
        <v>642.66999999999996</v>
      </c>
      <c r="H750" s="245">
        <v>1205.5</v>
      </c>
      <c r="I750" s="245">
        <v>583.25</v>
      </c>
      <c r="J750" s="245">
        <v>1205.5</v>
      </c>
      <c r="K750" s="245">
        <v>688.58</v>
      </c>
    </row>
    <row r="751" spans="1:11">
      <c r="A751" s="243">
        <v>3370.5</v>
      </c>
      <c r="B751" s="243">
        <v>1207.25</v>
      </c>
      <c r="C751" s="243">
        <v>539.33000000000004</v>
      </c>
      <c r="D751" s="242">
        <v>1207.25</v>
      </c>
      <c r="E751" s="242">
        <v>539.33000000000004</v>
      </c>
      <c r="F751" s="242">
        <v>1207.25</v>
      </c>
      <c r="G751" s="242">
        <v>644.66999999999996</v>
      </c>
      <c r="H751" s="242">
        <v>1207.25</v>
      </c>
      <c r="I751" s="242">
        <v>585.08000000000004</v>
      </c>
      <c r="J751" s="242">
        <v>1207.25</v>
      </c>
      <c r="K751" s="242">
        <v>690.42</v>
      </c>
    </row>
    <row r="752" spans="1:11">
      <c r="A752" s="244">
        <v>3375</v>
      </c>
      <c r="B752" s="244">
        <v>1208.92</v>
      </c>
      <c r="C752" s="244">
        <v>541.16999999999996</v>
      </c>
      <c r="D752" s="245">
        <v>1208.92</v>
      </c>
      <c r="E752" s="245">
        <v>541.16999999999996</v>
      </c>
      <c r="F752" s="245">
        <v>1208.92</v>
      </c>
      <c r="G752" s="245">
        <v>646.58000000000004</v>
      </c>
      <c r="H752" s="245">
        <v>1208.92</v>
      </c>
      <c r="I752" s="245">
        <v>586.91999999999996</v>
      </c>
      <c r="J752" s="245">
        <v>1208.92</v>
      </c>
      <c r="K752" s="245">
        <v>692.33</v>
      </c>
    </row>
    <row r="753" spans="1:11">
      <c r="A753" s="243">
        <v>3379.5</v>
      </c>
      <c r="B753" s="243">
        <v>1210.58</v>
      </c>
      <c r="C753" s="243">
        <v>543.08000000000004</v>
      </c>
      <c r="D753" s="242">
        <v>1210.58</v>
      </c>
      <c r="E753" s="242">
        <v>543.08000000000004</v>
      </c>
      <c r="F753" s="242">
        <v>1210.58</v>
      </c>
      <c r="G753" s="242">
        <v>648.5</v>
      </c>
      <c r="H753" s="242">
        <v>1210.58</v>
      </c>
      <c r="I753" s="242">
        <v>588.75</v>
      </c>
      <c r="J753" s="242">
        <v>1210.58</v>
      </c>
      <c r="K753" s="242">
        <v>694.17</v>
      </c>
    </row>
    <row r="754" spans="1:11">
      <c r="A754" s="244">
        <v>3384</v>
      </c>
      <c r="B754" s="244">
        <v>1212.25</v>
      </c>
      <c r="C754" s="244">
        <v>544.91999999999996</v>
      </c>
      <c r="D754" s="245">
        <v>1212.25</v>
      </c>
      <c r="E754" s="245">
        <v>544.91999999999996</v>
      </c>
      <c r="F754" s="245">
        <v>1212.25</v>
      </c>
      <c r="G754" s="245">
        <v>650.33000000000004</v>
      </c>
      <c r="H754" s="245">
        <v>1212.25</v>
      </c>
      <c r="I754" s="245">
        <v>590.5</v>
      </c>
      <c r="J754" s="245">
        <v>1212.25</v>
      </c>
      <c r="K754" s="245">
        <v>695.92</v>
      </c>
    </row>
    <row r="755" spans="1:11">
      <c r="A755" s="243">
        <v>3388.5</v>
      </c>
      <c r="B755" s="243">
        <v>1214</v>
      </c>
      <c r="C755" s="243">
        <v>546.91999999999996</v>
      </c>
      <c r="D755" s="242">
        <v>1214</v>
      </c>
      <c r="E755" s="242">
        <v>546.91999999999996</v>
      </c>
      <c r="F755" s="242">
        <v>1214</v>
      </c>
      <c r="G755" s="242">
        <v>652.33000000000004</v>
      </c>
      <c r="H755" s="242">
        <v>1214</v>
      </c>
      <c r="I755" s="242">
        <v>592.41999999999996</v>
      </c>
      <c r="J755" s="242">
        <v>1214</v>
      </c>
      <c r="K755" s="242">
        <v>697.83</v>
      </c>
    </row>
    <row r="756" spans="1:11">
      <c r="A756" s="244">
        <v>3393</v>
      </c>
      <c r="B756" s="244">
        <v>1215.67</v>
      </c>
      <c r="C756" s="244">
        <v>548.75</v>
      </c>
      <c r="D756" s="245">
        <v>1215.67</v>
      </c>
      <c r="E756" s="245">
        <v>548.75</v>
      </c>
      <c r="F756" s="245">
        <v>1215.67</v>
      </c>
      <c r="G756" s="245">
        <v>654.16999999999996</v>
      </c>
      <c r="H756" s="245">
        <v>1215.67</v>
      </c>
      <c r="I756" s="245">
        <v>594.25</v>
      </c>
      <c r="J756" s="245">
        <v>1215.67</v>
      </c>
      <c r="K756" s="245">
        <v>699.67</v>
      </c>
    </row>
    <row r="757" spans="1:11">
      <c r="A757" s="243">
        <v>3397.5</v>
      </c>
      <c r="B757" s="243">
        <v>1217.33</v>
      </c>
      <c r="C757" s="243">
        <v>550.5</v>
      </c>
      <c r="D757" s="242">
        <v>1217.33</v>
      </c>
      <c r="E757" s="242">
        <v>550.5</v>
      </c>
      <c r="F757" s="242">
        <v>1217.33</v>
      </c>
      <c r="G757" s="242">
        <v>656</v>
      </c>
      <c r="H757" s="242">
        <v>1217.33</v>
      </c>
      <c r="I757" s="242">
        <v>595.91999999999996</v>
      </c>
      <c r="J757" s="242">
        <v>1217.33</v>
      </c>
      <c r="K757" s="242">
        <v>701.42</v>
      </c>
    </row>
    <row r="758" spans="1:11">
      <c r="A758" s="244">
        <v>3402</v>
      </c>
      <c r="B758" s="244">
        <v>1219.08</v>
      </c>
      <c r="C758" s="244">
        <v>552.5</v>
      </c>
      <c r="D758" s="245">
        <v>1219.08</v>
      </c>
      <c r="E758" s="245">
        <v>552.5</v>
      </c>
      <c r="F758" s="245">
        <v>1219.08</v>
      </c>
      <c r="G758" s="245">
        <v>658.08</v>
      </c>
      <c r="H758" s="245">
        <v>1219.08</v>
      </c>
      <c r="I758" s="245">
        <v>597.83000000000004</v>
      </c>
      <c r="J758" s="245">
        <v>1219.08</v>
      </c>
      <c r="K758" s="245">
        <v>703.42</v>
      </c>
    </row>
    <row r="759" spans="1:11">
      <c r="A759" s="243">
        <v>3406.5</v>
      </c>
      <c r="B759" s="243">
        <v>1220.75</v>
      </c>
      <c r="C759" s="243">
        <v>554.33000000000004</v>
      </c>
      <c r="D759" s="242">
        <v>1220.75</v>
      </c>
      <c r="E759" s="242">
        <v>554.33000000000004</v>
      </c>
      <c r="F759" s="242">
        <v>1220.75</v>
      </c>
      <c r="G759" s="242">
        <v>659.92</v>
      </c>
      <c r="H759" s="242">
        <v>1220.75</v>
      </c>
      <c r="I759" s="242">
        <v>599.66999999999996</v>
      </c>
      <c r="J759" s="242">
        <v>1220.75</v>
      </c>
      <c r="K759" s="242">
        <v>705.25</v>
      </c>
    </row>
    <row r="760" spans="1:11">
      <c r="A760" s="244">
        <v>3411</v>
      </c>
      <c r="B760" s="244">
        <v>1222.42</v>
      </c>
      <c r="C760" s="244">
        <v>556.25</v>
      </c>
      <c r="D760" s="245">
        <v>1222.42</v>
      </c>
      <c r="E760" s="245">
        <v>556.25</v>
      </c>
      <c r="F760" s="245">
        <v>1222.42</v>
      </c>
      <c r="G760" s="245">
        <v>661.83</v>
      </c>
      <c r="H760" s="245">
        <v>1222.42</v>
      </c>
      <c r="I760" s="245">
        <v>601.41999999999996</v>
      </c>
      <c r="J760" s="245">
        <v>1222.42</v>
      </c>
      <c r="K760" s="245">
        <v>707</v>
      </c>
    </row>
    <row r="761" spans="1:11">
      <c r="A761" s="243">
        <v>3415.5</v>
      </c>
      <c r="B761" s="243">
        <v>1224.08</v>
      </c>
      <c r="C761" s="243">
        <v>558.08000000000004</v>
      </c>
      <c r="D761" s="242">
        <v>1224.08</v>
      </c>
      <c r="E761" s="242">
        <v>558.08000000000004</v>
      </c>
      <c r="F761" s="242">
        <v>1224.08</v>
      </c>
      <c r="G761" s="242">
        <v>663.67</v>
      </c>
      <c r="H761" s="242">
        <v>1224.08</v>
      </c>
      <c r="I761" s="242">
        <v>603.25</v>
      </c>
      <c r="J761" s="242">
        <v>1224.08</v>
      </c>
      <c r="K761" s="242">
        <v>708.83</v>
      </c>
    </row>
    <row r="762" spans="1:11">
      <c r="A762" s="244">
        <v>3420</v>
      </c>
      <c r="B762" s="244">
        <v>1225.83</v>
      </c>
      <c r="C762" s="244">
        <v>560.08000000000004</v>
      </c>
      <c r="D762" s="245">
        <v>1225.83</v>
      </c>
      <c r="E762" s="245">
        <v>560.08000000000004</v>
      </c>
      <c r="F762" s="245">
        <v>1225.83</v>
      </c>
      <c r="G762" s="245">
        <v>665.67</v>
      </c>
      <c r="H762" s="245">
        <v>1225.83</v>
      </c>
      <c r="I762" s="245">
        <v>605.16999999999996</v>
      </c>
      <c r="J762" s="245">
        <v>1225.83</v>
      </c>
      <c r="K762" s="245">
        <v>710.75</v>
      </c>
    </row>
    <row r="763" spans="1:11">
      <c r="A763" s="243">
        <v>3424.5</v>
      </c>
      <c r="B763" s="243">
        <v>1227.5</v>
      </c>
      <c r="C763" s="243">
        <v>561.91999999999996</v>
      </c>
      <c r="D763" s="242">
        <v>1227.5</v>
      </c>
      <c r="E763" s="242">
        <v>561.91999999999996</v>
      </c>
      <c r="F763" s="242">
        <v>1227.5</v>
      </c>
      <c r="G763" s="242">
        <v>667.58</v>
      </c>
      <c r="H763" s="242">
        <v>1227.5</v>
      </c>
      <c r="I763" s="242">
        <v>606.91999999999996</v>
      </c>
      <c r="J763" s="242">
        <v>1227.5</v>
      </c>
      <c r="K763" s="242">
        <v>712.58</v>
      </c>
    </row>
    <row r="764" spans="1:11">
      <c r="A764" s="244">
        <v>3429</v>
      </c>
      <c r="B764" s="244">
        <v>1229.17</v>
      </c>
      <c r="C764" s="244">
        <v>563.83000000000004</v>
      </c>
      <c r="D764" s="245">
        <v>1229.17</v>
      </c>
      <c r="E764" s="245">
        <v>563.83000000000004</v>
      </c>
      <c r="F764" s="245">
        <v>1229.17</v>
      </c>
      <c r="G764" s="245">
        <v>669.5</v>
      </c>
      <c r="H764" s="245">
        <v>1229.17</v>
      </c>
      <c r="I764" s="245">
        <v>608.75</v>
      </c>
      <c r="J764" s="245">
        <v>1229.17</v>
      </c>
      <c r="K764" s="245">
        <v>714.42</v>
      </c>
    </row>
    <row r="765" spans="1:11">
      <c r="A765" s="243">
        <v>3433.5</v>
      </c>
      <c r="B765" s="243">
        <v>1230.92</v>
      </c>
      <c r="C765" s="243">
        <v>565.75</v>
      </c>
      <c r="D765" s="242">
        <v>1230.92</v>
      </c>
      <c r="E765" s="242">
        <v>565.75</v>
      </c>
      <c r="F765" s="242">
        <v>1230.92</v>
      </c>
      <c r="G765" s="242">
        <v>671.42</v>
      </c>
      <c r="H765" s="242">
        <v>1230.92</v>
      </c>
      <c r="I765" s="242">
        <v>610.66999999999996</v>
      </c>
      <c r="J765" s="242">
        <v>1230.92</v>
      </c>
      <c r="K765" s="242">
        <v>716.33</v>
      </c>
    </row>
    <row r="766" spans="1:11">
      <c r="A766" s="244">
        <v>3438</v>
      </c>
      <c r="B766" s="244">
        <v>1232.58</v>
      </c>
      <c r="C766" s="244">
        <v>567.66999999999996</v>
      </c>
      <c r="D766" s="245">
        <v>1232.58</v>
      </c>
      <c r="E766" s="245">
        <v>567.66999999999996</v>
      </c>
      <c r="F766" s="245">
        <v>1232.58</v>
      </c>
      <c r="G766" s="245">
        <v>673.33</v>
      </c>
      <c r="H766" s="245">
        <v>1232.58</v>
      </c>
      <c r="I766" s="245">
        <v>612.5</v>
      </c>
      <c r="J766" s="245">
        <v>1232.58</v>
      </c>
      <c r="K766" s="245">
        <v>718.17</v>
      </c>
    </row>
    <row r="767" spans="1:11">
      <c r="A767" s="243">
        <v>3442.5</v>
      </c>
      <c r="B767" s="243">
        <v>1234.25</v>
      </c>
      <c r="C767" s="243">
        <v>569.5</v>
      </c>
      <c r="D767" s="242">
        <v>1234.25</v>
      </c>
      <c r="E767" s="242">
        <v>569.5</v>
      </c>
      <c r="F767" s="242">
        <v>1234.25</v>
      </c>
      <c r="G767" s="242">
        <v>675.17</v>
      </c>
      <c r="H767" s="242">
        <v>1234.25</v>
      </c>
      <c r="I767" s="242">
        <v>614.25</v>
      </c>
      <c r="J767" s="242">
        <v>1234.25</v>
      </c>
      <c r="K767" s="242">
        <v>719.92</v>
      </c>
    </row>
    <row r="768" spans="1:11">
      <c r="A768" s="244">
        <v>3447</v>
      </c>
      <c r="B768" s="244">
        <v>1235.92</v>
      </c>
      <c r="C768" s="244">
        <v>571.33000000000004</v>
      </c>
      <c r="D768" s="245">
        <v>1235.92</v>
      </c>
      <c r="E768" s="245">
        <v>571.33000000000004</v>
      </c>
      <c r="F768" s="245">
        <v>1235.92</v>
      </c>
      <c r="G768" s="245">
        <v>677</v>
      </c>
      <c r="H768" s="245">
        <v>1235.92</v>
      </c>
      <c r="I768" s="245">
        <v>616.08000000000004</v>
      </c>
      <c r="J768" s="245">
        <v>1235.92</v>
      </c>
      <c r="K768" s="245">
        <v>721.75</v>
      </c>
    </row>
    <row r="769" spans="1:11">
      <c r="A769" s="243">
        <v>3451.5</v>
      </c>
      <c r="B769" s="243">
        <v>1237.67</v>
      </c>
      <c r="C769" s="243">
        <v>573.33000000000004</v>
      </c>
      <c r="D769" s="242">
        <v>1237.67</v>
      </c>
      <c r="E769" s="242">
        <v>573.33000000000004</v>
      </c>
      <c r="F769" s="242">
        <v>1237.67</v>
      </c>
      <c r="G769" s="242">
        <v>679.08</v>
      </c>
      <c r="H769" s="242">
        <v>1237.67</v>
      </c>
      <c r="I769" s="242">
        <v>618</v>
      </c>
      <c r="J769" s="242">
        <v>1237.67</v>
      </c>
      <c r="K769" s="242">
        <v>723.75</v>
      </c>
    </row>
    <row r="770" spans="1:11">
      <c r="A770" s="244">
        <v>3456</v>
      </c>
      <c r="B770" s="244">
        <v>1239.33</v>
      </c>
      <c r="C770" s="244">
        <v>575.16999999999996</v>
      </c>
      <c r="D770" s="245">
        <v>1239.33</v>
      </c>
      <c r="E770" s="245">
        <v>575.16999999999996</v>
      </c>
      <c r="F770" s="245">
        <v>1239.33</v>
      </c>
      <c r="G770" s="245">
        <v>680.92</v>
      </c>
      <c r="H770" s="245">
        <v>1239.33</v>
      </c>
      <c r="I770" s="245">
        <v>619.75</v>
      </c>
      <c r="J770" s="245">
        <v>1239.33</v>
      </c>
      <c r="K770" s="245">
        <v>725.5</v>
      </c>
    </row>
    <row r="771" spans="1:11">
      <c r="A771" s="243">
        <v>3460.5</v>
      </c>
      <c r="B771" s="243">
        <v>1241</v>
      </c>
      <c r="C771" s="243">
        <v>577.08000000000004</v>
      </c>
      <c r="D771" s="242">
        <v>1241</v>
      </c>
      <c r="E771" s="242">
        <v>577.08000000000004</v>
      </c>
      <c r="F771" s="242">
        <v>1241</v>
      </c>
      <c r="G771" s="242">
        <v>682.83</v>
      </c>
      <c r="H771" s="242">
        <v>1241</v>
      </c>
      <c r="I771" s="242">
        <v>621.58000000000004</v>
      </c>
      <c r="J771" s="242">
        <v>1241</v>
      </c>
      <c r="K771" s="242">
        <v>727.33</v>
      </c>
    </row>
    <row r="772" spans="1:11">
      <c r="A772" s="244">
        <v>3465</v>
      </c>
      <c r="B772" s="244">
        <v>1242.67</v>
      </c>
      <c r="C772" s="244">
        <v>578.91999999999996</v>
      </c>
      <c r="D772" s="245">
        <v>1242.67</v>
      </c>
      <c r="E772" s="245">
        <v>578.91999999999996</v>
      </c>
      <c r="F772" s="245">
        <v>1242.67</v>
      </c>
      <c r="G772" s="245">
        <v>684.67</v>
      </c>
      <c r="H772" s="245">
        <v>1242.67</v>
      </c>
      <c r="I772" s="245">
        <v>623.41999999999996</v>
      </c>
      <c r="J772" s="245">
        <v>1242.67</v>
      </c>
      <c r="K772" s="245">
        <v>729.17</v>
      </c>
    </row>
    <row r="773" spans="1:11">
      <c r="A773" s="243">
        <v>3469.5</v>
      </c>
      <c r="B773" s="243">
        <v>1244.42</v>
      </c>
      <c r="C773" s="243">
        <v>580.91999999999996</v>
      </c>
      <c r="D773" s="242">
        <v>1244.42</v>
      </c>
      <c r="E773" s="242">
        <v>580.91999999999996</v>
      </c>
      <c r="F773" s="242">
        <v>1244.42</v>
      </c>
      <c r="G773" s="242">
        <v>686.67</v>
      </c>
      <c r="H773" s="242">
        <v>1244.42</v>
      </c>
      <c r="I773" s="242">
        <v>625.25</v>
      </c>
      <c r="J773" s="242">
        <v>1244.42</v>
      </c>
      <c r="K773" s="242">
        <v>731</v>
      </c>
    </row>
    <row r="774" spans="1:11">
      <c r="A774" s="244">
        <v>3474</v>
      </c>
      <c r="B774" s="244">
        <v>1246.08</v>
      </c>
      <c r="C774" s="244">
        <v>582.75</v>
      </c>
      <c r="D774" s="245">
        <v>1246.08</v>
      </c>
      <c r="E774" s="245">
        <v>582.75</v>
      </c>
      <c r="F774" s="245">
        <v>1246.08</v>
      </c>
      <c r="G774" s="245">
        <v>688.58</v>
      </c>
      <c r="H774" s="245">
        <v>1246.08</v>
      </c>
      <c r="I774" s="245">
        <v>627.08000000000004</v>
      </c>
      <c r="J774" s="245">
        <v>1246.08</v>
      </c>
      <c r="K774" s="245">
        <v>732.92</v>
      </c>
    </row>
    <row r="775" spans="1:11">
      <c r="A775" s="243">
        <v>3478.5</v>
      </c>
      <c r="B775" s="243">
        <v>1247.75</v>
      </c>
      <c r="C775" s="243">
        <v>584.66999999999996</v>
      </c>
      <c r="D775" s="242">
        <v>1247.75</v>
      </c>
      <c r="E775" s="242">
        <v>584.66999999999996</v>
      </c>
      <c r="F775" s="242">
        <v>1247.75</v>
      </c>
      <c r="G775" s="242">
        <v>690.5</v>
      </c>
      <c r="H775" s="242">
        <v>1247.75</v>
      </c>
      <c r="I775" s="242">
        <v>628.91999999999996</v>
      </c>
      <c r="J775" s="242">
        <v>1247.75</v>
      </c>
      <c r="K775" s="242">
        <v>734.75</v>
      </c>
    </row>
    <row r="776" spans="1:11">
      <c r="A776" s="244">
        <v>3483</v>
      </c>
      <c r="B776" s="244">
        <v>1249.5</v>
      </c>
      <c r="C776" s="244">
        <v>586.5</v>
      </c>
      <c r="D776" s="245">
        <v>1249.5</v>
      </c>
      <c r="E776" s="245">
        <v>586.5</v>
      </c>
      <c r="F776" s="245">
        <v>1249.5</v>
      </c>
      <c r="G776" s="245">
        <v>692.42</v>
      </c>
      <c r="H776" s="245">
        <v>1249.5</v>
      </c>
      <c r="I776" s="245">
        <v>630.66999999999996</v>
      </c>
      <c r="J776" s="245">
        <v>1249.5</v>
      </c>
      <c r="K776" s="245">
        <v>736.58</v>
      </c>
    </row>
    <row r="777" spans="1:11">
      <c r="A777" s="243">
        <v>3487.5</v>
      </c>
      <c r="B777" s="243">
        <v>1251.17</v>
      </c>
      <c r="C777" s="243">
        <v>588.41999999999996</v>
      </c>
      <c r="D777" s="242">
        <v>1251.17</v>
      </c>
      <c r="E777" s="242">
        <v>588.41999999999996</v>
      </c>
      <c r="F777" s="242">
        <v>1251.17</v>
      </c>
      <c r="G777" s="242">
        <v>694.33</v>
      </c>
      <c r="H777" s="242">
        <v>1251.17</v>
      </c>
      <c r="I777" s="242">
        <v>632.5</v>
      </c>
      <c r="J777" s="242">
        <v>1251.17</v>
      </c>
      <c r="K777" s="242">
        <v>738.42</v>
      </c>
    </row>
    <row r="778" spans="1:11">
      <c r="A778" s="244">
        <v>3492</v>
      </c>
      <c r="B778" s="244">
        <v>1252.83</v>
      </c>
      <c r="C778" s="244">
        <v>590.25</v>
      </c>
      <c r="D778" s="245">
        <v>1252.83</v>
      </c>
      <c r="E778" s="245">
        <v>590.25</v>
      </c>
      <c r="F778" s="245">
        <v>1252.83</v>
      </c>
      <c r="G778" s="245">
        <v>696.17</v>
      </c>
      <c r="H778" s="245">
        <v>1252.83</v>
      </c>
      <c r="I778" s="245">
        <v>634.33000000000004</v>
      </c>
      <c r="J778" s="245">
        <v>1252.83</v>
      </c>
      <c r="K778" s="245">
        <v>740.25</v>
      </c>
    </row>
    <row r="779" spans="1:11">
      <c r="A779" s="243">
        <v>3496.5</v>
      </c>
      <c r="B779" s="243">
        <v>1254.5</v>
      </c>
      <c r="C779" s="243">
        <v>592.08000000000004</v>
      </c>
      <c r="D779" s="242">
        <v>1254.5</v>
      </c>
      <c r="E779" s="242">
        <v>592.08000000000004</v>
      </c>
      <c r="F779" s="242">
        <v>1254.5</v>
      </c>
      <c r="G779" s="242">
        <v>698.08</v>
      </c>
      <c r="H779" s="242">
        <v>1254.5</v>
      </c>
      <c r="I779" s="242">
        <v>636.08000000000004</v>
      </c>
      <c r="J779" s="242">
        <v>1254.5</v>
      </c>
      <c r="K779" s="242">
        <v>742.08</v>
      </c>
    </row>
    <row r="780" spans="1:11">
      <c r="A780" s="244">
        <v>3501</v>
      </c>
      <c r="B780" s="244">
        <v>1256.25</v>
      </c>
      <c r="C780" s="244">
        <v>594.08000000000004</v>
      </c>
      <c r="D780" s="245">
        <v>1256.25</v>
      </c>
      <c r="E780" s="245">
        <v>594.08000000000004</v>
      </c>
      <c r="F780" s="245">
        <v>1256.25</v>
      </c>
      <c r="G780" s="245">
        <v>700.08</v>
      </c>
      <c r="H780" s="245">
        <v>1256.25</v>
      </c>
      <c r="I780" s="245">
        <v>638</v>
      </c>
      <c r="J780" s="245">
        <v>1256.25</v>
      </c>
      <c r="K780" s="245">
        <v>744</v>
      </c>
    </row>
    <row r="781" spans="1:11">
      <c r="A781" s="243">
        <v>3505.5</v>
      </c>
      <c r="B781" s="243">
        <v>1257.92</v>
      </c>
      <c r="C781" s="243">
        <v>595.91999999999996</v>
      </c>
      <c r="D781" s="242">
        <v>1257.92</v>
      </c>
      <c r="E781" s="242">
        <v>595.91999999999996</v>
      </c>
      <c r="F781" s="242">
        <v>1257.92</v>
      </c>
      <c r="G781" s="242">
        <v>701.92</v>
      </c>
      <c r="H781" s="242">
        <v>1257.92</v>
      </c>
      <c r="I781" s="242">
        <v>639.83000000000004</v>
      </c>
      <c r="J781" s="242">
        <v>1257.92</v>
      </c>
      <c r="K781" s="242">
        <v>745.83</v>
      </c>
    </row>
    <row r="782" spans="1:11">
      <c r="A782" s="244">
        <v>3510</v>
      </c>
      <c r="B782" s="244">
        <v>1259.58</v>
      </c>
      <c r="C782" s="244">
        <v>597.83000000000004</v>
      </c>
      <c r="D782" s="245">
        <v>1259.58</v>
      </c>
      <c r="E782" s="245">
        <v>597.83000000000004</v>
      </c>
      <c r="F782" s="245">
        <v>1259.58</v>
      </c>
      <c r="G782" s="245">
        <v>703.83</v>
      </c>
      <c r="H782" s="245">
        <v>1259.58</v>
      </c>
      <c r="I782" s="245">
        <v>641.58000000000004</v>
      </c>
      <c r="J782" s="245">
        <v>1259.58</v>
      </c>
      <c r="K782" s="245">
        <v>747.58</v>
      </c>
    </row>
    <row r="783" spans="1:11">
      <c r="A783" s="243">
        <v>3514.5</v>
      </c>
      <c r="B783" s="243">
        <v>1261.33</v>
      </c>
      <c r="C783" s="243">
        <v>599.75</v>
      </c>
      <c r="D783" s="242">
        <v>1261.33</v>
      </c>
      <c r="E783" s="242">
        <v>599.75</v>
      </c>
      <c r="F783" s="242">
        <v>1261.33</v>
      </c>
      <c r="G783" s="242">
        <v>705.75</v>
      </c>
      <c r="H783" s="242">
        <v>1261.33</v>
      </c>
      <c r="I783" s="242">
        <v>643.5</v>
      </c>
      <c r="J783" s="242">
        <v>1261.33</v>
      </c>
      <c r="K783" s="242">
        <v>749.5</v>
      </c>
    </row>
    <row r="784" spans="1:11">
      <c r="A784" s="244">
        <v>3519</v>
      </c>
      <c r="B784" s="244">
        <v>1263</v>
      </c>
      <c r="C784" s="244">
        <v>601.66999999999996</v>
      </c>
      <c r="D784" s="245">
        <v>1263</v>
      </c>
      <c r="E784" s="245">
        <v>601.66999999999996</v>
      </c>
      <c r="F784" s="245">
        <v>1263</v>
      </c>
      <c r="G784" s="245">
        <v>707.67</v>
      </c>
      <c r="H784" s="245">
        <v>1263</v>
      </c>
      <c r="I784" s="245">
        <v>645.33000000000004</v>
      </c>
      <c r="J784" s="245">
        <v>1263</v>
      </c>
      <c r="K784" s="245">
        <v>751.33</v>
      </c>
    </row>
    <row r="785" spans="1:11">
      <c r="A785" s="243">
        <v>3523.5</v>
      </c>
      <c r="B785" s="243">
        <v>1264.67</v>
      </c>
      <c r="C785" s="243">
        <v>603.5</v>
      </c>
      <c r="D785" s="242">
        <v>1264.67</v>
      </c>
      <c r="E785" s="242">
        <v>603.5</v>
      </c>
      <c r="F785" s="242">
        <v>1264.67</v>
      </c>
      <c r="G785" s="242">
        <v>709.58</v>
      </c>
      <c r="H785" s="242">
        <v>1264.67</v>
      </c>
      <c r="I785" s="242">
        <v>647.08000000000004</v>
      </c>
      <c r="J785" s="242">
        <v>1264.67</v>
      </c>
      <c r="K785" s="242">
        <v>753.17</v>
      </c>
    </row>
    <row r="786" spans="1:11">
      <c r="A786" s="244">
        <v>3528</v>
      </c>
      <c r="B786" s="244">
        <v>1266.33</v>
      </c>
      <c r="C786" s="244">
        <v>605.41999999999996</v>
      </c>
      <c r="D786" s="245">
        <v>1266.33</v>
      </c>
      <c r="E786" s="245">
        <v>605.41999999999996</v>
      </c>
      <c r="F786" s="245">
        <v>1266.33</v>
      </c>
      <c r="G786" s="245">
        <v>711.5</v>
      </c>
      <c r="H786" s="245">
        <v>1266.33</v>
      </c>
      <c r="I786" s="245">
        <v>648.91999999999996</v>
      </c>
      <c r="J786" s="245">
        <v>1266.33</v>
      </c>
      <c r="K786" s="245">
        <v>755</v>
      </c>
    </row>
    <row r="787" spans="1:11">
      <c r="A787" s="243">
        <v>3532.5</v>
      </c>
      <c r="B787" s="243">
        <v>1268.08</v>
      </c>
      <c r="C787" s="243">
        <v>607.33000000000004</v>
      </c>
      <c r="D787" s="242">
        <v>1268.08</v>
      </c>
      <c r="E787" s="242">
        <v>607.33000000000004</v>
      </c>
      <c r="F787" s="242">
        <v>1268.08</v>
      </c>
      <c r="G787" s="242">
        <v>713.42</v>
      </c>
      <c r="H787" s="242">
        <v>1268.08</v>
      </c>
      <c r="I787" s="242">
        <v>650.83000000000004</v>
      </c>
      <c r="J787" s="242">
        <v>1268.08</v>
      </c>
      <c r="K787" s="242">
        <v>756.92</v>
      </c>
    </row>
    <row r="788" spans="1:11">
      <c r="A788" s="244">
        <v>3537</v>
      </c>
      <c r="B788" s="244">
        <v>1269.75</v>
      </c>
      <c r="C788" s="244">
        <v>609.25</v>
      </c>
      <c r="D788" s="245">
        <v>1269.75</v>
      </c>
      <c r="E788" s="245">
        <v>609.25</v>
      </c>
      <c r="F788" s="245">
        <v>1269.75</v>
      </c>
      <c r="G788" s="245">
        <v>715.33</v>
      </c>
      <c r="H788" s="245">
        <v>1269.75</v>
      </c>
      <c r="I788" s="245">
        <v>652.58000000000004</v>
      </c>
      <c r="J788" s="245">
        <v>1269.75</v>
      </c>
      <c r="K788" s="245">
        <v>758.67</v>
      </c>
    </row>
    <row r="789" spans="1:11">
      <c r="A789" s="243">
        <v>3541.5</v>
      </c>
      <c r="B789" s="243">
        <v>1271.42</v>
      </c>
      <c r="C789" s="243">
        <v>611.08000000000004</v>
      </c>
      <c r="D789" s="242">
        <v>1271.42</v>
      </c>
      <c r="E789" s="242">
        <v>611.08000000000004</v>
      </c>
      <c r="F789" s="242">
        <v>1271.42</v>
      </c>
      <c r="G789" s="242">
        <v>717.17</v>
      </c>
      <c r="H789" s="242">
        <v>1271.42</v>
      </c>
      <c r="I789" s="242">
        <v>654.41999999999996</v>
      </c>
      <c r="J789" s="242">
        <v>1271.42</v>
      </c>
      <c r="K789" s="242">
        <v>760.5</v>
      </c>
    </row>
    <row r="790" spans="1:11">
      <c r="A790" s="244">
        <v>3546</v>
      </c>
      <c r="B790" s="244">
        <v>1273.17</v>
      </c>
      <c r="C790" s="244">
        <v>613</v>
      </c>
      <c r="D790" s="245">
        <v>1273.17</v>
      </c>
      <c r="E790" s="245">
        <v>613</v>
      </c>
      <c r="F790" s="245">
        <v>1273.17</v>
      </c>
      <c r="G790" s="245">
        <v>719.17</v>
      </c>
      <c r="H790" s="245">
        <v>1273.17</v>
      </c>
      <c r="I790" s="245">
        <v>656.33</v>
      </c>
      <c r="J790" s="245">
        <v>1273.17</v>
      </c>
      <c r="K790" s="245">
        <v>762.5</v>
      </c>
    </row>
    <row r="791" spans="1:11">
      <c r="A791" s="243">
        <v>3550.5</v>
      </c>
      <c r="B791" s="243">
        <v>1274.83</v>
      </c>
      <c r="C791" s="243">
        <v>614.91999999999996</v>
      </c>
      <c r="D791" s="242">
        <v>1274.83</v>
      </c>
      <c r="E791" s="242">
        <v>614.91999999999996</v>
      </c>
      <c r="F791" s="242">
        <v>1274.83</v>
      </c>
      <c r="G791" s="242">
        <v>721.08</v>
      </c>
      <c r="H791" s="242">
        <v>1274.83</v>
      </c>
      <c r="I791" s="242">
        <v>658.08</v>
      </c>
      <c r="J791" s="242">
        <v>1274.83</v>
      </c>
      <c r="K791" s="242">
        <v>764.25</v>
      </c>
    </row>
    <row r="792" spans="1:11">
      <c r="A792" s="244">
        <v>3555</v>
      </c>
      <c r="B792" s="244">
        <v>1276.5</v>
      </c>
      <c r="C792" s="244">
        <v>616.75</v>
      </c>
      <c r="D792" s="245">
        <v>1276.5</v>
      </c>
      <c r="E792" s="245">
        <v>616.75</v>
      </c>
      <c r="F792" s="245">
        <v>1276.5</v>
      </c>
      <c r="G792" s="245">
        <v>722.92</v>
      </c>
      <c r="H792" s="245">
        <v>1276.5</v>
      </c>
      <c r="I792" s="245">
        <v>659.92</v>
      </c>
      <c r="J792" s="245">
        <v>1276.5</v>
      </c>
      <c r="K792" s="245">
        <v>766.08</v>
      </c>
    </row>
    <row r="793" spans="1:11">
      <c r="A793" s="243">
        <v>3559.5</v>
      </c>
      <c r="B793" s="243">
        <v>1278.17</v>
      </c>
      <c r="C793" s="243">
        <v>618.66999999999996</v>
      </c>
      <c r="D793" s="242">
        <v>1278.17</v>
      </c>
      <c r="E793" s="242">
        <v>618.66999999999996</v>
      </c>
      <c r="F793" s="242">
        <v>1278.17</v>
      </c>
      <c r="G793" s="242">
        <v>724.83</v>
      </c>
      <c r="H793" s="242">
        <v>1278.17</v>
      </c>
      <c r="I793" s="242">
        <v>661.75</v>
      </c>
      <c r="J793" s="242">
        <v>1278.17</v>
      </c>
      <c r="K793" s="242">
        <v>767.92</v>
      </c>
    </row>
    <row r="794" spans="1:11">
      <c r="A794" s="244">
        <v>3564</v>
      </c>
      <c r="B794" s="244">
        <v>1279.92</v>
      </c>
      <c r="C794" s="244">
        <v>620.58000000000004</v>
      </c>
      <c r="D794" s="245">
        <v>1279.92</v>
      </c>
      <c r="E794" s="245">
        <v>620.58000000000004</v>
      </c>
      <c r="F794" s="245">
        <v>1279.92</v>
      </c>
      <c r="G794" s="245">
        <v>726.75</v>
      </c>
      <c r="H794" s="245">
        <v>1279.92</v>
      </c>
      <c r="I794" s="245">
        <v>663.58</v>
      </c>
      <c r="J794" s="245">
        <v>1279.92</v>
      </c>
      <c r="K794" s="245">
        <v>769.75</v>
      </c>
    </row>
    <row r="795" spans="1:11">
      <c r="A795" s="243">
        <v>3568.5</v>
      </c>
      <c r="B795" s="243">
        <v>1281.58</v>
      </c>
      <c r="C795" s="243">
        <v>622.41999999999996</v>
      </c>
      <c r="D795" s="242">
        <v>1281.58</v>
      </c>
      <c r="E795" s="242">
        <v>622.41999999999996</v>
      </c>
      <c r="F795" s="242">
        <v>1281.58</v>
      </c>
      <c r="G795" s="242">
        <v>728.67</v>
      </c>
      <c r="H795" s="242">
        <v>1281.58</v>
      </c>
      <c r="I795" s="242">
        <v>665.33</v>
      </c>
      <c r="J795" s="242">
        <v>1281.58</v>
      </c>
      <c r="K795" s="242">
        <v>771.58</v>
      </c>
    </row>
    <row r="796" spans="1:11">
      <c r="A796" s="244">
        <v>3573</v>
      </c>
      <c r="B796" s="244">
        <v>1283.25</v>
      </c>
      <c r="C796" s="244">
        <v>624.25</v>
      </c>
      <c r="D796" s="245">
        <v>1283.25</v>
      </c>
      <c r="E796" s="245">
        <v>624.25</v>
      </c>
      <c r="F796" s="245">
        <v>1283.25</v>
      </c>
      <c r="G796" s="245">
        <v>730.58</v>
      </c>
      <c r="H796" s="245">
        <v>1283.25</v>
      </c>
      <c r="I796" s="245">
        <v>667.17</v>
      </c>
      <c r="J796" s="245">
        <v>1283.25</v>
      </c>
      <c r="K796" s="245">
        <v>773.5</v>
      </c>
    </row>
    <row r="797" spans="1:11">
      <c r="A797" s="243">
        <v>3577.5</v>
      </c>
      <c r="B797" s="243">
        <v>1285</v>
      </c>
      <c r="C797" s="243">
        <v>626.25</v>
      </c>
      <c r="D797" s="242">
        <v>1285</v>
      </c>
      <c r="E797" s="242">
        <v>626.25</v>
      </c>
      <c r="F797" s="242">
        <v>1285</v>
      </c>
      <c r="G797" s="242">
        <v>732.58</v>
      </c>
      <c r="H797" s="242">
        <v>1285</v>
      </c>
      <c r="I797" s="242">
        <v>669</v>
      </c>
      <c r="J797" s="242">
        <v>1285</v>
      </c>
      <c r="K797" s="242">
        <v>775.33</v>
      </c>
    </row>
    <row r="798" spans="1:11">
      <c r="A798" s="244">
        <v>3582</v>
      </c>
      <c r="B798" s="244">
        <v>1286.67</v>
      </c>
      <c r="C798" s="244">
        <v>628.08000000000004</v>
      </c>
      <c r="D798" s="245">
        <v>1286.67</v>
      </c>
      <c r="E798" s="245">
        <v>628.08000000000004</v>
      </c>
      <c r="F798" s="245">
        <v>1286.67</v>
      </c>
      <c r="G798" s="245">
        <v>734.42</v>
      </c>
      <c r="H798" s="245">
        <v>1286.67</v>
      </c>
      <c r="I798" s="245">
        <v>670.83</v>
      </c>
      <c r="J798" s="245">
        <v>1286.67</v>
      </c>
      <c r="K798" s="245">
        <v>777.17</v>
      </c>
    </row>
    <row r="799" spans="1:11">
      <c r="A799" s="243">
        <v>3586.5</v>
      </c>
      <c r="B799" s="243">
        <v>1288.33</v>
      </c>
      <c r="C799" s="243">
        <v>630</v>
      </c>
      <c r="D799" s="242">
        <v>1288.33</v>
      </c>
      <c r="E799" s="242">
        <v>630</v>
      </c>
      <c r="F799" s="242">
        <v>1288.33</v>
      </c>
      <c r="G799" s="242">
        <v>736.33</v>
      </c>
      <c r="H799" s="242">
        <v>1288.33</v>
      </c>
      <c r="I799" s="242">
        <v>672.67</v>
      </c>
      <c r="J799" s="242">
        <v>1288.33</v>
      </c>
      <c r="K799" s="242">
        <v>779</v>
      </c>
    </row>
    <row r="800" spans="1:11">
      <c r="A800" s="244">
        <v>3591</v>
      </c>
      <c r="B800" s="244">
        <v>1290</v>
      </c>
      <c r="C800" s="244">
        <v>631.83000000000004</v>
      </c>
      <c r="D800" s="245">
        <v>1290</v>
      </c>
      <c r="E800" s="245">
        <v>631.83000000000004</v>
      </c>
      <c r="F800" s="245">
        <v>1290</v>
      </c>
      <c r="G800" s="245">
        <v>738.17</v>
      </c>
      <c r="H800" s="245">
        <v>1290</v>
      </c>
      <c r="I800" s="245">
        <v>674.42</v>
      </c>
      <c r="J800" s="245">
        <v>1290</v>
      </c>
      <c r="K800" s="245">
        <v>780.75</v>
      </c>
    </row>
    <row r="801" spans="1:11">
      <c r="A801" s="243">
        <v>3595.5</v>
      </c>
      <c r="B801" s="243">
        <v>1291.75</v>
      </c>
      <c r="C801" s="243">
        <v>633.75</v>
      </c>
      <c r="D801" s="242">
        <v>1291.75</v>
      </c>
      <c r="E801" s="242">
        <v>633.75</v>
      </c>
      <c r="F801" s="242">
        <v>1291.75</v>
      </c>
      <c r="G801" s="242">
        <v>740.17</v>
      </c>
      <c r="H801" s="242">
        <v>1291.75</v>
      </c>
      <c r="I801" s="242">
        <v>676.33</v>
      </c>
      <c r="J801" s="242">
        <v>1291.75</v>
      </c>
      <c r="K801" s="242">
        <v>782.75</v>
      </c>
    </row>
    <row r="802" spans="1:11">
      <c r="A802" s="244">
        <v>3600</v>
      </c>
      <c r="B802" s="244">
        <v>1293.42</v>
      </c>
      <c r="C802" s="244">
        <v>635.66999999999996</v>
      </c>
      <c r="D802" s="245">
        <v>1293.42</v>
      </c>
      <c r="E802" s="245">
        <v>635.66999999999996</v>
      </c>
      <c r="F802" s="245">
        <v>1293.42</v>
      </c>
      <c r="G802" s="245">
        <v>742.08</v>
      </c>
      <c r="H802" s="245">
        <v>1293.42</v>
      </c>
      <c r="I802" s="245">
        <v>678.17</v>
      </c>
      <c r="J802" s="245">
        <v>1293.42</v>
      </c>
      <c r="K802" s="245">
        <v>784.58</v>
      </c>
    </row>
    <row r="803" spans="1:11">
      <c r="A803" s="243">
        <v>3604.5</v>
      </c>
      <c r="B803" s="243">
        <v>1295.08</v>
      </c>
      <c r="C803" s="243">
        <v>637.5</v>
      </c>
      <c r="D803" s="242">
        <v>1295.08</v>
      </c>
      <c r="E803" s="242">
        <v>637.5</v>
      </c>
      <c r="F803" s="242">
        <v>1295.08</v>
      </c>
      <c r="G803" s="242">
        <v>743.92</v>
      </c>
      <c r="H803" s="242">
        <v>1295.08</v>
      </c>
      <c r="I803" s="242">
        <v>679.92</v>
      </c>
      <c r="J803" s="242">
        <v>1295.08</v>
      </c>
      <c r="K803" s="242">
        <v>786.33</v>
      </c>
    </row>
    <row r="804" spans="1:11">
      <c r="A804" s="244">
        <v>3609</v>
      </c>
      <c r="B804" s="244">
        <v>1296.83</v>
      </c>
      <c r="C804" s="244">
        <v>639.5</v>
      </c>
      <c r="D804" s="245">
        <v>1296.83</v>
      </c>
      <c r="E804" s="245">
        <v>639.5</v>
      </c>
      <c r="F804" s="245">
        <v>1296.83</v>
      </c>
      <c r="G804" s="245">
        <v>745.92</v>
      </c>
      <c r="H804" s="245">
        <v>1296.83</v>
      </c>
      <c r="I804" s="245">
        <v>681.83</v>
      </c>
      <c r="J804" s="245">
        <v>1296.83</v>
      </c>
      <c r="K804" s="245">
        <v>788.25</v>
      </c>
    </row>
    <row r="805" spans="1:11">
      <c r="A805" s="243">
        <v>3613.5</v>
      </c>
      <c r="B805" s="243">
        <v>1298.5</v>
      </c>
      <c r="C805" s="243">
        <v>641.33000000000004</v>
      </c>
      <c r="D805" s="242">
        <v>1298.5</v>
      </c>
      <c r="E805" s="242">
        <v>641.33000000000004</v>
      </c>
      <c r="F805" s="242">
        <v>1298.5</v>
      </c>
      <c r="G805" s="242">
        <v>747.75</v>
      </c>
      <c r="H805" s="242">
        <v>1298.5</v>
      </c>
      <c r="I805" s="242">
        <v>683.67</v>
      </c>
      <c r="J805" s="242">
        <v>1298.5</v>
      </c>
      <c r="K805" s="242">
        <v>790.08</v>
      </c>
    </row>
    <row r="806" spans="1:11">
      <c r="A806" s="244">
        <v>3618</v>
      </c>
      <c r="B806" s="244">
        <v>1300.17</v>
      </c>
      <c r="C806" s="244">
        <v>643.25</v>
      </c>
      <c r="D806" s="245">
        <v>1300.17</v>
      </c>
      <c r="E806" s="245">
        <v>643.25</v>
      </c>
      <c r="F806" s="245">
        <v>1300.17</v>
      </c>
      <c r="G806" s="245">
        <v>749.75</v>
      </c>
      <c r="H806" s="245">
        <v>1300.17</v>
      </c>
      <c r="I806" s="245">
        <v>685.42</v>
      </c>
      <c r="J806" s="245">
        <v>1300.17</v>
      </c>
      <c r="K806" s="245">
        <v>791.92</v>
      </c>
    </row>
    <row r="807" spans="1:11">
      <c r="A807" s="243">
        <v>3622.5</v>
      </c>
      <c r="B807" s="243">
        <v>1301.83</v>
      </c>
      <c r="C807" s="243">
        <v>645.08000000000004</v>
      </c>
      <c r="D807" s="242">
        <v>1301.83</v>
      </c>
      <c r="E807" s="242">
        <v>645.08000000000004</v>
      </c>
      <c r="F807" s="242">
        <v>1301.83</v>
      </c>
      <c r="G807" s="242">
        <v>751.58</v>
      </c>
      <c r="H807" s="242">
        <v>1301.83</v>
      </c>
      <c r="I807" s="242">
        <v>687.25</v>
      </c>
      <c r="J807" s="242">
        <v>1301.83</v>
      </c>
      <c r="K807" s="242">
        <v>793.75</v>
      </c>
    </row>
    <row r="808" spans="1:11">
      <c r="A808" s="244">
        <v>3627</v>
      </c>
      <c r="B808" s="244">
        <v>1303.58</v>
      </c>
      <c r="C808" s="244">
        <v>647.08000000000004</v>
      </c>
      <c r="D808" s="245">
        <v>1303.58</v>
      </c>
      <c r="E808" s="245">
        <v>647.08000000000004</v>
      </c>
      <c r="F808" s="245">
        <v>1303.58</v>
      </c>
      <c r="G808" s="245">
        <v>753.58</v>
      </c>
      <c r="H808" s="245">
        <v>1303.58</v>
      </c>
      <c r="I808" s="245">
        <v>689.17</v>
      </c>
      <c r="J808" s="245">
        <v>1303.58</v>
      </c>
      <c r="K808" s="245">
        <v>795.67</v>
      </c>
    </row>
    <row r="809" spans="1:11">
      <c r="A809" s="243">
        <v>3631.5</v>
      </c>
      <c r="B809" s="243">
        <v>1305.25</v>
      </c>
      <c r="C809" s="243">
        <v>648.91999999999996</v>
      </c>
      <c r="D809" s="242">
        <v>1305.25</v>
      </c>
      <c r="E809" s="242">
        <v>648.91999999999996</v>
      </c>
      <c r="F809" s="242">
        <v>1305.25</v>
      </c>
      <c r="G809" s="242">
        <v>755.42</v>
      </c>
      <c r="H809" s="242">
        <v>1305.25</v>
      </c>
      <c r="I809" s="242">
        <v>690.92</v>
      </c>
      <c r="J809" s="242">
        <v>1305.25</v>
      </c>
      <c r="K809" s="242">
        <v>797.42</v>
      </c>
    </row>
    <row r="810" spans="1:11">
      <c r="A810" s="244">
        <v>3636</v>
      </c>
      <c r="B810" s="244">
        <v>1306.92</v>
      </c>
      <c r="C810" s="244">
        <v>650.83000000000004</v>
      </c>
      <c r="D810" s="245">
        <v>1306.92</v>
      </c>
      <c r="E810" s="245">
        <v>650.83000000000004</v>
      </c>
      <c r="F810" s="245">
        <v>1306.92</v>
      </c>
      <c r="G810" s="245">
        <v>757.33</v>
      </c>
      <c r="H810" s="245">
        <v>1306.92</v>
      </c>
      <c r="I810" s="245">
        <v>692.75</v>
      </c>
      <c r="J810" s="245">
        <v>1306.92</v>
      </c>
      <c r="K810" s="245">
        <v>799.25</v>
      </c>
    </row>
    <row r="811" spans="1:11">
      <c r="A811" s="243">
        <v>3640.5</v>
      </c>
      <c r="B811" s="243">
        <v>1308.67</v>
      </c>
      <c r="C811" s="243">
        <v>652.75</v>
      </c>
      <c r="D811" s="242">
        <v>1308.67</v>
      </c>
      <c r="E811" s="242">
        <v>652.75</v>
      </c>
      <c r="F811" s="242">
        <v>1308.67</v>
      </c>
      <c r="G811" s="242">
        <v>759.25</v>
      </c>
      <c r="H811" s="242">
        <v>1308.67</v>
      </c>
      <c r="I811" s="242">
        <v>694.67</v>
      </c>
      <c r="J811" s="242">
        <v>1308.67</v>
      </c>
      <c r="K811" s="242">
        <v>801.17</v>
      </c>
    </row>
    <row r="812" spans="1:11">
      <c r="A812" s="244">
        <v>3645</v>
      </c>
      <c r="B812" s="244">
        <v>1310.33</v>
      </c>
      <c r="C812" s="244">
        <v>654.58000000000004</v>
      </c>
      <c r="D812" s="245">
        <v>1310.33</v>
      </c>
      <c r="E812" s="245">
        <v>654.58000000000004</v>
      </c>
      <c r="F812" s="245">
        <v>1310.33</v>
      </c>
      <c r="G812" s="245">
        <v>761.17</v>
      </c>
      <c r="H812" s="245">
        <v>1310.33</v>
      </c>
      <c r="I812" s="245">
        <v>696.42</v>
      </c>
      <c r="J812" s="245">
        <v>1310.33</v>
      </c>
      <c r="K812" s="245">
        <v>803</v>
      </c>
    </row>
    <row r="813" spans="1:11">
      <c r="A813" s="243">
        <v>3649.5</v>
      </c>
      <c r="B813" s="243">
        <v>1312</v>
      </c>
      <c r="C813" s="243">
        <v>656.42</v>
      </c>
      <c r="D813" s="242">
        <v>1312</v>
      </c>
      <c r="E813" s="242">
        <v>656.42</v>
      </c>
      <c r="F813" s="242">
        <v>1312</v>
      </c>
      <c r="G813" s="242">
        <v>763.08</v>
      </c>
      <c r="H813" s="242">
        <v>1312</v>
      </c>
      <c r="I813" s="242">
        <v>698.17</v>
      </c>
      <c r="J813" s="242">
        <v>1312</v>
      </c>
      <c r="K813" s="242">
        <v>804.83</v>
      </c>
    </row>
    <row r="814" spans="1:11">
      <c r="A814" s="244">
        <v>3654</v>
      </c>
      <c r="B814" s="244">
        <v>1313.67</v>
      </c>
      <c r="C814" s="244">
        <v>658.25</v>
      </c>
      <c r="D814" s="245">
        <v>1313.67</v>
      </c>
      <c r="E814" s="245">
        <v>658.25</v>
      </c>
      <c r="F814" s="245">
        <v>1313.67</v>
      </c>
      <c r="G814" s="245">
        <v>764.92</v>
      </c>
      <c r="H814" s="245">
        <v>1313.67</v>
      </c>
      <c r="I814" s="245">
        <v>700</v>
      </c>
      <c r="J814" s="245">
        <v>1313.67</v>
      </c>
      <c r="K814" s="245">
        <v>806.67</v>
      </c>
    </row>
    <row r="815" spans="1:11">
      <c r="A815" s="243">
        <v>3658.5</v>
      </c>
      <c r="B815" s="243">
        <v>1315.42</v>
      </c>
      <c r="C815" s="243">
        <v>660.25</v>
      </c>
      <c r="D815" s="242">
        <v>1315.42</v>
      </c>
      <c r="E815" s="242">
        <v>660.25</v>
      </c>
      <c r="F815" s="242">
        <v>1315.42</v>
      </c>
      <c r="G815" s="242">
        <v>766.92</v>
      </c>
      <c r="H815" s="242">
        <v>1315.42</v>
      </c>
      <c r="I815" s="242">
        <v>701.83</v>
      </c>
      <c r="J815" s="242">
        <v>1315.42</v>
      </c>
      <c r="K815" s="242">
        <v>808.5</v>
      </c>
    </row>
    <row r="816" spans="1:11">
      <c r="A816" s="244">
        <v>3663</v>
      </c>
      <c r="B816" s="244">
        <v>1317.08</v>
      </c>
      <c r="C816" s="244">
        <v>662.08</v>
      </c>
      <c r="D816" s="245">
        <v>1317.08</v>
      </c>
      <c r="E816" s="245">
        <v>662.08</v>
      </c>
      <c r="F816" s="245">
        <v>1317.08</v>
      </c>
      <c r="G816" s="245">
        <v>768.75</v>
      </c>
      <c r="H816" s="245">
        <v>1317.08</v>
      </c>
      <c r="I816" s="245">
        <v>703.67</v>
      </c>
      <c r="J816" s="245">
        <v>1317.08</v>
      </c>
      <c r="K816" s="245">
        <v>810.33</v>
      </c>
    </row>
    <row r="817" spans="1:11">
      <c r="A817" s="243">
        <v>3667.5</v>
      </c>
      <c r="B817" s="243">
        <v>1318.75</v>
      </c>
      <c r="C817" s="243">
        <v>664</v>
      </c>
      <c r="D817" s="242">
        <v>1318.75</v>
      </c>
      <c r="E817" s="242">
        <v>664</v>
      </c>
      <c r="F817" s="242">
        <v>1318.75</v>
      </c>
      <c r="G817" s="242">
        <v>770.75</v>
      </c>
      <c r="H817" s="242">
        <v>1318.75</v>
      </c>
      <c r="I817" s="242">
        <v>705.5</v>
      </c>
      <c r="J817" s="242">
        <v>1318.75</v>
      </c>
      <c r="K817" s="242">
        <v>812.25</v>
      </c>
    </row>
    <row r="818" spans="1:11">
      <c r="A818" s="244">
        <v>3672</v>
      </c>
      <c r="B818" s="244">
        <v>1320.42</v>
      </c>
      <c r="C818" s="244">
        <v>665.83</v>
      </c>
      <c r="D818" s="245">
        <v>1320.42</v>
      </c>
      <c r="E818" s="245">
        <v>665.83</v>
      </c>
      <c r="F818" s="245">
        <v>1320.42</v>
      </c>
      <c r="G818" s="245">
        <v>772.58</v>
      </c>
      <c r="H818" s="245">
        <v>1320.42</v>
      </c>
      <c r="I818" s="245">
        <v>707.25</v>
      </c>
      <c r="J818" s="245">
        <v>1320.42</v>
      </c>
      <c r="K818" s="245">
        <v>814</v>
      </c>
    </row>
    <row r="819" spans="1:11">
      <c r="A819" s="243">
        <v>3676.5</v>
      </c>
      <c r="B819" s="243">
        <v>1322.17</v>
      </c>
      <c r="C819" s="243">
        <v>667.83</v>
      </c>
      <c r="D819" s="242">
        <v>1322.17</v>
      </c>
      <c r="E819" s="242">
        <v>667.83</v>
      </c>
      <c r="F819" s="242">
        <v>1322.17</v>
      </c>
      <c r="G819" s="242">
        <v>774.58</v>
      </c>
      <c r="H819" s="242">
        <v>1322.17</v>
      </c>
      <c r="I819" s="242">
        <v>709.17</v>
      </c>
      <c r="J819" s="242">
        <v>1322.17</v>
      </c>
      <c r="K819" s="242">
        <v>815.92</v>
      </c>
    </row>
    <row r="820" spans="1:11">
      <c r="A820" s="244">
        <v>3681</v>
      </c>
      <c r="B820" s="244">
        <v>1323.83</v>
      </c>
      <c r="C820" s="244">
        <v>669.67</v>
      </c>
      <c r="D820" s="245">
        <v>1323.83</v>
      </c>
      <c r="E820" s="245">
        <v>669.67</v>
      </c>
      <c r="F820" s="245">
        <v>1323.83</v>
      </c>
      <c r="G820" s="245">
        <v>776.42</v>
      </c>
      <c r="H820" s="245">
        <v>1323.83</v>
      </c>
      <c r="I820" s="245">
        <v>711</v>
      </c>
      <c r="J820" s="245">
        <v>1323.83</v>
      </c>
      <c r="K820" s="245">
        <v>817.75</v>
      </c>
    </row>
    <row r="821" spans="1:11">
      <c r="A821" s="243">
        <v>3685.5</v>
      </c>
      <c r="B821" s="243">
        <v>1325.5</v>
      </c>
      <c r="C821" s="243">
        <v>671.58</v>
      </c>
      <c r="D821" s="242">
        <v>1325.5</v>
      </c>
      <c r="E821" s="242">
        <v>671.58</v>
      </c>
      <c r="F821" s="242">
        <v>1325.5</v>
      </c>
      <c r="G821" s="242">
        <v>778.33</v>
      </c>
      <c r="H821" s="242">
        <v>1325.5</v>
      </c>
      <c r="I821" s="242">
        <v>712.75</v>
      </c>
      <c r="J821" s="242">
        <v>1325.5</v>
      </c>
      <c r="K821" s="242">
        <v>819.5</v>
      </c>
    </row>
    <row r="822" spans="1:11">
      <c r="A822" s="244">
        <v>3690</v>
      </c>
      <c r="B822" s="244">
        <v>1327.25</v>
      </c>
      <c r="C822" s="244">
        <v>673.5</v>
      </c>
      <c r="D822" s="245">
        <v>1327.25</v>
      </c>
      <c r="E822" s="245">
        <v>673.5</v>
      </c>
      <c r="F822" s="245">
        <v>1327.25</v>
      </c>
      <c r="G822" s="245">
        <v>780.33</v>
      </c>
      <c r="H822" s="245">
        <v>1327.25</v>
      </c>
      <c r="I822" s="245">
        <v>714.67</v>
      </c>
      <c r="J822" s="245">
        <v>1327.25</v>
      </c>
      <c r="K822" s="245">
        <v>821.5</v>
      </c>
    </row>
    <row r="823" spans="1:11">
      <c r="A823" s="243">
        <v>3694.5</v>
      </c>
      <c r="B823" s="243">
        <v>1328.92</v>
      </c>
      <c r="C823" s="243">
        <v>675.33</v>
      </c>
      <c r="D823" s="242">
        <v>1328.92</v>
      </c>
      <c r="E823" s="242">
        <v>675.33</v>
      </c>
      <c r="F823" s="242">
        <v>1328.92</v>
      </c>
      <c r="G823" s="242">
        <v>782.17</v>
      </c>
      <c r="H823" s="242">
        <v>1328.92</v>
      </c>
      <c r="I823" s="242">
        <v>716.5</v>
      </c>
      <c r="J823" s="242">
        <v>1328.92</v>
      </c>
      <c r="K823" s="242">
        <v>823.33</v>
      </c>
    </row>
    <row r="824" spans="1:11">
      <c r="A824" s="244">
        <v>3699</v>
      </c>
      <c r="B824" s="244">
        <v>1330.58</v>
      </c>
      <c r="C824" s="244">
        <v>677.25</v>
      </c>
      <c r="D824" s="245">
        <v>1330.58</v>
      </c>
      <c r="E824" s="245">
        <v>677.25</v>
      </c>
      <c r="F824" s="245">
        <v>1330.58</v>
      </c>
      <c r="G824" s="245">
        <v>784.08</v>
      </c>
      <c r="H824" s="245">
        <v>1330.58</v>
      </c>
      <c r="I824" s="245">
        <v>718.25</v>
      </c>
      <c r="J824" s="245">
        <v>1330.58</v>
      </c>
      <c r="K824" s="245">
        <v>825.08</v>
      </c>
    </row>
    <row r="825" spans="1:11">
      <c r="A825" s="243">
        <v>3703.5</v>
      </c>
      <c r="B825" s="243">
        <v>1332.25</v>
      </c>
      <c r="C825" s="243">
        <v>679.08</v>
      </c>
      <c r="D825" s="242">
        <v>1332.25</v>
      </c>
      <c r="E825" s="242">
        <v>679.08</v>
      </c>
      <c r="F825" s="242">
        <v>1332.25</v>
      </c>
      <c r="G825" s="242">
        <v>785.92</v>
      </c>
      <c r="H825" s="242">
        <v>1332.25</v>
      </c>
      <c r="I825" s="242">
        <v>720.08</v>
      </c>
      <c r="J825" s="242">
        <v>1332.25</v>
      </c>
      <c r="K825" s="242">
        <v>826.92</v>
      </c>
    </row>
    <row r="826" spans="1:11">
      <c r="A826" s="244">
        <v>3708</v>
      </c>
      <c r="B826" s="244">
        <v>1334</v>
      </c>
      <c r="C826" s="244">
        <v>681.08</v>
      </c>
      <c r="D826" s="245">
        <v>1334</v>
      </c>
      <c r="E826" s="245">
        <v>681.08</v>
      </c>
      <c r="F826" s="245">
        <v>1334</v>
      </c>
      <c r="G826" s="245">
        <v>787.92</v>
      </c>
      <c r="H826" s="245">
        <v>1334</v>
      </c>
      <c r="I826" s="245">
        <v>722</v>
      </c>
      <c r="J826" s="245">
        <v>1334</v>
      </c>
      <c r="K826" s="245">
        <v>828.83</v>
      </c>
    </row>
    <row r="827" spans="1:11">
      <c r="A827" s="243">
        <v>3712.5</v>
      </c>
      <c r="B827" s="243">
        <v>1335.67</v>
      </c>
      <c r="C827" s="243">
        <v>682.92</v>
      </c>
      <c r="D827" s="242">
        <v>1335.67</v>
      </c>
      <c r="E827" s="242">
        <v>682.92</v>
      </c>
      <c r="F827" s="242">
        <v>1335.67</v>
      </c>
      <c r="G827" s="242">
        <v>789.75</v>
      </c>
      <c r="H827" s="242">
        <v>1335.67</v>
      </c>
      <c r="I827" s="242">
        <v>723.75</v>
      </c>
      <c r="J827" s="242">
        <v>1335.67</v>
      </c>
      <c r="K827" s="242">
        <v>830.58</v>
      </c>
    </row>
    <row r="828" spans="1:11">
      <c r="A828" s="244">
        <v>3717</v>
      </c>
      <c r="B828" s="244">
        <v>1337.33</v>
      </c>
      <c r="C828" s="244">
        <v>684.83</v>
      </c>
      <c r="D828" s="245">
        <v>1337.33</v>
      </c>
      <c r="E828" s="245">
        <v>684.83</v>
      </c>
      <c r="F828" s="245">
        <v>1337.33</v>
      </c>
      <c r="G828" s="245">
        <v>791.75</v>
      </c>
      <c r="H828" s="245">
        <v>1337.33</v>
      </c>
      <c r="I828" s="245">
        <v>725.58</v>
      </c>
      <c r="J828" s="245">
        <v>1337.33</v>
      </c>
      <c r="K828" s="245">
        <v>832.5</v>
      </c>
    </row>
    <row r="829" spans="1:11">
      <c r="A829" s="243">
        <v>3721.5</v>
      </c>
      <c r="B829" s="243">
        <v>1339.08</v>
      </c>
      <c r="C829" s="243">
        <v>686.75</v>
      </c>
      <c r="D829" s="242">
        <v>1339.08</v>
      </c>
      <c r="E829" s="242">
        <v>686.75</v>
      </c>
      <c r="F829" s="242">
        <v>1339.08</v>
      </c>
      <c r="G829" s="242">
        <v>793.67</v>
      </c>
      <c r="H829" s="242">
        <v>1339.08</v>
      </c>
      <c r="I829" s="242">
        <v>727.5</v>
      </c>
      <c r="J829" s="242">
        <v>1339.08</v>
      </c>
      <c r="K829" s="242">
        <v>834.42</v>
      </c>
    </row>
    <row r="830" spans="1:11">
      <c r="A830" s="244">
        <v>3726</v>
      </c>
      <c r="B830" s="244">
        <v>1340.75</v>
      </c>
      <c r="C830" s="244">
        <v>688.67</v>
      </c>
      <c r="D830" s="245">
        <v>1340.75</v>
      </c>
      <c r="E830" s="245">
        <v>688.67</v>
      </c>
      <c r="F830" s="245">
        <v>1340.75</v>
      </c>
      <c r="G830" s="245">
        <v>795.58</v>
      </c>
      <c r="H830" s="245">
        <v>1340.75</v>
      </c>
      <c r="I830" s="245">
        <v>729.33</v>
      </c>
      <c r="J830" s="245">
        <v>1340.75</v>
      </c>
      <c r="K830" s="245">
        <v>836.25</v>
      </c>
    </row>
    <row r="831" spans="1:11">
      <c r="A831" s="243">
        <v>3730.5</v>
      </c>
      <c r="B831" s="243">
        <v>1342.42</v>
      </c>
      <c r="C831" s="243">
        <v>690.5</v>
      </c>
      <c r="D831" s="242">
        <v>1342.42</v>
      </c>
      <c r="E831" s="242">
        <v>690.5</v>
      </c>
      <c r="F831" s="242">
        <v>1342.42</v>
      </c>
      <c r="G831" s="242">
        <v>797.42</v>
      </c>
      <c r="H831" s="242">
        <v>1342.42</v>
      </c>
      <c r="I831" s="242">
        <v>731.08</v>
      </c>
      <c r="J831" s="242">
        <v>1342.42</v>
      </c>
      <c r="K831" s="242">
        <v>838</v>
      </c>
    </row>
    <row r="832" spans="1:11">
      <c r="A832" s="244">
        <v>3735</v>
      </c>
      <c r="B832" s="244">
        <v>1344.08</v>
      </c>
      <c r="C832" s="244">
        <v>692.33</v>
      </c>
      <c r="D832" s="245">
        <v>1344.08</v>
      </c>
      <c r="E832" s="245">
        <v>692.33</v>
      </c>
      <c r="F832" s="245">
        <v>1344.08</v>
      </c>
      <c r="G832" s="245">
        <v>799.33</v>
      </c>
      <c r="H832" s="245">
        <v>1344.08</v>
      </c>
      <c r="I832" s="245">
        <v>732.83</v>
      </c>
      <c r="J832" s="245">
        <v>1344.08</v>
      </c>
      <c r="K832" s="245">
        <v>839.83</v>
      </c>
    </row>
    <row r="833" spans="1:11">
      <c r="A833" s="243">
        <v>3739.5</v>
      </c>
      <c r="B833" s="243">
        <v>1345.83</v>
      </c>
      <c r="C833" s="243">
        <v>694.25</v>
      </c>
      <c r="D833" s="242">
        <v>1345.83</v>
      </c>
      <c r="E833" s="242">
        <v>694.25</v>
      </c>
      <c r="F833" s="242">
        <v>1345.83</v>
      </c>
      <c r="G833" s="242">
        <v>801.33</v>
      </c>
      <c r="H833" s="242">
        <v>1345.83</v>
      </c>
      <c r="I833" s="242">
        <v>734.75</v>
      </c>
      <c r="J833" s="242">
        <v>1345.83</v>
      </c>
      <c r="K833" s="242">
        <v>841.83</v>
      </c>
    </row>
    <row r="834" spans="1:11">
      <c r="A834" s="244">
        <v>3744</v>
      </c>
      <c r="B834" s="244">
        <v>1347.5</v>
      </c>
      <c r="C834" s="244">
        <v>696.08</v>
      </c>
      <c r="D834" s="245">
        <v>1347.5</v>
      </c>
      <c r="E834" s="245">
        <v>696.08</v>
      </c>
      <c r="F834" s="245">
        <v>1347.5</v>
      </c>
      <c r="G834" s="245">
        <v>803.17</v>
      </c>
      <c r="H834" s="245">
        <v>1347.5</v>
      </c>
      <c r="I834" s="245">
        <v>736.5</v>
      </c>
      <c r="J834" s="245">
        <v>1347.5</v>
      </c>
      <c r="K834" s="245">
        <v>843.58</v>
      </c>
    </row>
    <row r="835" spans="1:11">
      <c r="A835" s="243">
        <v>3748.5</v>
      </c>
      <c r="B835" s="243">
        <v>1349.17</v>
      </c>
      <c r="C835" s="243">
        <v>698</v>
      </c>
      <c r="D835" s="242">
        <v>1349.17</v>
      </c>
      <c r="E835" s="242">
        <v>698</v>
      </c>
      <c r="F835" s="242">
        <v>1349.17</v>
      </c>
      <c r="G835" s="242">
        <v>805.08</v>
      </c>
      <c r="H835" s="242">
        <v>1349.17</v>
      </c>
      <c r="I835" s="242">
        <v>738.33</v>
      </c>
      <c r="J835" s="242">
        <v>1349.17</v>
      </c>
      <c r="K835" s="242">
        <v>845.42</v>
      </c>
    </row>
    <row r="836" spans="1:11">
      <c r="A836" s="244">
        <v>3753</v>
      </c>
      <c r="B836" s="244">
        <v>1350.92</v>
      </c>
      <c r="C836" s="244">
        <v>699.92</v>
      </c>
      <c r="D836" s="245">
        <v>1350.92</v>
      </c>
      <c r="E836" s="245">
        <v>699.92</v>
      </c>
      <c r="F836" s="245">
        <v>1350.92</v>
      </c>
      <c r="G836" s="245">
        <v>807</v>
      </c>
      <c r="H836" s="245">
        <v>1350.92</v>
      </c>
      <c r="I836" s="245">
        <v>740.25</v>
      </c>
      <c r="J836" s="245">
        <v>1350.92</v>
      </c>
      <c r="K836" s="245">
        <v>847.33</v>
      </c>
    </row>
    <row r="837" spans="1:11">
      <c r="A837" s="243">
        <v>3757.5</v>
      </c>
      <c r="B837" s="243">
        <v>1352.58</v>
      </c>
      <c r="C837" s="243">
        <v>701.83</v>
      </c>
      <c r="D837" s="242">
        <v>1352.58</v>
      </c>
      <c r="E837" s="242">
        <v>701.83</v>
      </c>
      <c r="F837" s="242">
        <v>1352.58</v>
      </c>
      <c r="G837" s="242">
        <v>808.92</v>
      </c>
      <c r="H837" s="242">
        <v>1352.58</v>
      </c>
      <c r="I837" s="242">
        <v>742</v>
      </c>
      <c r="J837" s="242">
        <v>1352.58</v>
      </c>
      <c r="K837" s="242">
        <v>849.08</v>
      </c>
    </row>
    <row r="838" spans="1:11">
      <c r="A838" s="244">
        <v>3762</v>
      </c>
      <c r="B838" s="244">
        <v>1354.25</v>
      </c>
      <c r="C838" s="244">
        <v>703.67</v>
      </c>
      <c r="D838" s="245">
        <v>1354.25</v>
      </c>
      <c r="E838" s="245">
        <v>703.67</v>
      </c>
      <c r="F838" s="245">
        <v>1354.25</v>
      </c>
      <c r="G838" s="245">
        <v>810.75</v>
      </c>
      <c r="H838" s="245">
        <v>1354.25</v>
      </c>
      <c r="I838" s="245">
        <v>743.83</v>
      </c>
      <c r="J838" s="245">
        <v>1354.25</v>
      </c>
      <c r="K838" s="245">
        <v>850.92</v>
      </c>
    </row>
    <row r="839" spans="1:11">
      <c r="A839" s="243">
        <v>3766.5</v>
      </c>
      <c r="B839" s="243">
        <v>1355.92</v>
      </c>
      <c r="C839" s="243">
        <v>705.58</v>
      </c>
      <c r="D839" s="242">
        <v>1355.92</v>
      </c>
      <c r="E839" s="242">
        <v>705.58</v>
      </c>
      <c r="F839" s="242">
        <v>1355.92</v>
      </c>
      <c r="G839" s="242">
        <v>812.75</v>
      </c>
      <c r="H839" s="242">
        <v>1355.92</v>
      </c>
      <c r="I839" s="242">
        <v>745.67</v>
      </c>
      <c r="J839" s="242">
        <v>1355.92</v>
      </c>
      <c r="K839" s="242">
        <v>852.83</v>
      </c>
    </row>
    <row r="840" spans="1:11">
      <c r="A840" s="244">
        <v>3771</v>
      </c>
      <c r="B840" s="244">
        <v>1357.67</v>
      </c>
      <c r="C840" s="244">
        <v>707.5</v>
      </c>
      <c r="D840" s="245">
        <v>1357.67</v>
      </c>
      <c r="E840" s="245">
        <v>707.5</v>
      </c>
      <c r="F840" s="245">
        <v>1357.67</v>
      </c>
      <c r="G840" s="245">
        <v>814.67</v>
      </c>
      <c r="H840" s="245">
        <v>1357.67</v>
      </c>
      <c r="I840" s="245">
        <v>747.5</v>
      </c>
      <c r="J840" s="245">
        <v>1357.67</v>
      </c>
      <c r="K840" s="245">
        <v>854.67</v>
      </c>
    </row>
    <row r="841" spans="1:11">
      <c r="A841" s="243">
        <v>3775.5</v>
      </c>
      <c r="B841" s="243">
        <v>1359.33</v>
      </c>
      <c r="C841" s="243">
        <v>709.42</v>
      </c>
      <c r="D841" s="242">
        <v>1359.33</v>
      </c>
      <c r="E841" s="242">
        <v>709.42</v>
      </c>
      <c r="F841" s="242">
        <v>1359.33</v>
      </c>
      <c r="G841" s="242">
        <v>816.58</v>
      </c>
      <c r="H841" s="242">
        <v>1359.33</v>
      </c>
      <c r="I841" s="242">
        <v>749.33</v>
      </c>
      <c r="J841" s="242">
        <v>1359.33</v>
      </c>
      <c r="K841" s="242">
        <v>856.5</v>
      </c>
    </row>
    <row r="842" spans="1:11">
      <c r="A842" s="244">
        <v>3780</v>
      </c>
      <c r="B842" s="244">
        <v>1361</v>
      </c>
      <c r="C842" s="244">
        <v>711.25</v>
      </c>
      <c r="D842" s="245">
        <v>1361</v>
      </c>
      <c r="E842" s="245">
        <v>711.25</v>
      </c>
      <c r="F842" s="245">
        <v>1361</v>
      </c>
      <c r="G842" s="245">
        <v>818.42</v>
      </c>
      <c r="H842" s="245">
        <v>1361</v>
      </c>
      <c r="I842" s="245">
        <v>751.17</v>
      </c>
      <c r="J842" s="245">
        <v>1361</v>
      </c>
      <c r="K842" s="245">
        <v>858.33</v>
      </c>
    </row>
    <row r="843" spans="1:11">
      <c r="A843" s="243">
        <v>3784.5</v>
      </c>
      <c r="B843" s="243">
        <v>1362.75</v>
      </c>
      <c r="C843" s="243">
        <v>713.25</v>
      </c>
      <c r="D843" s="242">
        <v>1362.75</v>
      </c>
      <c r="E843" s="242">
        <v>713.25</v>
      </c>
      <c r="F843" s="242">
        <v>1362.75</v>
      </c>
      <c r="G843" s="242">
        <v>820.42</v>
      </c>
      <c r="H843" s="242">
        <v>1362.75</v>
      </c>
      <c r="I843" s="242">
        <v>753</v>
      </c>
      <c r="J843" s="242">
        <v>1362.75</v>
      </c>
      <c r="K843" s="242">
        <v>860.17</v>
      </c>
    </row>
    <row r="844" spans="1:11">
      <c r="A844" s="244">
        <v>3789</v>
      </c>
      <c r="B844" s="244">
        <v>1364.42</v>
      </c>
      <c r="C844" s="244">
        <v>715.08</v>
      </c>
      <c r="D844" s="245">
        <v>1364.42</v>
      </c>
      <c r="E844" s="245">
        <v>715.08</v>
      </c>
      <c r="F844" s="245">
        <v>1364.42</v>
      </c>
      <c r="G844" s="245">
        <v>822.33</v>
      </c>
      <c r="H844" s="245">
        <v>1364.42</v>
      </c>
      <c r="I844" s="245">
        <v>754.83</v>
      </c>
      <c r="J844" s="245">
        <v>1364.42</v>
      </c>
      <c r="K844" s="245">
        <v>862.08</v>
      </c>
    </row>
    <row r="845" spans="1:11">
      <c r="A845" s="243">
        <v>3793.5</v>
      </c>
      <c r="B845" s="243">
        <v>1366.08</v>
      </c>
      <c r="C845" s="243">
        <v>716.92</v>
      </c>
      <c r="D845" s="242">
        <v>1366.08</v>
      </c>
      <c r="E845" s="242">
        <v>716.92</v>
      </c>
      <c r="F845" s="242">
        <v>1366.08</v>
      </c>
      <c r="G845" s="242">
        <v>824.17</v>
      </c>
      <c r="H845" s="242">
        <v>1366.08</v>
      </c>
      <c r="I845" s="242">
        <v>756.67</v>
      </c>
      <c r="J845" s="242">
        <v>1366.08</v>
      </c>
      <c r="K845" s="242">
        <v>863.92</v>
      </c>
    </row>
    <row r="846" spans="1:11">
      <c r="A846" s="244">
        <v>3798</v>
      </c>
      <c r="B846" s="244">
        <v>1367.75</v>
      </c>
      <c r="C846" s="244">
        <v>718.83</v>
      </c>
      <c r="D846" s="245">
        <v>1367.75</v>
      </c>
      <c r="E846" s="245">
        <v>718.83</v>
      </c>
      <c r="F846" s="245">
        <v>1367.75</v>
      </c>
      <c r="G846" s="245">
        <v>826.17</v>
      </c>
      <c r="H846" s="245">
        <v>1367.75</v>
      </c>
      <c r="I846" s="245">
        <v>758.42</v>
      </c>
      <c r="J846" s="245">
        <v>1367.75</v>
      </c>
      <c r="K846" s="245">
        <v>865.75</v>
      </c>
    </row>
    <row r="847" spans="1:11">
      <c r="A847" s="243">
        <v>3802.5</v>
      </c>
      <c r="B847" s="243">
        <v>1369.5</v>
      </c>
      <c r="C847" s="243">
        <v>721</v>
      </c>
      <c r="D847" s="242">
        <v>1369.5</v>
      </c>
      <c r="E847" s="242">
        <v>721</v>
      </c>
      <c r="F847" s="242">
        <v>1369.5</v>
      </c>
      <c r="G847" s="242">
        <v>828.25</v>
      </c>
      <c r="H847" s="242">
        <v>1369.5</v>
      </c>
      <c r="I847" s="242">
        <v>760.58</v>
      </c>
      <c r="J847" s="242">
        <v>1369.5</v>
      </c>
      <c r="K847" s="242">
        <v>867.83</v>
      </c>
    </row>
    <row r="848" spans="1:11">
      <c r="A848" s="244">
        <v>3807</v>
      </c>
      <c r="B848" s="244">
        <v>1371.17</v>
      </c>
      <c r="C848" s="244">
        <v>723.25</v>
      </c>
      <c r="D848" s="245">
        <v>1371.17</v>
      </c>
      <c r="E848" s="245">
        <v>723.25</v>
      </c>
      <c r="F848" s="245">
        <v>1371.17</v>
      </c>
      <c r="G848" s="245">
        <v>830.5</v>
      </c>
      <c r="H848" s="245">
        <v>1371.17</v>
      </c>
      <c r="I848" s="245">
        <v>762.75</v>
      </c>
      <c r="J848" s="245">
        <v>1371.17</v>
      </c>
      <c r="K848" s="245">
        <v>870</v>
      </c>
    </row>
    <row r="849" spans="1:11">
      <c r="A849" s="243">
        <v>3811.5</v>
      </c>
      <c r="B849" s="243">
        <v>1372.83</v>
      </c>
      <c r="C849" s="243">
        <v>725.5</v>
      </c>
      <c r="D849" s="242">
        <v>1372.83</v>
      </c>
      <c r="E849" s="242">
        <v>725.5</v>
      </c>
      <c r="F849" s="242">
        <v>1372.83</v>
      </c>
      <c r="G849" s="242">
        <v>832.67</v>
      </c>
      <c r="H849" s="242">
        <v>1372.83</v>
      </c>
      <c r="I849" s="242">
        <v>764.92</v>
      </c>
      <c r="J849" s="242">
        <v>1372.83</v>
      </c>
      <c r="K849" s="242">
        <v>872.08</v>
      </c>
    </row>
    <row r="850" spans="1:11">
      <c r="A850" s="244">
        <v>3816</v>
      </c>
      <c r="B850" s="244">
        <v>1374.58</v>
      </c>
      <c r="C850" s="244">
        <v>727.92</v>
      </c>
      <c r="D850" s="245">
        <v>1374.58</v>
      </c>
      <c r="E850" s="245">
        <v>727.92</v>
      </c>
      <c r="F850" s="245">
        <v>1374.58</v>
      </c>
      <c r="G850" s="245">
        <v>835</v>
      </c>
      <c r="H850" s="245">
        <v>1374.58</v>
      </c>
      <c r="I850" s="245">
        <v>767.25</v>
      </c>
      <c r="J850" s="245">
        <v>1374.58</v>
      </c>
      <c r="K850" s="245">
        <v>874.33</v>
      </c>
    </row>
    <row r="851" spans="1:11">
      <c r="A851" s="243">
        <v>3820.5</v>
      </c>
      <c r="B851" s="243">
        <v>1376.25</v>
      </c>
      <c r="C851" s="243">
        <v>730.08</v>
      </c>
      <c r="D851" s="242">
        <v>1376.25</v>
      </c>
      <c r="E851" s="242">
        <v>730.08</v>
      </c>
      <c r="F851" s="242">
        <v>1376.25</v>
      </c>
      <c r="G851" s="242">
        <v>837.08</v>
      </c>
      <c r="H851" s="242">
        <v>1376.25</v>
      </c>
      <c r="I851" s="242">
        <v>769.42</v>
      </c>
      <c r="J851" s="242">
        <v>1376.25</v>
      </c>
      <c r="K851" s="242">
        <v>876.42</v>
      </c>
    </row>
    <row r="852" spans="1:11">
      <c r="A852" s="244">
        <v>3825</v>
      </c>
      <c r="B852" s="244">
        <v>1377.92</v>
      </c>
      <c r="C852" s="244">
        <v>732.42</v>
      </c>
      <c r="D852" s="245">
        <v>1377.92</v>
      </c>
      <c r="E852" s="245">
        <v>732.42</v>
      </c>
      <c r="F852" s="245">
        <v>1377.92</v>
      </c>
      <c r="G852" s="245">
        <v>839.33</v>
      </c>
      <c r="H852" s="245">
        <v>1377.92</v>
      </c>
      <c r="I852" s="245">
        <v>771.58</v>
      </c>
      <c r="J852" s="245">
        <v>1377.92</v>
      </c>
      <c r="K852" s="245">
        <v>878.5</v>
      </c>
    </row>
    <row r="853" spans="1:11">
      <c r="A853" s="243">
        <v>3829.5</v>
      </c>
      <c r="B853" s="243">
        <v>1379.58</v>
      </c>
      <c r="C853" s="243">
        <v>734.58</v>
      </c>
      <c r="D853" s="242">
        <v>1379.58</v>
      </c>
      <c r="E853" s="242">
        <v>734.58</v>
      </c>
      <c r="F853" s="242">
        <v>1379.58</v>
      </c>
      <c r="G853" s="242">
        <v>841.5</v>
      </c>
      <c r="H853" s="242">
        <v>1379.58</v>
      </c>
      <c r="I853" s="242">
        <v>773.75</v>
      </c>
      <c r="J853" s="242">
        <v>1379.58</v>
      </c>
      <c r="K853" s="242">
        <v>880.67</v>
      </c>
    </row>
    <row r="854" spans="1:11">
      <c r="A854" s="244">
        <v>3834</v>
      </c>
      <c r="B854" s="244">
        <v>1381.33</v>
      </c>
      <c r="C854" s="244">
        <v>737</v>
      </c>
      <c r="D854" s="245">
        <v>1381.33</v>
      </c>
      <c r="E854" s="245">
        <v>737</v>
      </c>
      <c r="F854" s="245">
        <v>1381.33</v>
      </c>
      <c r="G854" s="245">
        <v>843.75</v>
      </c>
      <c r="H854" s="245">
        <v>1381.33</v>
      </c>
      <c r="I854" s="245">
        <v>776.08</v>
      </c>
      <c r="J854" s="245">
        <v>1381.33</v>
      </c>
      <c r="K854" s="245">
        <v>882.83</v>
      </c>
    </row>
    <row r="855" spans="1:11">
      <c r="A855" s="243">
        <v>3838.5</v>
      </c>
      <c r="B855" s="243">
        <v>1383</v>
      </c>
      <c r="C855" s="243">
        <v>739.17</v>
      </c>
      <c r="D855" s="242">
        <v>1383</v>
      </c>
      <c r="E855" s="242">
        <v>739.17</v>
      </c>
      <c r="F855" s="242">
        <v>1383</v>
      </c>
      <c r="G855" s="242">
        <v>845.92</v>
      </c>
      <c r="H855" s="242">
        <v>1383</v>
      </c>
      <c r="I855" s="242">
        <v>778.17</v>
      </c>
      <c r="J855" s="242">
        <v>1383</v>
      </c>
      <c r="K855" s="242">
        <v>884.92</v>
      </c>
    </row>
    <row r="856" spans="1:11">
      <c r="A856" s="244">
        <v>3843</v>
      </c>
      <c r="B856" s="244">
        <v>1384.67</v>
      </c>
      <c r="C856" s="244">
        <v>741.42</v>
      </c>
      <c r="D856" s="245">
        <v>1384.67</v>
      </c>
      <c r="E856" s="245">
        <v>741.42</v>
      </c>
      <c r="F856" s="245">
        <v>1384.67</v>
      </c>
      <c r="G856" s="245">
        <v>848.08</v>
      </c>
      <c r="H856" s="245">
        <v>1384.67</v>
      </c>
      <c r="I856" s="245">
        <v>780.42</v>
      </c>
      <c r="J856" s="245">
        <v>1384.67</v>
      </c>
      <c r="K856" s="245">
        <v>887.08</v>
      </c>
    </row>
    <row r="857" spans="1:11">
      <c r="A857" s="243">
        <v>3847.5</v>
      </c>
      <c r="B857" s="243">
        <v>1386.33</v>
      </c>
      <c r="C857" s="243">
        <v>743.67</v>
      </c>
      <c r="D857" s="242">
        <v>1386.33</v>
      </c>
      <c r="E857" s="242">
        <v>743.67</v>
      </c>
      <c r="F857" s="242">
        <v>1386.33</v>
      </c>
      <c r="G857" s="242">
        <v>850.33</v>
      </c>
      <c r="H857" s="242">
        <v>1386.33</v>
      </c>
      <c r="I857" s="242">
        <v>782.58</v>
      </c>
      <c r="J857" s="242">
        <v>1386.33</v>
      </c>
      <c r="K857" s="242">
        <v>889.25</v>
      </c>
    </row>
    <row r="858" spans="1:11">
      <c r="A858" s="244">
        <v>3852</v>
      </c>
      <c r="B858" s="244">
        <v>1388.08</v>
      </c>
      <c r="C858" s="244">
        <v>746</v>
      </c>
      <c r="D858" s="245">
        <v>1388.08</v>
      </c>
      <c r="E858" s="245">
        <v>746</v>
      </c>
      <c r="F858" s="245">
        <v>1388.08</v>
      </c>
      <c r="G858" s="245">
        <v>852.5</v>
      </c>
      <c r="H858" s="245">
        <v>1388.08</v>
      </c>
      <c r="I858" s="245">
        <v>784.83</v>
      </c>
      <c r="J858" s="245">
        <v>1388.08</v>
      </c>
      <c r="K858" s="245">
        <v>891.33</v>
      </c>
    </row>
    <row r="859" spans="1:11">
      <c r="A859" s="243">
        <v>3856.5</v>
      </c>
      <c r="B859" s="243">
        <v>1389.75</v>
      </c>
      <c r="C859" s="243">
        <v>748.25</v>
      </c>
      <c r="D859" s="242">
        <v>1389.75</v>
      </c>
      <c r="E859" s="242">
        <v>748.25</v>
      </c>
      <c r="F859" s="242">
        <v>1389.75</v>
      </c>
      <c r="G859" s="242">
        <v>854.75</v>
      </c>
      <c r="H859" s="242">
        <v>1389.75</v>
      </c>
      <c r="I859" s="242">
        <v>787</v>
      </c>
      <c r="J859" s="242">
        <v>1389.75</v>
      </c>
      <c r="K859" s="242">
        <v>893.5</v>
      </c>
    </row>
    <row r="860" spans="1:11">
      <c r="A860" s="244">
        <v>3861</v>
      </c>
      <c r="B860" s="244">
        <v>1391.42</v>
      </c>
      <c r="C860" s="244">
        <v>750.5</v>
      </c>
      <c r="D860" s="245">
        <v>1391.42</v>
      </c>
      <c r="E860" s="245">
        <v>750.5</v>
      </c>
      <c r="F860" s="245">
        <v>1391.42</v>
      </c>
      <c r="G860" s="245">
        <v>856.92</v>
      </c>
      <c r="H860" s="245">
        <v>1391.42</v>
      </c>
      <c r="I860" s="245">
        <v>789.25</v>
      </c>
      <c r="J860" s="245">
        <v>1391.42</v>
      </c>
      <c r="K860" s="245">
        <v>895.67</v>
      </c>
    </row>
    <row r="861" spans="1:11">
      <c r="A861" s="243">
        <v>3865.5</v>
      </c>
      <c r="B861" s="243">
        <v>1393.17</v>
      </c>
      <c r="C861" s="243">
        <v>752.83</v>
      </c>
      <c r="D861" s="242">
        <v>1393.17</v>
      </c>
      <c r="E861" s="242">
        <v>752.83</v>
      </c>
      <c r="F861" s="242">
        <v>1393.17</v>
      </c>
      <c r="G861" s="242">
        <v>859.17</v>
      </c>
      <c r="H861" s="242">
        <v>1393.17</v>
      </c>
      <c r="I861" s="242">
        <v>791.42</v>
      </c>
      <c r="J861" s="242">
        <v>1393.17</v>
      </c>
      <c r="K861" s="242">
        <v>897.75</v>
      </c>
    </row>
    <row r="862" spans="1:11">
      <c r="A862" s="244">
        <v>3870</v>
      </c>
      <c r="B862" s="244">
        <v>1394.83</v>
      </c>
      <c r="C862" s="244">
        <v>755.08</v>
      </c>
      <c r="D862" s="245">
        <v>1394.83</v>
      </c>
      <c r="E862" s="245">
        <v>755.08</v>
      </c>
      <c r="F862" s="245">
        <v>1394.83</v>
      </c>
      <c r="G862" s="245">
        <v>861.33</v>
      </c>
      <c r="H862" s="245">
        <v>1394.83</v>
      </c>
      <c r="I862" s="245">
        <v>793.67</v>
      </c>
      <c r="J862" s="245">
        <v>1394.83</v>
      </c>
      <c r="K862" s="245">
        <v>899.92</v>
      </c>
    </row>
    <row r="863" spans="1:11">
      <c r="A863" s="243">
        <v>3874.5</v>
      </c>
      <c r="B863" s="243">
        <v>1396.5</v>
      </c>
      <c r="C863" s="243">
        <v>757.33</v>
      </c>
      <c r="D863" s="242">
        <v>1396.5</v>
      </c>
      <c r="E863" s="242">
        <v>757.33</v>
      </c>
      <c r="F863" s="242">
        <v>1396.5</v>
      </c>
      <c r="G863" s="242">
        <v>863.58</v>
      </c>
      <c r="H863" s="242">
        <v>1396.5</v>
      </c>
      <c r="I863" s="242">
        <v>795.83</v>
      </c>
      <c r="J863" s="242">
        <v>1396.5</v>
      </c>
      <c r="K863" s="242">
        <v>902.08</v>
      </c>
    </row>
    <row r="864" spans="1:11">
      <c r="A864" s="244">
        <v>3879</v>
      </c>
      <c r="B864" s="244">
        <v>1398.17</v>
      </c>
      <c r="C864" s="244">
        <v>759.58</v>
      </c>
      <c r="D864" s="245">
        <v>1398.17</v>
      </c>
      <c r="E864" s="245">
        <v>759.58</v>
      </c>
      <c r="F864" s="245">
        <v>1398.17</v>
      </c>
      <c r="G864" s="245">
        <v>865.75</v>
      </c>
      <c r="H864" s="245">
        <v>1398.17</v>
      </c>
      <c r="I864" s="245">
        <v>798</v>
      </c>
      <c r="J864" s="245">
        <v>1398.17</v>
      </c>
      <c r="K864" s="245">
        <v>904.17</v>
      </c>
    </row>
    <row r="865" spans="1:11">
      <c r="A865" s="243">
        <v>3883.5</v>
      </c>
      <c r="B865" s="243">
        <v>1399.92</v>
      </c>
      <c r="C865" s="243">
        <v>761.92</v>
      </c>
      <c r="D865" s="242">
        <v>1399.92</v>
      </c>
      <c r="E865" s="242">
        <v>761.92</v>
      </c>
      <c r="F865" s="242">
        <v>1399.92</v>
      </c>
      <c r="G865" s="242">
        <v>868</v>
      </c>
      <c r="H865" s="242">
        <v>1399.92</v>
      </c>
      <c r="I865" s="242">
        <v>800.25</v>
      </c>
      <c r="J865" s="242">
        <v>1399.92</v>
      </c>
      <c r="K865" s="242">
        <v>906.33</v>
      </c>
    </row>
    <row r="866" spans="1:11">
      <c r="A866" s="244">
        <v>3888</v>
      </c>
      <c r="B866" s="244">
        <v>1401.58</v>
      </c>
      <c r="C866" s="244">
        <v>764.17</v>
      </c>
      <c r="D866" s="245">
        <v>1401.58</v>
      </c>
      <c r="E866" s="245">
        <v>764.17</v>
      </c>
      <c r="F866" s="245">
        <v>1401.58</v>
      </c>
      <c r="G866" s="245">
        <v>870.17</v>
      </c>
      <c r="H866" s="245">
        <v>1401.58</v>
      </c>
      <c r="I866" s="245">
        <v>802.5</v>
      </c>
      <c r="J866" s="245">
        <v>1401.58</v>
      </c>
      <c r="K866" s="245">
        <v>908.5</v>
      </c>
    </row>
    <row r="867" spans="1:11">
      <c r="A867" s="243">
        <v>3892.5</v>
      </c>
      <c r="B867" s="243">
        <v>1403.25</v>
      </c>
      <c r="C867" s="243">
        <v>766.33</v>
      </c>
      <c r="D867" s="242">
        <v>1403.25</v>
      </c>
      <c r="E867" s="242">
        <v>766.33</v>
      </c>
      <c r="F867" s="242">
        <v>1403.25</v>
      </c>
      <c r="G867" s="242">
        <v>872.33</v>
      </c>
      <c r="H867" s="242">
        <v>1403.25</v>
      </c>
      <c r="I867" s="242">
        <v>804.58</v>
      </c>
      <c r="J867" s="242">
        <v>1403.25</v>
      </c>
      <c r="K867" s="242">
        <v>910.58</v>
      </c>
    </row>
    <row r="868" spans="1:11">
      <c r="A868" s="244">
        <v>3897</v>
      </c>
      <c r="B868" s="244">
        <v>1405</v>
      </c>
      <c r="C868" s="244">
        <v>768.75</v>
      </c>
      <c r="D868" s="245">
        <v>1405</v>
      </c>
      <c r="E868" s="245">
        <v>768.75</v>
      </c>
      <c r="F868" s="245">
        <v>1405</v>
      </c>
      <c r="G868" s="245">
        <v>874.67</v>
      </c>
      <c r="H868" s="245">
        <v>1405</v>
      </c>
      <c r="I868" s="245">
        <v>806.92</v>
      </c>
      <c r="J868" s="245">
        <v>1405</v>
      </c>
      <c r="K868" s="245">
        <v>912.83</v>
      </c>
    </row>
    <row r="869" spans="1:11">
      <c r="A869" s="243">
        <v>3901.5</v>
      </c>
      <c r="B869" s="243">
        <v>1406.67</v>
      </c>
      <c r="C869" s="243">
        <v>770.92</v>
      </c>
      <c r="D869" s="242">
        <v>1406.67</v>
      </c>
      <c r="E869" s="242">
        <v>770.92</v>
      </c>
      <c r="F869" s="242">
        <v>1406.67</v>
      </c>
      <c r="G869" s="242">
        <v>876.75</v>
      </c>
      <c r="H869" s="242">
        <v>1406.67</v>
      </c>
      <c r="I869" s="242">
        <v>809.08</v>
      </c>
      <c r="J869" s="242">
        <v>1406.67</v>
      </c>
      <c r="K869" s="242">
        <v>914.92</v>
      </c>
    </row>
    <row r="870" spans="1:11">
      <c r="A870" s="244">
        <v>3906</v>
      </c>
      <c r="B870" s="244">
        <v>1408.33</v>
      </c>
      <c r="C870" s="244">
        <v>773.25</v>
      </c>
      <c r="D870" s="245">
        <v>1408.33</v>
      </c>
      <c r="E870" s="245">
        <v>773.25</v>
      </c>
      <c r="F870" s="245">
        <v>1408.33</v>
      </c>
      <c r="G870" s="245">
        <v>879</v>
      </c>
      <c r="H870" s="245">
        <v>1408.33</v>
      </c>
      <c r="I870" s="245">
        <v>811.25</v>
      </c>
      <c r="J870" s="245">
        <v>1408.33</v>
      </c>
      <c r="K870" s="245">
        <v>917</v>
      </c>
    </row>
    <row r="871" spans="1:11">
      <c r="A871" s="243">
        <v>3910.5</v>
      </c>
      <c r="B871" s="243">
        <v>1410</v>
      </c>
      <c r="C871" s="243">
        <v>775.42</v>
      </c>
      <c r="D871" s="242">
        <v>1410</v>
      </c>
      <c r="E871" s="242">
        <v>775.42</v>
      </c>
      <c r="F871" s="242">
        <v>1410</v>
      </c>
      <c r="G871" s="242">
        <v>881.17</v>
      </c>
      <c r="H871" s="242">
        <v>1410</v>
      </c>
      <c r="I871" s="242">
        <v>813.42</v>
      </c>
      <c r="J871" s="242">
        <v>1410</v>
      </c>
      <c r="K871" s="242">
        <v>919.17</v>
      </c>
    </row>
    <row r="872" spans="1:11">
      <c r="A872" s="244">
        <v>3915</v>
      </c>
      <c r="B872" s="244">
        <v>1411.75</v>
      </c>
      <c r="C872" s="244">
        <v>777.83</v>
      </c>
      <c r="D872" s="245">
        <v>1411.75</v>
      </c>
      <c r="E872" s="245">
        <v>777.83</v>
      </c>
      <c r="F872" s="245">
        <v>1411.75</v>
      </c>
      <c r="G872" s="245">
        <v>883.42</v>
      </c>
      <c r="H872" s="245">
        <v>1411.75</v>
      </c>
      <c r="I872" s="245">
        <v>815.75</v>
      </c>
      <c r="J872" s="245">
        <v>1411.75</v>
      </c>
      <c r="K872" s="245">
        <v>921.33</v>
      </c>
    </row>
    <row r="873" spans="1:11">
      <c r="A873" s="243">
        <v>3919.5</v>
      </c>
      <c r="B873" s="243">
        <v>1413.42</v>
      </c>
      <c r="C873" s="243">
        <v>780</v>
      </c>
      <c r="D873" s="242">
        <v>1413.42</v>
      </c>
      <c r="E873" s="242">
        <v>780</v>
      </c>
      <c r="F873" s="242">
        <v>1413.42</v>
      </c>
      <c r="G873" s="242">
        <v>885.58</v>
      </c>
      <c r="H873" s="242">
        <v>1413.42</v>
      </c>
      <c r="I873" s="242">
        <v>817.83</v>
      </c>
      <c r="J873" s="242">
        <v>1413.42</v>
      </c>
      <c r="K873" s="242">
        <v>923.42</v>
      </c>
    </row>
    <row r="874" spans="1:11">
      <c r="A874" s="244">
        <v>3924</v>
      </c>
      <c r="B874" s="244">
        <v>1415.08</v>
      </c>
      <c r="C874" s="244">
        <v>782.33</v>
      </c>
      <c r="D874" s="245">
        <v>1415.08</v>
      </c>
      <c r="E874" s="245">
        <v>782.33</v>
      </c>
      <c r="F874" s="245">
        <v>1415.08</v>
      </c>
      <c r="G874" s="245">
        <v>887.83</v>
      </c>
      <c r="H874" s="245">
        <v>1415.08</v>
      </c>
      <c r="I874" s="245">
        <v>820.08</v>
      </c>
      <c r="J874" s="245">
        <v>1415.08</v>
      </c>
      <c r="K874" s="245">
        <v>925.58</v>
      </c>
    </row>
    <row r="875" spans="1:11">
      <c r="A875" s="243">
        <v>3928.5</v>
      </c>
      <c r="B875" s="243">
        <v>1416.83</v>
      </c>
      <c r="C875" s="243">
        <v>784.58</v>
      </c>
      <c r="D875" s="242">
        <v>1416.83</v>
      </c>
      <c r="E875" s="242">
        <v>784.58</v>
      </c>
      <c r="F875" s="242">
        <v>1416.83</v>
      </c>
      <c r="G875" s="242">
        <v>890.08</v>
      </c>
      <c r="H875" s="242">
        <v>1416.83</v>
      </c>
      <c r="I875" s="242">
        <v>822.33</v>
      </c>
      <c r="J875" s="242">
        <v>1416.83</v>
      </c>
      <c r="K875" s="242">
        <v>927.83</v>
      </c>
    </row>
    <row r="876" spans="1:11">
      <c r="A876" s="244">
        <v>3933</v>
      </c>
      <c r="B876" s="244">
        <v>1418.5</v>
      </c>
      <c r="C876" s="244">
        <v>786.92</v>
      </c>
      <c r="D876" s="245">
        <v>1418.5</v>
      </c>
      <c r="E876" s="245">
        <v>786.92</v>
      </c>
      <c r="F876" s="245">
        <v>1418.5</v>
      </c>
      <c r="G876" s="245">
        <v>892.25</v>
      </c>
      <c r="H876" s="245">
        <v>1418.5</v>
      </c>
      <c r="I876" s="245">
        <v>824.5</v>
      </c>
      <c r="J876" s="245">
        <v>1418.5</v>
      </c>
      <c r="K876" s="245">
        <v>929.83</v>
      </c>
    </row>
    <row r="877" spans="1:11">
      <c r="A877" s="243">
        <v>3937.5</v>
      </c>
      <c r="B877" s="243">
        <v>1420.17</v>
      </c>
      <c r="C877" s="243">
        <v>789.08</v>
      </c>
      <c r="D877" s="242">
        <v>1420.17</v>
      </c>
      <c r="E877" s="242">
        <v>789.08</v>
      </c>
      <c r="F877" s="242">
        <v>1420.17</v>
      </c>
      <c r="G877" s="242">
        <v>894.42</v>
      </c>
      <c r="H877" s="242">
        <v>1420.17</v>
      </c>
      <c r="I877" s="242">
        <v>826.67</v>
      </c>
      <c r="J877" s="242">
        <v>1420.17</v>
      </c>
      <c r="K877" s="242">
        <v>932</v>
      </c>
    </row>
    <row r="878" spans="1:11">
      <c r="A878" s="244">
        <v>3942</v>
      </c>
      <c r="B878" s="244">
        <v>1421.83</v>
      </c>
      <c r="C878" s="244">
        <v>791.42</v>
      </c>
      <c r="D878" s="245">
        <v>1421.83</v>
      </c>
      <c r="E878" s="245">
        <v>791.42</v>
      </c>
      <c r="F878" s="245">
        <v>1421.83</v>
      </c>
      <c r="G878" s="245">
        <v>896.67</v>
      </c>
      <c r="H878" s="245">
        <v>1421.83</v>
      </c>
      <c r="I878" s="245">
        <v>828.92</v>
      </c>
      <c r="J878" s="245">
        <v>1421.83</v>
      </c>
      <c r="K878" s="245">
        <v>934.17</v>
      </c>
    </row>
    <row r="879" spans="1:11">
      <c r="A879" s="243">
        <v>3946.5</v>
      </c>
      <c r="B879" s="243">
        <v>1423.58</v>
      </c>
      <c r="C879" s="243">
        <v>793.67</v>
      </c>
      <c r="D879" s="242">
        <v>1423.58</v>
      </c>
      <c r="E879" s="242">
        <v>793.67</v>
      </c>
      <c r="F879" s="242">
        <v>1423.58</v>
      </c>
      <c r="G879" s="242">
        <v>898.83</v>
      </c>
      <c r="H879" s="242">
        <v>1423.58</v>
      </c>
      <c r="I879" s="242">
        <v>831.08</v>
      </c>
      <c r="J879" s="242">
        <v>1423.58</v>
      </c>
      <c r="K879" s="242">
        <v>936.25</v>
      </c>
    </row>
    <row r="880" spans="1:11">
      <c r="A880" s="244">
        <v>3951</v>
      </c>
      <c r="B880" s="244">
        <v>1425.25</v>
      </c>
      <c r="C880" s="244">
        <v>795.92</v>
      </c>
      <c r="D880" s="245">
        <v>1425.25</v>
      </c>
      <c r="E880" s="245">
        <v>795.92</v>
      </c>
      <c r="F880" s="245">
        <v>1425.25</v>
      </c>
      <c r="G880" s="245">
        <v>901</v>
      </c>
      <c r="H880" s="245">
        <v>1425.25</v>
      </c>
      <c r="I880" s="245">
        <v>833.33</v>
      </c>
      <c r="J880" s="245">
        <v>1425.25</v>
      </c>
      <c r="K880" s="245">
        <v>938.42</v>
      </c>
    </row>
    <row r="881" spans="1:11">
      <c r="A881" s="243">
        <v>3955.5</v>
      </c>
      <c r="B881" s="243">
        <v>1426.92</v>
      </c>
      <c r="C881" s="243">
        <v>798.17</v>
      </c>
      <c r="D881" s="242">
        <v>1426.92</v>
      </c>
      <c r="E881" s="242">
        <v>798.17</v>
      </c>
      <c r="F881" s="242">
        <v>1426.92</v>
      </c>
      <c r="G881" s="242">
        <v>903.25</v>
      </c>
      <c r="H881" s="242">
        <v>1426.92</v>
      </c>
      <c r="I881" s="242">
        <v>835.5</v>
      </c>
      <c r="J881" s="242">
        <v>1426.92</v>
      </c>
      <c r="K881" s="242">
        <v>940.58</v>
      </c>
    </row>
    <row r="882" spans="1:11">
      <c r="A882" s="244">
        <v>3960</v>
      </c>
      <c r="B882" s="244">
        <v>1428.67</v>
      </c>
      <c r="C882" s="244">
        <v>800.5</v>
      </c>
      <c r="D882" s="245">
        <v>1428.67</v>
      </c>
      <c r="E882" s="245">
        <v>800.5</v>
      </c>
      <c r="F882" s="245">
        <v>1428.67</v>
      </c>
      <c r="G882" s="245">
        <v>905.5</v>
      </c>
      <c r="H882" s="245">
        <v>1428.67</v>
      </c>
      <c r="I882" s="245">
        <v>837.75</v>
      </c>
      <c r="J882" s="245">
        <v>1428.67</v>
      </c>
      <c r="K882" s="245">
        <v>942.75</v>
      </c>
    </row>
    <row r="883" spans="1:11">
      <c r="A883" s="243">
        <v>3964.5</v>
      </c>
      <c r="B883" s="243">
        <v>1430.33</v>
      </c>
      <c r="C883" s="243">
        <v>802.83</v>
      </c>
      <c r="D883" s="242">
        <v>1430.33</v>
      </c>
      <c r="E883" s="242">
        <v>802.83</v>
      </c>
      <c r="F883" s="242">
        <v>1430.33</v>
      </c>
      <c r="G883" s="242">
        <v>907.67</v>
      </c>
      <c r="H883" s="242">
        <v>1430.33</v>
      </c>
      <c r="I883" s="242">
        <v>840</v>
      </c>
      <c r="J883" s="242">
        <v>1430.33</v>
      </c>
      <c r="K883" s="242">
        <v>944.83</v>
      </c>
    </row>
    <row r="884" spans="1:11">
      <c r="A884" s="244">
        <v>3969</v>
      </c>
      <c r="B884" s="244">
        <v>1432</v>
      </c>
      <c r="C884" s="244">
        <v>805</v>
      </c>
      <c r="D884" s="245">
        <v>1432</v>
      </c>
      <c r="E884" s="245">
        <v>805</v>
      </c>
      <c r="F884" s="245">
        <v>1432</v>
      </c>
      <c r="G884" s="245">
        <v>909.83</v>
      </c>
      <c r="H884" s="245">
        <v>1432</v>
      </c>
      <c r="I884" s="245">
        <v>842.17</v>
      </c>
      <c r="J884" s="245">
        <v>1432</v>
      </c>
      <c r="K884" s="245">
        <v>947</v>
      </c>
    </row>
    <row r="885" spans="1:11">
      <c r="A885" s="243">
        <v>3973.5</v>
      </c>
      <c r="B885" s="243">
        <v>1433.67</v>
      </c>
      <c r="C885" s="243">
        <v>807.33</v>
      </c>
      <c r="D885" s="242">
        <v>1433.67</v>
      </c>
      <c r="E885" s="242">
        <v>807.33</v>
      </c>
      <c r="F885" s="242">
        <v>1433.67</v>
      </c>
      <c r="G885" s="242">
        <v>912.08</v>
      </c>
      <c r="H885" s="242">
        <v>1433.67</v>
      </c>
      <c r="I885" s="242">
        <v>844.33</v>
      </c>
      <c r="J885" s="242">
        <v>1433.67</v>
      </c>
      <c r="K885" s="242">
        <v>949.08</v>
      </c>
    </row>
    <row r="886" spans="1:11">
      <c r="A886" s="244">
        <v>3978</v>
      </c>
      <c r="B886" s="244">
        <v>1435.42</v>
      </c>
      <c r="C886" s="244">
        <v>809.58</v>
      </c>
      <c r="D886" s="245">
        <v>1435.42</v>
      </c>
      <c r="E886" s="245">
        <v>809.58</v>
      </c>
      <c r="F886" s="245">
        <v>1435.42</v>
      </c>
      <c r="G886" s="245">
        <v>914.25</v>
      </c>
      <c r="H886" s="245">
        <v>1435.42</v>
      </c>
      <c r="I886" s="245">
        <v>846.58</v>
      </c>
      <c r="J886" s="245">
        <v>1435.42</v>
      </c>
      <c r="K886" s="245">
        <v>951.25</v>
      </c>
    </row>
    <row r="887" spans="1:11">
      <c r="A887" s="243">
        <v>3982.5</v>
      </c>
      <c r="B887" s="243">
        <v>1437.08</v>
      </c>
      <c r="C887" s="243">
        <v>811.92</v>
      </c>
      <c r="D887" s="242">
        <v>1437.08</v>
      </c>
      <c r="E887" s="242">
        <v>811.92</v>
      </c>
      <c r="F887" s="242">
        <v>1437.08</v>
      </c>
      <c r="G887" s="242">
        <v>916.5</v>
      </c>
      <c r="H887" s="242">
        <v>1437.08</v>
      </c>
      <c r="I887" s="242">
        <v>848.83</v>
      </c>
      <c r="J887" s="242">
        <v>1437.08</v>
      </c>
      <c r="K887" s="242">
        <v>953.42</v>
      </c>
    </row>
    <row r="888" spans="1:11">
      <c r="A888" s="244">
        <v>3987</v>
      </c>
      <c r="B888" s="244">
        <v>1438.75</v>
      </c>
      <c r="C888" s="244">
        <v>814.08</v>
      </c>
      <c r="D888" s="245">
        <v>1438.75</v>
      </c>
      <c r="E888" s="245">
        <v>814.08</v>
      </c>
      <c r="F888" s="245">
        <v>1438.75</v>
      </c>
      <c r="G888" s="245">
        <v>918.67</v>
      </c>
      <c r="H888" s="245">
        <v>1438.75</v>
      </c>
      <c r="I888" s="245">
        <v>850.92</v>
      </c>
      <c r="J888" s="245">
        <v>1438.75</v>
      </c>
      <c r="K888" s="245">
        <v>955.5</v>
      </c>
    </row>
    <row r="889" spans="1:11">
      <c r="A889" s="243">
        <v>3991.5</v>
      </c>
      <c r="B889" s="243">
        <v>1440.5</v>
      </c>
      <c r="C889" s="243">
        <v>816.5</v>
      </c>
      <c r="D889" s="242">
        <v>1440.5</v>
      </c>
      <c r="E889" s="242">
        <v>816.5</v>
      </c>
      <c r="F889" s="242">
        <v>1440.5</v>
      </c>
      <c r="G889" s="242">
        <v>921</v>
      </c>
      <c r="H889" s="242">
        <v>1440.5</v>
      </c>
      <c r="I889" s="242">
        <v>853.25</v>
      </c>
      <c r="J889" s="242">
        <v>1440.5</v>
      </c>
      <c r="K889" s="242">
        <v>957.75</v>
      </c>
    </row>
    <row r="890" spans="1:11">
      <c r="A890" s="244">
        <v>3996</v>
      </c>
      <c r="B890" s="244">
        <v>1442.17</v>
      </c>
      <c r="C890" s="244">
        <v>818.67</v>
      </c>
      <c r="D890" s="245">
        <v>1442.17</v>
      </c>
      <c r="E890" s="245">
        <v>818.67</v>
      </c>
      <c r="F890" s="245">
        <v>1442.17</v>
      </c>
      <c r="G890" s="245">
        <v>923.08</v>
      </c>
      <c r="H890" s="245">
        <v>1442.17</v>
      </c>
      <c r="I890" s="245">
        <v>855.42</v>
      </c>
      <c r="J890" s="245">
        <v>1442.17</v>
      </c>
      <c r="K890" s="245">
        <v>959.83</v>
      </c>
    </row>
    <row r="891" spans="1:11">
      <c r="A891" s="243">
        <v>4000.5</v>
      </c>
      <c r="B891" s="243">
        <v>1443.83</v>
      </c>
      <c r="C891" s="243">
        <v>820.92</v>
      </c>
      <c r="D891" s="242">
        <v>1443.83</v>
      </c>
      <c r="E891" s="242">
        <v>820.92</v>
      </c>
      <c r="F891" s="242">
        <v>1443.83</v>
      </c>
      <c r="G891" s="242">
        <v>925.25</v>
      </c>
      <c r="H891" s="242">
        <v>1443.83</v>
      </c>
      <c r="I891" s="242">
        <v>857.58</v>
      </c>
      <c r="J891" s="242">
        <v>1443.83</v>
      </c>
      <c r="K891" s="242">
        <v>961.92</v>
      </c>
    </row>
    <row r="892" spans="1:11">
      <c r="A892" s="244">
        <v>4005</v>
      </c>
      <c r="B892" s="244">
        <v>1445.5</v>
      </c>
      <c r="C892" s="244">
        <v>823.17</v>
      </c>
      <c r="D892" s="245">
        <v>1445.5</v>
      </c>
      <c r="E892" s="245">
        <v>823.17</v>
      </c>
      <c r="F892" s="245">
        <v>1445.5</v>
      </c>
      <c r="G892" s="245">
        <v>927.5</v>
      </c>
      <c r="H892" s="245">
        <v>1445.5</v>
      </c>
      <c r="I892" s="245">
        <v>859.75</v>
      </c>
      <c r="J892" s="245">
        <v>1445.5</v>
      </c>
      <c r="K892" s="245">
        <v>964.08</v>
      </c>
    </row>
    <row r="893" spans="1:11">
      <c r="A893" s="243">
        <v>4009.5</v>
      </c>
      <c r="B893" s="243">
        <v>1447.25</v>
      </c>
      <c r="C893" s="243">
        <v>825.5</v>
      </c>
      <c r="D893" s="242">
        <v>1447.25</v>
      </c>
      <c r="E893" s="242">
        <v>825.5</v>
      </c>
      <c r="F893" s="242">
        <v>1447.25</v>
      </c>
      <c r="G893" s="242">
        <v>929.67</v>
      </c>
      <c r="H893" s="242">
        <v>1447.25</v>
      </c>
      <c r="I893" s="242">
        <v>862.08</v>
      </c>
      <c r="J893" s="242">
        <v>1447.25</v>
      </c>
      <c r="K893" s="242">
        <v>966.25</v>
      </c>
    </row>
    <row r="894" spans="1:11">
      <c r="A894" s="244">
        <v>4014</v>
      </c>
      <c r="B894" s="244">
        <v>1448.92</v>
      </c>
      <c r="C894" s="244">
        <v>827.75</v>
      </c>
      <c r="D894" s="245">
        <v>1448.92</v>
      </c>
      <c r="E894" s="245">
        <v>827.75</v>
      </c>
      <c r="F894" s="245">
        <v>1448.92</v>
      </c>
      <c r="G894" s="245">
        <v>931.92</v>
      </c>
      <c r="H894" s="245">
        <v>1448.92</v>
      </c>
      <c r="I894" s="245">
        <v>864.25</v>
      </c>
      <c r="J894" s="245">
        <v>1448.92</v>
      </c>
      <c r="K894" s="245">
        <v>968.42</v>
      </c>
    </row>
    <row r="895" spans="1:11">
      <c r="A895" s="243">
        <v>4018.5</v>
      </c>
      <c r="B895" s="243">
        <v>1450.58</v>
      </c>
      <c r="C895" s="243">
        <v>830</v>
      </c>
      <c r="D895" s="242">
        <v>1450.58</v>
      </c>
      <c r="E895" s="242">
        <v>830</v>
      </c>
      <c r="F895" s="242">
        <v>1450.58</v>
      </c>
      <c r="G895" s="242">
        <v>934.08</v>
      </c>
      <c r="H895" s="242">
        <v>1450.58</v>
      </c>
      <c r="I895" s="242">
        <v>866.42</v>
      </c>
      <c r="J895" s="242">
        <v>1450.58</v>
      </c>
      <c r="K895" s="242">
        <v>970.5</v>
      </c>
    </row>
    <row r="896" spans="1:11">
      <c r="A896" s="244">
        <v>4023</v>
      </c>
      <c r="B896" s="244">
        <v>1452.33</v>
      </c>
      <c r="C896" s="244">
        <v>832.33</v>
      </c>
      <c r="D896" s="245">
        <v>1452.33</v>
      </c>
      <c r="E896" s="245">
        <v>832.33</v>
      </c>
      <c r="F896" s="245">
        <v>1452.33</v>
      </c>
      <c r="G896" s="245">
        <v>936.42</v>
      </c>
      <c r="H896" s="245">
        <v>1452.33</v>
      </c>
      <c r="I896" s="245">
        <v>868.67</v>
      </c>
      <c r="J896" s="245">
        <v>1452.33</v>
      </c>
      <c r="K896" s="245">
        <v>972.75</v>
      </c>
    </row>
    <row r="897" spans="1:11">
      <c r="A897" s="243">
        <v>4027.5</v>
      </c>
      <c r="B897" s="243">
        <v>1454</v>
      </c>
      <c r="C897" s="243">
        <v>834.58</v>
      </c>
      <c r="D897" s="242">
        <v>1454</v>
      </c>
      <c r="E897" s="242">
        <v>834.58</v>
      </c>
      <c r="F897" s="242">
        <v>1454</v>
      </c>
      <c r="G897" s="242">
        <v>938.5</v>
      </c>
      <c r="H897" s="242">
        <v>1454</v>
      </c>
      <c r="I897" s="242">
        <v>870.92</v>
      </c>
      <c r="J897" s="242">
        <v>1454</v>
      </c>
      <c r="K897" s="242">
        <v>974.83</v>
      </c>
    </row>
    <row r="898" spans="1:11">
      <c r="A898" s="244">
        <v>4032</v>
      </c>
      <c r="B898" s="244">
        <v>1455.67</v>
      </c>
      <c r="C898" s="244">
        <v>836.83</v>
      </c>
      <c r="D898" s="245">
        <v>1455.67</v>
      </c>
      <c r="E898" s="245">
        <v>836.83</v>
      </c>
      <c r="F898" s="245">
        <v>1455.67</v>
      </c>
      <c r="G898" s="245">
        <v>940.75</v>
      </c>
      <c r="H898" s="245">
        <v>1455.67</v>
      </c>
      <c r="I898" s="245">
        <v>873</v>
      </c>
      <c r="J898" s="245">
        <v>1455.67</v>
      </c>
      <c r="K898" s="245">
        <v>976.92</v>
      </c>
    </row>
    <row r="899" spans="1:11">
      <c r="A899" s="243">
        <v>4036.5</v>
      </c>
      <c r="B899" s="243">
        <v>1457.33</v>
      </c>
      <c r="C899" s="243">
        <v>839.08</v>
      </c>
      <c r="D899" s="242">
        <v>1457.33</v>
      </c>
      <c r="E899" s="242">
        <v>839.08</v>
      </c>
      <c r="F899" s="242">
        <v>1457.33</v>
      </c>
      <c r="G899" s="242">
        <v>942.92</v>
      </c>
      <c r="H899" s="242">
        <v>1457.33</v>
      </c>
      <c r="I899" s="242">
        <v>875.25</v>
      </c>
      <c r="J899" s="242">
        <v>1457.33</v>
      </c>
      <c r="K899" s="242">
        <v>979.08</v>
      </c>
    </row>
    <row r="900" spans="1:11">
      <c r="A900" s="244">
        <v>4041</v>
      </c>
      <c r="B900" s="244">
        <v>1459.08</v>
      </c>
      <c r="C900" s="244">
        <v>841.42</v>
      </c>
      <c r="D900" s="245">
        <v>1459.08</v>
      </c>
      <c r="E900" s="245">
        <v>841.42</v>
      </c>
      <c r="F900" s="245">
        <v>1459.08</v>
      </c>
      <c r="G900" s="245">
        <v>945.25</v>
      </c>
      <c r="H900" s="245">
        <v>1459.08</v>
      </c>
      <c r="I900" s="245">
        <v>877.5</v>
      </c>
      <c r="J900" s="245">
        <v>1459.08</v>
      </c>
      <c r="K900" s="245">
        <v>981.33</v>
      </c>
    </row>
    <row r="901" spans="1:11">
      <c r="A901" s="243">
        <v>4045.5</v>
      </c>
      <c r="B901" s="243">
        <v>1460.75</v>
      </c>
      <c r="C901" s="243">
        <v>843.67</v>
      </c>
      <c r="D901" s="242">
        <v>1460.75</v>
      </c>
      <c r="E901" s="242">
        <v>843.67</v>
      </c>
      <c r="F901" s="242">
        <v>1460.75</v>
      </c>
      <c r="G901" s="242">
        <v>947.33</v>
      </c>
      <c r="H901" s="242">
        <v>1460.75</v>
      </c>
      <c r="I901" s="242">
        <v>879.67</v>
      </c>
      <c r="J901" s="242">
        <v>1460.75</v>
      </c>
      <c r="K901" s="242">
        <v>983.33</v>
      </c>
    </row>
    <row r="902" spans="1:11">
      <c r="A902" s="244">
        <v>4050</v>
      </c>
      <c r="B902" s="244">
        <v>1462.42</v>
      </c>
      <c r="C902" s="244">
        <v>845.83</v>
      </c>
      <c r="D902" s="245">
        <v>1462.42</v>
      </c>
      <c r="E902" s="245">
        <v>845.83</v>
      </c>
      <c r="F902" s="245">
        <v>1462.42</v>
      </c>
      <c r="G902" s="245">
        <v>949.5</v>
      </c>
      <c r="H902" s="245">
        <v>1462.42</v>
      </c>
      <c r="I902" s="245">
        <v>881.83</v>
      </c>
      <c r="J902" s="245">
        <v>1462.42</v>
      </c>
      <c r="K902" s="245">
        <v>985.5</v>
      </c>
    </row>
    <row r="903" spans="1:11">
      <c r="A903" s="243">
        <v>4054.5</v>
      </c>
      <c r="B903" s="243">
        <v>1464.08</v>
      </c>
      <c r="C903" s="243">
        <v>848.17</v>
      </c>
      <c r="D903" s="242">
        <v>1464.08</v>
      </c>
      <c r="E903" s="242">
        <v>848.17</v>
      </c>
      <c r="F903" s="242">
        <v>1464.08</v>
      </c>
      <c r="G903" s="242">
        <v>951.75</v>
      </c>
      <c r="H903" s="242">
        <v>1464.08</v>
      </c>
      <c r="I903" s="242">
        <v>884.08</v>
      </c>
      <c r="J903" s="242">
        <v>1464.08</v>
      </c>
      <c r="K903" s="242">
        <v>987.67</v>
      </c>
    </row>
    <row r="904" spans="1:11">
      <c r="A904" s="244">
        <v>4059</v>
      </c>
      <c r="B904" s="244">
        <v>1465.83</v>
      </c>
      <c r="C904" s="244">
        <v>850.42</v>
      </c>
      <c r="D904" s="245">
        <v>1465.83</v>
      </c>
      <c r="E904" s="245">
        <v>850.42</v>
      </c>
      <c r="F904" s="245">
        <v>1465.83</v>
      </c>
      <c r="G904" s="245">
        <v>953.92</v>
      </c>
      <c r="H904" s="245">
        <v>1465.83</v>
      </c>
      <c r="I904" s="245">
        <v>886.25</v>
      </c>
      <c r="J904" s="245">
        <v>1465.83</v>
      </c>
      <c r="K904" s="245">
        <v>989.75</v>
      </c>
    </row>
    <row r="905" spans="1:11">
      <c r="A905" s="243">
        <v>4063.5</v>
      </c>
      <c r="B905" s="243">
        <v>1467.5</v>
      </c>
      <c r="C905" s="243">
        <v>852.75</v>
      </c>
      <c r="D905" s="242">
        <v>1467.5</v>
      </c>
      <c r="E905" s="242">
        <v>852.75</v>
      </c>
      <c r="F905" s="242">
        <v>1467.5</v>
      </c>
      <c r="G905" s="242">
        <v>956.17</v>
      </c>
      <c r="H905" s="242">
        <v>1467.5</v>
      </c>
      <c r="I905" s="242">
        <v>888.5</v>
      </c>
      <c r="J905" s="242">
        <v>1467.5</v>
      </c>
      <c r="K905" s="242">
        <v>991.92</v>
      </c>
    </row>
    <row r="906" spans="1:11">
      <c r="A906" s="244">
        <v>4068</v>
      </c>
      <c r="B906" s="244">
        <v>1469.17</v>
      </c>
      <c r="C906" s="244">
        <v>854.92</v>
      </c>
      <c r="D906" s="245">
        <v>1469.17</v>
      </c>
      <c r="E906" s="245">
        <v>854.92</v>
      </c>
      <c r="F906" s="245">
        <v>1469.17</v>
      </c>
      <c r="G906" s="245">
        <v>958.33</v>
      </c>
      <c r="H906" s="245">
        <v>1469.17</v>
      </c>
      <c r="I906" s="245">
        <v>890.67</v>
      </c>
      <c r="J906" s="245">
        <v>1469.17</v>
      </c>
      <c r="K906" s="245">
        <v>994.08</v>
      </c>
    </row>
    <row r="907" spans="1:11">
      <c r="A907" s="243">
        <v>4072.5</v>
      </c>
      <c r="B907" s="243">
        <v>1470.92</v>
      </c>
      <c r="C907" s="243">
        <v>857.33</v>
      </c>
      <c r="D907" s="242">
        <v>1470.92</v>
      </c>
      <c r="E907" s="242">
        <v>857.33</v>
      </c>
      <c r="F907" s="242">
        <v>1470.92</v>
      </c>
      <c r="G907" s="242">
        <v>960.67</v>
      </c>
      <c r="H907" s="242">
        <v>1470.92</v>
      </c>
      <c r="I907" s="242">
        <v>892.92</v>
      </c>
      <c r="J907" s="242">
        <v>1470.92</v>
      </c>
      <c r="K907" s="242">
        <v>996.25</v>
      </c>
    </row>
    <row r="908" spans="1:11">
      <c r="A908" s="244">
        <v>4077</v>
      </c>
      <c r="B908" s="244">
        <v>1472.58</v>
      </c>
      <c r="C908" s="244">
        <v>859.5</v>
      </c>
      <c r="D908" s="245">
        <v>1472.58</v>
      </c>
      <c r="E908" s="245">
        <v>859.5</v>
      </c>
      <c r="F908" s="245">
        <v>1472.58</v>
      </c>
      <c r="G908" s="245">
        <v>962.75</v>
      </c>
      <c r="H908" s="245">
        <v>1472.58</v>
      </c>
      <c r="I908" s="245">
        <v>895.08</v>
      </c>
      <c r="J908" s="245">
        <v>1472.58</v>
      </c>
      <c r="K908" s="245">
        <v>998.33</v>
      </c>
    </row>
    <row r="909" spans="1:11">
      <c r="A909" s="243">
        <v>4081.5</v>
      </c>
      <c r="B909" s="243">
        <v>1474.25</v>
      </c>
      <c r="C909" s="243">
        <v>861.83</v>
      </c>
      <c r="D909" s="242">
        <v>1474.25</v>
      </c>
      <c r="E909" s="242">
        <v>861.83</v>
      </c>
      <c r="F909" s="242">
        <v>1474.25</v>
      </c>
      <c r="G909" s="242">
        <v>965</v>
      </c>
      <c r="H909" s="242">
        <v>1474.25</v>
      </c>
      <c r="I909" s="242">
        <v>897.33</v>
      </c>
      <c r="J909" s="242">
        <v>1474.25</v>
      </c>
      <c r="K909" s="242">
        <v>1000.5</v>
      </c>
    </row>
    <row r="910" spans="1:11">
      <c r="A910" s="244">
        <v>4086</v>
      </c>
      <c r="B910" s="244">
        <v>1475.92</v>
      </c>
      <c r="C910" s="244">
        <v>864</v>
      </c>
      <c r="D910" s="245">
        <v>1475.92</v>
      </c>
      <c r="E910" s="245">
        <v>864</v>
      </c>
      <c r="F910" s="245">
        <v>1475.92</v>
      </c>
      <c r="G910" s="245">
        <v>967.17</v>
      </c>
      <c r="H910" s="245">
        <v>1475.92</v>
      </c>
      <c r="I910" s="245">
        <v>899.42</v>
      </c>
      <c r="J910" s="245">
        <v>1475.92</v>
      </c>
      <c r="K910" s="245">
        <v>1002.58</v>
      </c>
    </row>
    <row r="911" spans="1:11">
      <c r="A911" s="243">
        <v>4090.5</v>
      </c>
      <c r="B911" s="243">
        <v>1477.67</v>
      </c>
      <c r="C911" s="243">
        <v>866.42</v>
      </c>
      <c r="D911" s="242">
        <v>1477.67</v>
      </c>
      <c r="E911" s="242">
        <v>866.42</v>
      </c>
      <c r="F911" s="242">
        <v>1477.67</v>
      </c>
      <c r="G911" s="242">
        <v>969.42</v>
      </c>
      <c r="H911" s="242">
        <v>1477.67</v>
      </c>
      <c r="I911" s="242">
        <v>901.75</v>
      </c>
      <c r="J911" s="242">
        <v>1477.67</v>
      </c>
      <c r="K911" s="242">
        <v>1004.75</v>
      </c>
    </row>
    <row r="912" spans="1:11">
      <c r="A912" s="244">
        <v>4095</v>
      </c>
      <c r="B912" s="244">
        <v>1479.33</v>
      </c>
      <c r="C912" s="244">
        <v>868.58</v>
      </c>
      <c r="D912" s="245">
        <v>1479.33</v>
      </c>
      <c r="E912" s="245">
        <v>868.58</v>
      </c>
      <c r="F912" s="245">
        <v>1479.33</v>
      </c>
      <c r="G912" s="245">
        <v>971.58</v>
      </c>
      <c r="H912" s="245">
        <v>1479.33</v>
      </c>
      <c r="I912" s="245">
        <v>903.92</v>
      </c>
      <c r="J912" s="245">
        <v>1479.33</v>
      </c>
      <c r="K912" s="245">
        <v>1006.92</v>
      </c>
    </row>
    <row r="913" spans="1:11">
      <c r="A913" s="243">
        <v>4099.5</v>
      </c>
      <c r="B913" s="243">
        <v>1481</v>
      </c>
      <c r="C913" s="243">
        <v>870.83</v>
      </c>
      <c r="D913" s="242">
        <v>1481</v>
      </c>
      <c r="E913" s="242">
        <v>870.83</v>
      </c>
      <c r="F913" s="242">
        <v>1481</v>
      </c>
      <c r="G913" s="242">
        <v>973.75</v>
      </c>
      <c r="H913" s="242">
        <v>1481</v>
      </c>
      <c r="I913" s="242">
        <v>906.08</v>
      </c>
      <c r="J913" s="242">
        <v>1481</v>
      </c>
      <c r="K913" s="242">
        <v>1009</v>
      </c>
    </row>
    <row r="914" spans="1:11">
      <c r="A914" s="244">
        <v>4104</v>
      </c>
      <c r="B914" s="244">
        <v>1482.75</v>
      </c>
      <c r="C914" s="244">
        <v>873.25</v>
      </c>
      <c r="D914" s="245">
        <v>1482.75</v>
      </c>
      <c r="E914" s="245">
        <v>873.25</v>
      </c>
      <c r="F914" s="245">
        <v>1482.75</v>
      </c>
      <c r="G914" s="245">
        <v>976.08</v>
      </c>
      <c r="H914" s="245">
        <v>1482.75</v>
      </c>
      <c r="I914" s="245">
        <v>908.42</v>
      </c>
      <c r="J914" s="245">
        <v>1482.75</v>
      </c>
      <c r="K914" s="245">
        <v>1011.25</v>
      </c>
    </row>
    <row r="915" spans="1:11">
      <c r="A915" s="243">
        <v>4108.5</v>
      </c>
      <c r="B915" s="243">
        <v>1484.42</v>
      </c>
      <c r="C915" s="243">
        <v>875.42</v>
      </c>
      <c r="D915" s="242">
        <v>1484.42</v>
      </c>
      <c r="E915" s="242">
        <v>875.42</v>
      </c>
      <c r="F915" s="242">
        <v>1484.42</v>
      </c>
      <c r="G915" s="242">
        <v>978.17</v>
      </c>
      <c r="H915" s="242">
        <v>1484.42</v>
      </c>
      <c r="I915" s="242">
        <v>910.58</v>
      </c>
      <c r="J915" s="242">
        <v>1484.42</v>
      </c>
      <c r="K915" s="242">
        <v>1013.33</v>
      </c>
    </row>
    <row r="916" spans="1:11">
      <c r="A916" s="244">
        <v>4113</v>
      </c>
      <c r="B916" s="244">
        <v>1486.08</v>
      </c>
      <c r="C916" s="244">
        <v>877.75</v>
      </c>
      <c r="D916" s="245">
        <v>1486.08</v>
      </c>
      <c r="E916" s="245">
        <v>877.75</v>
      </c>
      <c r="F916" s="245">
        <v>1486.08</v>
      </c>
      <c r="G916" s="245">
        <v>980.42</v>
      </c>
      <c r="H916" s="245">
        <v>1486.08</v>
      </c>
      <c r="I916" s="245">
        <v>912.75</v>
      </c>
      <c r="J916" s="245">
        <v>1486.08</v>
      </c>
      <c r="K916" s="245">
        <v>1015.42</v>
      </c>
    </row>
    <row r="917" spans="1:11">
      <c r="A917" s="243">
        <v>4117.5</v>
      </c>
      <c r="B917" s="243">
        <v>1487.75</v>
      </c>
      <c r="C917" s="243">
        <v>879.92</v>
      </c>
      <c r="D917" s="242">
        <v>1487.75</v>
      </c>
      <c r="E917" s="242">
        <v>879.92</v>
      </c>
      <c r="F917" s="242">
        <v>1487.75</v>
      </c>
      <c r="G917" s="242">
        <v>982.58</v>
      </c>
      <c r="H917" s="242">
        <v>1487.75</v>
      </c>
      <c r="I917" s="242">
        <v>914.92</v>
      </c>
      <c r="J917" s="242">
        <v>1487.75</v>
      </c>
      <c r="K917" s="242">
        <v>1017.58</v>
      </c>
    </row>
    <row r="918" spans="1:11">
      <c r="A918" s="244">
        <v>4122</v>
      </c>
      <c r="B918" s="244">
        <v>1489.5</v>
      </c>
      <c r="C918" s="244">
        <v>882.33</v>
      </c>
      <c r="D918" s="245">
        <v>1489.5</v>
      </c>
      <c r="E918" s="245">
        <v>882.33</v>
      </c>
      <c r="F918" s="245">
        <v>1489.5</v>
      </c>
      <c r="G918" s="245">
        <v>984.83</v>
      </c>
      <c r="H918" s="245">
        <v>1489.5</v>
      </c>
      <c r="I918" s="245">
        <v>917.25</v>
      </c>
      <c r="J918" s="245">
        <v>1489.5</v>
      </c>
      <c r="K918" s="245">
        <v>1019.75</v>
      </c>
    </row>
    <row r="919" spans="1:11">
      <c r="A919" s="243">
        <v>4126.5</v>
      </c>
      <c r="B919" s="243">
        <v>1491.17</v>
      </c>
      <c r="C919" s="243">
        <v>884.5</v>
      </c>
      <c r="D919" s="242">
        <v>1491.17</v>
      </c>
      <c r="E919" s="242">
        <v>884.5</v>
      </c>
      <c r="F919" s="242">
        <v>1491.17</v>
      </c>
      <c r="G919" s="242">
        <v>987</v>
      </c>
      <c r="H919" s="242">
        <v>1491.17</v>
      </c>
      <c r="I919" s="242">
        <v>919.33</v>
      </c>
      <c r="J919" s="242">
        <v>1491.17</v>
      </c>
      <c r="K919" s="242">
        <v>1021.83</v>
      </c>
    </row>
    <row r="920" spans="1:11">
      <c r="A920" s="244">
        <v>4131</v>
      </c>
      <c r="B920" s="244">
        <v>1492.83</v>
      </c>
      <c r="C920" s="244">
        <v>886.83</v>
      </c>
      <c r="D920" s="245">
        <v>1492.83</v>
      </c>
      <c r="E920" s="245">
        <v>886.83</v>
      </c>
      <c r="F920" s="245">
        <v>1492.83</v>
      </c>
      <c r="G920" s="245">
        <v>989.25</v>
      </c>
      <c r="H920" s="245">
        <v>1492.83</v>
      </c>
      <c r="I920" s="245">
        <v>921.58</v>
      </c>
      <c r="J920" s="245">
        <v>1492.83</v>
      </c>
      <c r="K920" s="245">
        <v>1024</v>
      </c>
    </row>
    <row r="921" spans="1:11">
      <c r="A921" s="243">
        <v>4135.5</v>
      </c>
      <c r="B921" s="243">
        <v>1494.58</v>
      </c>
      <c r="C921" s="243">
        <v>889.08</v>
      </c>
      <c r="D921" s="242">
        <v>1494.58</v>
      </c>
      <c r="E921" s="242">
        <v>889.08</v>
      </c>
      <c r="F921" s="242">
        <v>1494.58</v>
      </c>
      <c r="G921" s="242">
        <v>991.5</v>
      </c>
      <c r="H921" s="242">
        <v>1494.58</v>
      </c>
      <c r="I921" s="242">
        <v>923.83</v>
      </c>
      <c r="J921" s="242">
        <v>1494.58</v>
      </c>
      <c r="K921" s="242">
        <v>1026.25</v>
      </c>
    </row>
    <row r="922" spans="1:11">
      <c r="A922" s="244">
        <v>4140</v>
      </c>
      <c r="B922" s="244">
        <v>1496.25</v>
      </c>
      <c r="C922" s="244">
        <v>891.42</v>
      </c>
      <c r="D922" s="245">
        <v>1496.25</v>
      </c>
      <c r="E922" s="245">
        <v>891.42</v>
      </c>
      <c r="F922" s="245">
        <v>1496.25</v>
      </c>
      <c r="G922" s="245">
        <v>993.67</v>
      </c>
      <c r="H922" s="245">
        <v>1496.25</v>
      </c>
      <c r="I922" s="245">
        <v>926</v>
      </c>
      <c r="J922" s="245">
        <v>1496.25</v>
      </c>
      <c r="K922" s="245">
        <v>1028.25</v>
      </c>
    </row>
    <row r="923" spans="1:11">
      <c r="A923" s="243">
        <v>4144.5</v>
      </c>
      <c r="B923" s="243">
        <v>1497.92</v>
      </c>
      <c r="C923" s="243">
        <v>893.58</v>
      </c>
      <c r="D923" s="242">
        <v>1497.92</v>
      </c>
      <c r="E923" s="242">
        <v>893.58</v>
      </c>
      <c r="F923" s="242">
        <v>1497.92</v>
      </c>
      <c r="G923" s="242">
        <v>995.83</v>
      </c>
      <c r="H923" s="242">
        <v>1497.92</v>
      </c>
      <c r="I923" s="242">
        <v>928.17</v>
      </c>
      <c r="J923" s="242">
        <v>1497.92</v>
      </c>
      <c r="K923" s="242">
        <v>1030.42</v>
      </c>
    </row>
    <row r="924" spans="1:11">
      <c r="A924" s="244">
        <v>4149</v>
      </c>
      <c r="B924" s="244">
        <v>1499.58</v>
      </c>
      <c r="C924" s="244">
        <v>895.83</v>
      </c>
      <c r="D924" s="245">
        <v>1499.58</v>
      </c>
      <c r="E924" s="245">
        <v>895.83</v>
      </c>
      <c r="F924" s="245">
        <v>1499.58</v>
      </c>
      <c r="G924" s="245">
        <v>998</v>
      </c>
      <c r="H924" s="245">
        <v>1499.58</v>
      </c>
      <c r="I924" s="245">
        <v>930.42</v>
      </c>
      <c r="J924" s="245">
        <v>1499.58</v>
      </c>
      <c r="K924" s="245">
        <v>1032.58</v>
      </c>
    </row>
    <row r="925" spans="1:11">
      <c r="A925" s="243">
        <v>4153.5</v>
      </c>
      <c r="B925" s="243">
        <v>1501.33</v>
      </c>
      <c r="C925" s="243">
        <v>898.17</v>
      </c>
      <c r="D925" s="242">
        <v>1501.33</v>
      </c>
      <c r="E925" s="242">
        <v>898.17</v>
      </c>
      <c r="F925" s="242">
        <v>1501.33</v>
      </c>
      <c r="G925" s="242">
        <v>1000.25</v>
      </c>
      <c r="H925" s="242">
        <v>1501.33</v>
      </c>
      <c r="I925" s="242">
        <v>932.58</v>
      </c>
      <c r="J925" s="242">
        <v>1501.33</v>
      </c>
      <c r="K925" s="242">
        <v>1034.67</v>
      </c>
    </row>
    <row r="926" spans="1:11">
      <c r="A926" s="244">
        <v>4158</v>
      </c>
      <c r="B926" s="244">
        <v>1503</v>
      </c>
      <c r="C926" s="244">
        <v>900.42</v>
      </c>
      <c r="D926" s="245">
        <v>1503</v>
      </c>
      <c r="E926" s="245">
        <v>900.42</v>
      </c>
      <c r="F926" s="245">
        <v>1503</v>
      </c>
      <c r="G926" s="245">
        <v>1002.42</v>
      </c>
      <c r="H926" s="245">
        <v>1503</v>
      </c>
      <c r="I926" s="245">
        <v>934.83</v>
      </c>
      <c r="J926" s="245">
        <v>1503</v>
      </c>
      <c r="K926" s="245">
        <v>1036.83</v>
      </c>
    </row>
    <row r="927" spans="1:11">
      <c r="A927" s="243">
        <v>4162.5</v>
      </c>
      <c r="B927" s="243">
        <v>1504.67</v>
      </c>
      <c r="C927" s="243">
        <v>902.67</v>
      </c>
      <c r="D927" s="242">
        <v>1504.67</v>
      </c>
      <c r="E927" s="242">
        <v>902.67</v>
      </c>
      <c r="F927" s="242">
        <v>1504.67</v>
      </c>
      <c r="G927" s="242">
        <v>1004.67</v>
      </c>
      <c r="H927" s="242">
        <v>1504.67</v>
      </c>
      <c r="I927" s="242">
        <v>937</v>
      </c>
      <c r="J927" s="242">
        <v>1504.67</v>
      </c>
      <c r="K927" s="242">
        <v>1039</v>
      </c>
    </row>
    <row r="928" spans="1:11">
      <c r="A928" s="244">
        <v>4167</v>
      </c>
      <c r="B928" s="244">
        <v>1506.42</v>
      </c>
      <c r="C928" s="244">
        <v>905</v>
      </c>
      <c r="D928" s="245">
        <v>1506.42</v>
      </c>
      <c r="E928" s="245">
        <v>905</v>
      </c>
      <c r="F928" s="245">
        <v>1506.42</v>
      </c>
      <c r="G928" s="245">
        <v>1006.92</v>
      </c>
      <c r="H928" s="245">
        <v>1506.42</v>
      </c>
      <c r="I928" s="245">
        <v>939.25</v>
      </c>
      <c r="J928" s="245">
        <v>1506.42</v>
      </c>
      <c r="K928" s="245">
        <v>1041.17</v>
      </c>
    </row>
    <row r="929" spans="1:11">
      <c r="A929" s="243">
        <v>4171.5</v>
      </c>
      <c r="B929" s="243">
        <v>1508.08</v>
      </c>
      <c r="C929" s="243">
        <v>907.25</v>
      </c>
      <c r="D929" s="242">
        <v>1508.08</v>
      </c>
      <c r="E929" s="242">
        <v>907.25</v>
      </c>
      <c r="F929" s="242">
        <v>1508.08</v>
      </c>
      <c r="G929" s="242">
        <v>1009.08</v>
      </c>
      <c r="H929" s="242">
        <v>1508.08</v>
      </c>
      <c r="I929" s="242">
        <v>941.42</v>
      </c>
      <c r="J929" s="242">
        <v>1508.08</v>
      </c>
      <c r="K929" s="242">
        <v>1043.25</v>
      </c>
    </row>
    <row r="930" spans="1:11">
      <c r="A930" s="244">
        <v>4176</v>
      </c>
      <c r="B930" s="244">
        <v>1509.75</v>
      </c>
      <c r="C930" s="244">
        <v>909.5</v>
      </c>
      <c r="D930" s="245">
        <v>1509.75</v>
      </c>
      <c r="E930" s="245">
        <v>909.5</v>
      </c>
      <c r="F930" s="245">
        <v>1509.75</v>
      </c>
      <c r="G930" s="245">
        <v>1011.25</v>
      </c>
      <c r="H930" s="245">
        <v>1509.75</v>
      </c>
      <c r="I930" s="245">
        <v>943.67</v>
      </c>
      <c r="J930" s="245">
        <v>1509.75</v>
      </c>
      <c r="K930" s="245">
        <v>1045.42</v>
      </c>
    </row>
    <row r="931" spans="1:11">
      <c r="A931" s="243">
        <v>4180.5</v>
      </c>
      <c r="B931" s="243">
        <v>1511.42</v>
      </c>
      <c r="C931" s="243">
        <v>911.75</v>
      </c>
      <c r="D931" s="242">
        <v>1511.42</v>
      </c>
      <c r="E931" s="242">
        <v>911.75</v>
      </c>
      <c r="F931" s="242">
        <v>1511.42</v>
      </c>
      <c r="G931" s="242">
        <v>1013.5</v>
      </c>
      <c r="H931" s="242">
        <v>1511.42</v>
      </c>
      <c r="I931" s="242">
        <v>945.75</v>
      </c>
      <c r="J931" s="242">
        <v>1511.42</v>
      </c>
      <c r="K931" s="242">
        <v>1047.5</v>
      </c>
    </row>
    <row r="932" spans="1:11">
      <c r="A932" s="244">
        <v>4185</v>
      </c>
      <c r="B932" s="244">
        <v>1513.17</v>
      </c>
      <c r="C932" s="244">
        <v>914.08</v>
      </c>
      <c r="D932" s="245">
        <v>1513.17</v>
      </c>
      <c r="E932" s="245">
        <v>914.08</v>
      </c>
      <c r="F932" s="245">
        <v>1513.17</v>
      </c>
      <c r="G932" s="245">
        <v>1015.75</v>
      </c>
      <c r="H932" s="245">
        <v>1513.17</v>
      </c>
      <c r="I932" s="245">
        <v>948.08</v>
      </c>
      <c r="J932" s="245">
        <v>1513.17</v>
      </c>
      <c r="K932" s="245">
        <v>1049.75</v>
      </c>
    </row>
    <row r="933" spans="1:11">
      <c r="A933" s="243">
        <v>4189.5</v>
      </c>
      <c r="B933" s="243">
        <v>1514.83</v>
      </c>
      <c r="C933" s="243">
        <v>916.33</v>
      </c>
      <c r="D933" s="242">
        <v>1514.83</v>
      </c>
      <c r="E933" s="242">
        <v>916.33</v>
      </c>
      <c r="F933" s="242">
        <v>1514.83</v>
      </c>
      <c r="G933" s="242">
        <v>1017.92</v>
      </c>
      <c r="H933" s="242">
        <v>1514.83</v>
      </c>
      <c r="I933" s="242">
        <v>950.25</v>
      </c>
      <c r="J933" s="242">
        <v>1514.83</v>
      </c>
      <c r="K933" s="242">
        <v>1051.83</v>
      </c>
    </row>
    <row r="934" spans="1:11">
      <c r="A934" s="244">
        <v>4194</v>
      </c>
      <c r="B934" s="244">
        <v>1516.5</v>
      </c>
      <c r="C934" s="244">
        <v>918.58</v>
      </c>
      <c r="D934" s="245">
        <v>1516.5</v>
      </c>
      <c r="E934" s="245">
        <v>918.58</v>
      </c>
      <c r="F934" s="245">
        <v>1516.5</v>
      </c>
      <c r="G934" s="245">
        <v>1020.08</v>
      </c>
      <c r="H934" s="245">
        <v>1516.5</v>
      </c>
      <c r="I934" s="245">
        <v>952.42</v>
      </c>
      <c r="J934" s="245">
        <v>1516.5</v>
      </c>
      <c r="K934" s="245">
        <v>1053.92</v>
      </c>
    </row>
    <row r="935" spans="1:11">
      <c r="A935" s="243">
        <v>4198.5</v>
      </c>
      <c r="B935" s="243">
        <v>1518.25</v>
      </c>
      <c r="C935" s="243">
        <v>920.83</v>
      </c>
      <c r="D935" s="242">
        <v>1518.25</v>
      </c>
      <c r="E935" s="242">
        <v>920.83</v>
      </c>
      <c r="F935" s="242">
        <v>1518.25</v>
      </c>
      <c r="G935" s="242">
        <v>1022.33</v>
      </c>
      <c r="H935" s="242">
        <v>1518.25</v>
      </c>
      <c r="I935" s="242">
        <v>954.67</v>
      </c>
      <c r="J935" s="242">
        <v>1518.25</v>
      </c>
      <c r="K935" s="242">
        <v>1056.17</v>
      </c>
    </row>
    <row r="936" spans="1:11">
      <c r="A936" s="244">
        <v>4203</v>
      </c>
      <c r="B936" s="244">
        <v>1519.92</v>
      </c>
      <c r="C936" s="244">
        <v>923.17</v>
      </c>
      <c r="D936" s="245">
        <v>1519.92</v>
      </c>
      <c r="E936" s="245">
        <v>923.17</v>
      </c>
      <c r="F936" s="245">
        <v>1519.92</v>
      </c>
      <c r="G936" s="245">
        <v>1024.5</v>
      </c>
      <c r="H936" s="245">
        <v>1519.92</v>
      </c>
      <c r="I936" s="245">
        <v>956.92</v>
      </c>
      <c r="J936" s="245">
        <v>1519.92</v>
      </c>
      <c r="K936" s="245">
        <v>1058.25</v>
      </c>
    </row>
    <row r="937" spans="1:11">
      <c r="A937" s="243">
        <v>4207.5</v>
      </c>
      <c r="B937" s="243">
        <v>1521.58</v>
      </c>
      <c r="C937" s="243">
        <v>925.33</v>
      </c>
      <c r="D937" s="242">
        <v>1521.58</v>
      </c>
      <c r="E937" s="242">
        <v>925.33</v>
      </c>
      <c r="F937" s="242">
        <v>1521.58</v>
      </c>
      <c r="G937" s="242">
        <v>1026.67</v>
      </c>
      <c r="H937" s="242">
        <v>1521.58</v>
      </c>
      <c r="I937" s="242">
        <v>959</v>
      </c>
      <c r="J937" s="242">
        <v>1521.58</v>
      </c>
      <c r="K937" s="242">
        <v>1060.33</v>
      </c>
    </row>
    <row r="938" spans="1:11">
      <c r="A938" s="244">
        <v>4212</v>
      </c>
      <c r="B938" s="244">
        <v>1523.25</v>
      </c>
      <c r="C938" s="244">
        <v>927.67</v>
      </c>
      <c r="D938" s="245">
        <v>1523.25</v>
      </c>
      <c r="E938" s="245">
        <v>927.67</v>
      </c>
      <c r="F938" s="245">
        <v>1523.25</v>
      </c>
      <c r="G938" s="245">
        <v>1028.92</v>
      </c>
      <c r="H938" s="245">
        <v>1523.25</v>
      </c>
      <c r="I938" s="245">
        <v>961.25</v>
      </c>
      <c r="J938" s="245">
        <v>1523.25</v>
      </c>
      <c r="K938" s="245">
        <v>1062.5</v>
      </c>
    </row>
    <row r="939" spans="1:11">
      <c r="A939" s="243">
        <v>4216.5</v>
      </c>
      <c r="B939" s="243">
        <v>1525</v>
      </c>
      <c r="C939" s="243">
        <v>929.92</v>
      </c>
      <c r="D939" s="242">
        <v>1525</v>
      </c>
      <c r="E939" s="242">
        <v>929.92</v>
      </c>
      <c r="F939" s="242">
        <v>1525</v>
      </c>
      <c r="G939" s="242">
        <v>1031.17</v>
      </c>
      <c r="H939" s="242">
        <v>1525</v>
      </c>
      <c r="I939" s="242">
        <v>963.5</v>
      </c>
      <c r="J939" s="242">
        <v>1525</v>
      </c>
      <c r="K939" s="242">
        <v>1064.75</v>
      </c>
    </row>
    <row r="940" spans="1:11">
      <c r="A940" s="244">
        <v>4221</v>
      </c>
      <c r="B940" s="244">
        <v>1526.67</v>
      </c>
      <c r="C940" s="244">
        <v>932.25</v>
      </c>
      <c r="D940" s="245">
        <v>1526.67</v>
      </c>
      <c r="E940" s="245">
        <v>932.25</v>
      </c>
      <c r="F940" s="245">
        <v>1526.67</v>
      </c>
      <c r="G940" s="245">
        <v>1033.33</v>
      </c>
      <c r="H940" s="245">
        <v>1526.67</v>
      </c>
      <c r="I940" s="245">
        <v>965.67</v>
      </c>
      <c r="J940" s="245">
        <v>1526.67</v>
      </c>
      <c r="K940" s="245">
        <v>1066.75</v>
      </c>
    </row>
    <row r="941" spans="1:11">
      <c r="A941" s="243">
        <v>4225.5</v>
      </c>
      <c r="B941" s="243">
        <v>1528.33</v>
      </c>
      <c r="C941" s="243">
        <v>934.42</v>
      </c>
      <c r="D941" s="242">
        <v>1528.33</v>
      </c>
      <c r="E941" s="242">
        <v>934.42</v>
      </c>
      <c r="F941" s="242">
        <v>1528.33</v>
      </c>
      <c r="G941" s="242">
        <v>1035.5</v>
      </c>
      <c r="H941" s="242">
        <v>1528.33</v>
      </c>
      <c r="I941" s="242">
        <v>967.83</v>
      </c>
      <c r="J941" s="242">
        <v>1528.33</v>
      </c>
      <c r="K941" s="242">
        <v>1068.92</v>
      </c>
    </row>
    <row r="942" spans="1:11">
      <c r="A942" s="244">
        <v>4230</v>
      </c>
      <c r="B942" s="244">
        <v>1530.08</v>
      </c>
      <c r="C942" s="244">
        <v>936.83</v>
      </c>
      <c r="D942" s="245">
        <v>1530.08</v>
      </c>
      <c r="E942" s="245">
        <v>936.83</v>
      </c>
      <c r="F942" s="245">
        <v>1530.08</v>
      </c>
      <c r="G942" s="245">
        <v>1037.83</v>
      </c>
      <c r="H942" s="245">
        <v>1530.08</v>
      </c>
      <c r="I942" s="245">
        <v>970.17</v>
      </c>
      <c r="J942" s="245">
        <v>1530.08</v>
      </c>
      <c r="K942" s="245">
        <v>1071.17</v>
      </c>
    </row>
    <row r="943" spans="1:11">
      <c r="A943" s="243">
        <v>4234.5</v>
      </c>
      <c r="B943" s="243">
        <v>1531.75</v>
      </c>
      <c r="C943" s="243">
        <v>939</v>
      </c>
      <c r="D943" s="242">
        <v>1531.75</v>
      </c>
      <c r="E943" s="242">
        <v>939</v>
      </c>
      <c r="F943" s="242">
        <v>1531.75</v>
      </c>
      <c r="G943" s="242">
        <v>1039.92</v>
      </c>
      <c r="H943" s="242">
        <v>1531.75</v>
      </c>
      <c r="I943" s="242">
        <v>972.25</v>
      </c>
      <c r="J943" s="242">
        <v>1531.75</v>
      </c>
      <c r="K943" s="242">
        <v>1073.17</v>
      </c>
    </row>
    <row r="944" spans="1:11">
      <c r="A944" s="244">
        <v>4239</v>
      </c>
      <c r="B944" s="244">
        <v>1533.42</v>
      </c>
      <c r="C944" s="244">
        <v>941.33</v>
      </c>
      <c r="D944" s="245">
        <v>1533.42</v>
      </c>
      <c r="E944" s="245">
        <v>941.33</v>
      </c>
      <c r="F944" s="245">
        <v>1533.42</v>
      </c>
      <c r="G944" s="245">
        <v>1042.17</v>
      </c>
      <c r="H944" s="245">
        <v>1533.42</v>
      </c>
      <c r="I944" s="245">
        <v>974.5</v>
      </c>
      <c r="J944" s="245">
        <v>1533.42</v>
      </c>
      <c r="K944" s="245">
        <v>1075.33</v>
      </c>
    </row>
    <row r="945" spans="1:11">
      <c r="A945" s="243">
        <v>4243.5</v>
      </c>
      <c r="B945" s="243">
        <v>1535.08</v>
      </c>
      <c r="C945" s="243">
        <v>943.5</v>
      </c>
      <c r="D945" s="242">
        <v>1535.08</v>
      </c>
      <c r="E945" s="242">
        <v>943.5</v>
      </c>
      <c r="F945" s="242">
        <v>1535.08</v>
      </c>
      <c r="G945" s="242">
        <v>1044.33</v>
      </c>
      <c r="H945" s="242">
        <v>1535.08</v>
      </c>
      <c r="I945" s="242">
        <v>976.67</v>
      </c>
      <c r="J945" s="242">
        <v>1535.08</v>
      </c>
      <c r="K945" s="242">
        <v>1077.5</v>
      </c>
    </row>
    <row r="946" spans="1:11">
      <c r="A946" s="244">
        <v>4248</v>
      </c>
      <c r="B946" s="244">
        <v>1536.83</v>
      </c>
      <c r="C946" s="244">
        <v>945.83</v>
      </c>
      <c r="D946" s="245">
        <v>1536.83</v>
      </c>
      <c r="E946" s="245">
        <v>945.83</v>
      </c>
      <c r="F946" s="245">
        <v>1536.83</v>
      </c>
      <c r="G946" s="245">
        <v>1046.58</v>
      </c>
      <c r="H946" s="245">
        <v>1536.83</v>
      </c>
      <c r="I946" s="245">
        <v>978.92</v>
      </c>
      <c r="J946" s="245">
        <v>1536.83</v>
      </c>
      <c r="K946" s="245">
        <v>1079.67</v>
      </c>
    </row>
    <row r="947" spans="1:11">
      <c r="A947" s="243">
        <v>4252.5</v>
      </c>
      <c r="B947" s="243">
        <v>1538.5</v>
      </c>
      <c r="C947" s="243">
        <v>948.17</v>
      </c>
      <c r="D947" s="242">
        <v>1538.5</v>
      </c>
      <c r="E947" s="242">
        <v>948.17</v>
      </c>
      <c r="F947" s="242">
        <v>1538.5</v>
      </c>
      <c r="G947" s="242">
        <v>1048.75</v>
      </c>
      <c r="H947" s="242">
        <v>1538.5</v>
      </c>
      <c r="I947" s="242">
        <v>981.17</v>
      </c>
      <c r="J947" s="242">
        <v>1538.5</v>
      </c>
      <c r="K947" s="242">
        <v>1081.75</v>
      </c>
    </row>
    <row r="948" spans="1:11">
      <c r="A948" s="244">
        <v>4257</v>
      </c>
      <c r="B948" s="244">
        <v>1540.17</v>
      </c>
      <c r="C948" s="244">
        <v>950.33</v>
      </c>
      <c r="D948" s="245">
        <v>1540.17</v>
      </c>
      <c r="E948" s="245">
        <v>950.33</v>
      </c>
      <c r="F948" s="245">
        <v>1540.17</v>
      </c>
      <c r="G948" s="245">
        <v>1050.92</v>
      </c>
      <c r="H948" s="245">
        <v>1540.17</v>
      </c>
      <c r="I948" s="245">
        <v>983.33</v>
      </c>
      <c r="J948" s="245">
        <v>1540.17</v>
      </c>
      <c r="K948" s="245">
        <v>1083.92</v>
      </c>
    </row>
    <row r="949" spans="1:11">
      <c r="A949" s="243">
        <v>4261.5</v>
      </c>
      <c r="B949" s="243">
        <v>1541.83</v>
      </c>
      <c r="C949" s="243">
        <v>952.67</v>
      </c>
      <c r="D949" s="242">
        <v>1541.83</v>
      </c>
      <c r="E949" s="242">
        <v>952.67</v>
      </c>
      <c r="F949" s="242">
        <v>1541.83</v>
      </c>
      <c r="G949" s="242">
        <v>1053.17</v>
      </c>
      <c r="H949" s="242">
        <v>1541.83</v>
      </c>
      <c r="I949" s="242">
        <v>985.5</v>
      </c>
      <c r="J949" s="242">
        <v>1541.83</v>
      </c>
      <c r="K949" s="242">
        <v>1086</v>
      </c>
    </row>
    <row r="950" spans="1:11">
      <c r="A950" s="244">
        <v>4266</v>
      </c>
      <c r="B950" s="244">
        <v>1543.58</v>
      </c>
      <c r="C950" s="244">
        <v>954.92</v>
      </c>
      <c r="D950" s="245">
        <v>1543.58</v>
      </c>
      <c r="E950" s="245">
        <v>954.92</v>
      </c>
      <c r="F950" s="245">
        <v>1543.58</v>
      </c>
      <c r="G950" s="245">
        <v>1055.33</v>
      </c>
      <c r="H950" s="245">
        <v>1543.58</v>
      </c>
      <c r="I950" s="245">
        <v>987.75</v>
      </c>
      <c r="J950" s="245">
        <v>1543.58</v>
      </c>
      <c r="K950" s="245">
        <v>1088.17</v>
      </c>
    </row>
    <row r="951" spans="1:11">
      <c r="A951" s="243">
        <v>4270.5</v>
      </c>
      <c r="B951" s="243">
        <v>1545.25</v>
      </c>
      <c r="C951" s="243">
        <v>957.25</v>
      </c>
      <c r="D951" s="242">
        <v>1545.25</v>
      </c>
      <c r="E951" s="242">
        <v>957.25</v>
      </c>
      <c r="F951" s="242">
        <v>1545.25</v>
      </c>
      <c r="G951" s="242">
        <v>1057.58</v>
      </c>
      <c r="H951" s="242">
        <v>1545.25</v>
      </c>
      <c r="I951" s="242">
        <v>990</v>
      </c>
      <c r="J951" s="242">
        <v>1545.25</v>
      </c>
      <c r="K951" s="242">
        <v>1090.33</v>
      </c>
    </row>
    <row r="952" spans="1:11">
      <c r="A952" s="244">
        <v>4275</v>
      </c>
      <c r="B952" s="244">
        <v>1546.92</v>
      </c>
      <c r="C952" s="244">
        <v>959.42</v>
      </c>
      <c r="D952" s="245">
        <v>1546.92</v>
      </c>
      <c r="E952" s="245">
        <v>959.42</v>
      </c>
      <c r="F952" s="245">
        <v>1546.92</v>
      </c>
      <c r="G952" s="245">
        <v>1059.75</v>
      </c>
      <c r="H952" s="245">
        <v>1546.92</v>
      </c>
      <c r="I952" s="245">
        <v>992.08</v>
      </c>
      <c r="J952" s="245">
        <v>1546.92</v>
      </c>
      <c r="K952" s="245">
        <v>1092.42</v>
      </c>
    </row>
    <row r="953" spans="1:11">
      <c r="A953" s="243">
        <v>4279.5</v>
      </c>
      <c r="B953" s="243">
        <v>1548.67</v>
      </c>
      <c r="C953" s="243">
        <v>961.83</v>
      </c>
      <c r="D953" s="242">
        <v>1548.67</v>
      </c>
      <c r="E953" s="242">
        <v>961.83</v>
      </c>
      <c r="F953" s="242">
        <v>1548.67</v>
      </c>
      <c r="G953" s="242">
        <v>1062.08</v>
      </c>
      <c r="H953" s="242">
        <v>1548.67</v>
      </c>
      <c r="I953" s="242">
        <v>994.42</v>
      </c>
      <c r="J953" s="242">
        <v>1548.67</v>
      </c>
      <c r="K953" s="242">
        <v>1094.67</v>
      </c>
    </row>
    <row r="954" spans="1:11">
      <c r="A954" s="244">
        <v>4284</v>
      </c>
      <c r="B954" s="244">
        <v>1550.33</v>
      </c>
      <c r="C954" s="244">
        <v>964</v>
      </c>
      <c r="D954" s="245">
        <v>1550.33</v>
      </c>
      <c r="E954" s="245">
        <v>964</v>
      </c>
      <c r="F954" s="245">
        <v>1550.33</v>
      </c>
      <c r="G954" s="245">
        <v>1064.17</v>
      </c>
      <c r="H954" s="245">
        <v>1550.33</v>
      </c>
      <c r="I954" s="245">
        <v>996.58</v>
      </c>
      <c r="J954" s="245">
        <v>1550.33</v>
      </c>
      <c r="K954" s="245">
        <v>1096.75</v>
      </c>
    </row>
    <row r="955" spans="1:11">
      <c r="A955" s="243">
        <v>4288.5</v>
      </c>
      <c r="B955" s="243">
        <v>1552</v>
      </c>
      <c r="C955" s="243">
        <v>966.33</v>
      </c>
      <c r="D955" s="242">
        <v>1552</v>
      </c>
      <c r="E955" s="242">
        <v>966.33</v>
      </c>
      <c r="F955" s="242">
        <v>1552</v>
      </c>
      <c r="G955" s="242">
        <v>1066.42</v>
      </c>
      <c r="H955" s="242">
        <v>1552</v>
      </c>
      <c r="I955" s="242">
        <v>998.83</v>
      </c>
      <c r="J955" s="242">
        <v>1552</v>
      </c>
      <c r="K955" s="242">
        <v>1098.92</v>
      </c>
    </row>
    <row r="956" spans="1:11">
      <c r="A956" s="244">
        <v>4293</v>
      </c>
      <c r="B956" s="244">
        <v>1553.67</v>
      </c>
      <c r="C956" s="244">
        <v>968.5</v>
      </c>
      <c r="D956" s="245">
        <v>1553.67</v>
      </c>
      <c r="E956" s="245">
        <v>968.5</v>
      </c>
      <c r="F956" s="245">
        <v>1553.67</v>
      </c>
      <c r="G956" s="245">
        <v>1068.58</v>
      </c>
      <c r="H956" s="245">
        <v>1553.67</v>
      </c>
      <c r="I956" s="245">
        <v>1000.92</v>
      </c>
      <c r="J956" s="245">
        <v>1553.67</v>
      </c>
      <c r="K956" s="245">
        <v>1101</v>
      </c>
    </row>
    <row r="957" spans="1:11">
      <c r="A957" s="243">
        <v>4297.5</v>
      </c>
      <c r="B957" s="243">
        <v>1555.42</v>
      </c>
      <c r="C957" s="243">
        <v>970.83</v>
      </c>
      <c r="D957" s="242">
        <v>1555.42</v>
      </c>
      <c r="E957" s="242">
        <v>970.83</v>
      </c>
      <c r="F957" s="242">
        <v>1555.42</v>
      </c>
      <c r="G957" s="242">
        <v>1070.75</v>
      </c>
      <c r="H957" s="242">
        <v>1555.42</v>
      </c>
      <c r="I957" s="242">
        <v>1003.25</v>
      </c>
      <c r="J957" s="242">
        <v>1555.42</v>
      </c>
      <c r="K957" s="242">
        <v>1103.17</v>
      </c>
    </row>
    <row r="958" spans="1:11">
      <c r="A958" s="244">
        <v>4302</v>
      </c>
      <c r="B958" s="244">
        <v>1557.08</v>
      </c>
      <c r="C958" s="244">
        <v>973.08</v>
      </c>
      <c r="D958" s="245">
        <v>1557.08</v>
      </c>
      <c r="E958" s="245">
        <v>973.08</v>
      </c>
      <c r="F958" s="245">
        <v>1557.08</v>
      </c>
      <c r="G958" s="245">
        <v>1073</v>
      </c>
      <c r="H958" s="245">
        <v>1557.08</v>
      </c>
      <c r="I958" s="245">
        <v>1005.42</v>
      </c>
      <c r="J958" s="245">
        <v>1557.08</v>
      </c>
      <c r="K958" s="245">
        <v>1105.33</v>
      </c>
    </row>
    <row r="959" spans="1:11">
      <c r="A959" s="243">
        <v>4306.5</v>
      </c>
      <c r="B959" s="243">
        <v>1558.75</v>
      </c>
      <c r="C959" s="243">
        <v>975.33</v>
      </c>
      <c r="D959" s="242">
        <v>1558.75</v>
      </c>
      <c r="E959" s="242">
        <v>975.33</v>
      </c>
      <c r="F959" s="242">
        <v>1558.75</v>
      </c>
      <c r="G959" s="242">
        <v>1075.17</v>
      </c>
      <c r="H959" s="242">
        <v>1558.75</v>
      </c>
      <c r="I959" s="242">
        <v>1007.58</v>
      </c>
      <c r="J959" s="242">
        <v>1558.75</v>
      </c>
      <c r="K959" s="242">
        <v>1107.42</v>
      </c>
    </row>
    <row r="960" spans="1:11">
      <c r="A960" s="244">
        <v>4311</v>
      </c>
      <c r="B960" s="244">
        <v>1560.5</v>
      </c>
      <c r="C960" s="244">
        <v>977.67</v>
      </c>
      <c r="D960" s="245">
        <v>1560.5</v>
      </c>
      <c r="E960" s="245">
        <v>977.67</v>
      </c>
      <c r="F960" s="245">
        <v>1560.5</v>
      </c>
      <c r="G960" s="245">
        <v>1077.5</v>
      </c>
      <c r="H960" s="245">
        <v>1560.5</v>
      </c>
      <c r="I960" s="245">
        <v>1009.83</v>
      </c>
      <c r="J960" s="245">
        <v>1560.5</v>
      </c>
      <c r="K960" s="245">
        <v>1109.67</v>
      </c>
    </row>
    <row r="961" spans="1:11">
      <c r="A961" s="243">
        <v>4315.5</v>
      </c>
      <c r="B961" s="243">
        <v>1562.17</v>
      </c>
      <c r="C961" s="243">
        <v>979.92</v>
      </c>
      <c r="D961" s="242">
        <v>1562.17</v>
      </c>
      <c r="E961" s="242">
        <v>979.92</v>
      </c>
      <c r="F961" s="242">
        <v>1562.17</v>
      </c>
      <c r="G961" s="242">
        <v>1079.58</v>
      </c>
      <c r="H961" s="242">
        <v>1562.17</v>
      </c>
      <c r="I961" s="242">
        <v>1012.08</v>
      </c>
      <c r="J961" s="242">
        <v>1562.17</v>
      </c>
      <c r="K961" s="242">
        <v>1111.75</v>
      </c>
    </row>
    <row r="962" spans="1:11">
      <c r="A962" s="244">
        <v>4320</v>
      </c>
      <c r="B962" s="244">
        <v>1563.83</v>
      </c>
      <c r="C962" s="244">
        <v>982.17</v>
      </c>
      <c r="D962" s="245">
        <v>1563.83</v>
      </c>
      <c r="E962" s="245">
        <v>982.17</v>
      </c>
      <c r="F962" s="245">
        <v>1563.83</v>
      </c>
      <c r="G962" s="245">
        <v>1081.83</v>
      </c>
      <c r="H962" s="245">
        <v>1563.83</v>
      </c>
      <c r="I962" s="245">
        <v>1014.17</v>
      </c>
      <c r="J962" s="245">
        <v>1563.83</v>
      </c>
      <c r="K962" s="245">
        <v>1113.83</v>
      </c>
    </row>
    <row r="963" spans="1:11">
      <c r="A963" s="243">
        <v>4324.5</v>
      </c>
      <c r="B963" s="243">
        <v>1565.5</v>
      </c>
      <c r="C963" s="243">
        <v>984.42</v>
      </c>
      <c r="D963" s="242">
        <v>1565.5</v>
      </c>
      <c r="E963" s="242">
        <v>984.42</v>
      </c>
      <c r="F963" s="242">
        <v>1565.5</v>
      </c>
      <c r="G963" s="242">
        <v>1084</v>
      </c>
      <c r="H963" s="242">
        <v>1565.5</v>
      </c>
      <c r="I963" s="242">
        <v>1016.42</v>
      </c>
      <c r="J963" s="242">
        <v>1565.5</v>
      </c>
      <c r="K963" s="242">
        <v>1116</v>
      </c>
    </row>
    <row r="964" spans="1:11">
      <c r="A964" s="244">
        <v>4329</v>
      </c>
      <c r="B964" s="244">
        <v>1567.25</v>
      </c>
      <c r="C964" s="244">
        <v>986.75</v>
      </c>
      <c r="D964" s="245">
        <v>1567.25</v>
      </c>
      <c r="E964" s="245">
        <v>986.75</v>
      </c>
      <c r="F964" s="245">
        <v>1567.25</v>
      </c>
      <c r="G964" s="245">
        <v>1086.33</v>
      </c>
      <c r="H964" s="245">
        <v>1567.25</v>
      </c>
      <c r="I964" s="245">
        <v>1018.67</v>
      </c>
      <c r="J964" s="245">
        <v>1567.25</v>
      </c>
      <c r="K964" s="245">
        <v>1118.25</v>
      </c>
    </row>
    <row r="965" spans="1:11">
      <c r="A965" s="243">
        <v>4333.5</v>
      </c>
      <c r="B965" s="243">
        <v>1568.92</v>
      </c>
      <c r="C965" s="243">
        <v>989</v>
      </c>
      <c r="D965" s="242">
        <v>1568.92</v>
      </c>
      <c r="E965" s="242">
        <v>989</v>
      </c>
      <c r="F965" s="242">
        <v>1568.92</v>
      </c>
      <c r="G965" s="242">
        <v>1088.42</v>
      </c>
      <c r="H965" s="242">
        <v>1568.92</v>
      </c>
      <c r="I965" s="242">
        <v>1020.83</v>
      </c>
      <c r="J965" s="242">
        <v>1568.92</v>
      </c>
      <c r="K965" s="242">
        <v>1120.25</v>
      </c>
    </row>
    <row r="966" spans="1:11">
      <c r="A966" s="244">
        <v>4338</v>
      </c>
      <c r="B966" s="244">
        <v>1570.58</v>
      </c>
      <c r="C966" s="244">
        <v>991.25</v>
      </c>
      <c r="D966" s="245">
        <v>1570.58</v>
      </c>
      <c r="E966" s="245">
        <v>991.25</v>
      </c>
      <c r="F966" s="245">
        <v>1570.58</v>
      </c>
      <c r="G966" s="245">
        <v>1090.67</v>
      </c>
      <c r="H966" s="245">
        <v>1570.58</v>
      </c>
      <c r="I966" s="245">
        <v>1023</v>
      </c>
      <c r="J966" s="245">
        <v>1570.58</v>
      </c>
      <c r="K966" s="245">
        <v>1122.42</v>
      </c>
    </row>
    <row r="967" spans="1:11">
      <c r="A967" s="243">
        <v>4342.5</v>
      </c>
      <c r="B967" s="243">
        <v>1572.33</v>
      </c>
      <c r="C967" s="243">
        <v>993.58</v>
      </c>
      <c r="D967" s="242">
        <v>1572.33</v>
      </c>
      <c r="E967" s="242">
        <v>993.58</v>
      </c>
      <c r="F967" s="242">
        <v>1572.33</v>
      </c>
      <c r="G967" s="242">
        <v>1092.92</v>
      </c>
      <c r="H967" s="242">
        <v>1572.33</v>
      </c>
      <c r="I967" s="242">
        <v>1025.33</v>
      </c>
      <c r="J967" s="242">
        <v>1572.33</v>
      </c>
      <c r="K967" s="242">
        <v>1124.67</v>
      </c>
    </row>
    <row r="968" spans="1:11">
      <c r="A968" s="244">
        <v>4347</v>
      </c>
      <c r="B968" s="244">
        <v>1574</v>
      </c>
      <c r="C968" s="244">
        <v>995.75</v>
      </c>
      <c r="D968" s="245">
        <v>1574</v>
      </c>
      <c r="E968" s="245">
        <v>995.75</v>
      </c>
      <c r="F968" s="245">
        <v>1574</v>
      </c>
      <c r="G968" s="245">
        <v>1095</v>
      </c>
      <c r="H968" s="245">
        <v>1574</v>
      </c>
      <c r="I968" s="245">
        <v>1027.42</v>
      </c>
      <c r="J968" s="245">
        <v>1574</v>
      </c>
      <c r="K968" s="245">
        <v>1126.67</v>
      </c>
    </row>
    <row r="969" spans="1:11">
      <c r="A969" s="243">
        <v>4351.5</v>
      </c>
      <c r="B969" s="243">
        <v>1575.67</v>
      </c>
      <c r="C969" s="243">
        <v>998.08</v>
      </c>
      <c r="D969" s="242">
        <v>1575.67</v>
      </c>
      <c r="E969" s="242">
        <v>998.08</v>
      </c>
      <c r="F969" s="242">
        <v>1575.67</v>
      </c>
      <c r="G969" s="242">
        <v>1097.25</v>
      </c>
      <c r="H969" s="242">
        <v>1575.67</v>
      </c>
      <c r="I969" s="242">
        <v>1029.67</v>
      </c>
      <c r="J969" s="242">
        <v>1575.67</v>
      </c>
      <c r="K969" s="242">
        <v>1128.83</v>
      </c>
    </row>
    <row r="970" spans="1:11">
      <c r="A970" s="244">
        <v>4356</v>
      </c>
      <c r="B970" s="244">
        <v>1577.33</v>
      </c>
      <c r="C970" s="244">
        <v>1000.25</v>
      </c>
      <c r="D970" s="245">
        <v>1577.33</v>
      </c>
      <c r="E970" s="245">
        <v>1000.25</v>
      </c>
      <c r="F970" s="245">
        <v>1577.33</v>
      </c>
      <c r="G970" s="245">
        <v>1099.42</v>
      </c>
      <c r="H970" s="245">
        <v>1577.33</v>
      </c>
      <c r="I970" s="245">
        <v>1031.83</v>
      </c>
      <c r="J970" s="245">
        <v>1577.33</v>
      </c>
      <c r="K970" s="245">
        <v>1131</v>
      </c>
    </row>
    <row r="971" spans="1:11">
      <c r="A971" s="243">
        <v>4360.5</v>
      </c>
      <c r="B971" s="243">
        <v>1579.08</v>
      </c>
      <c r="C971" s="243">
        <v>1002.67</v>
      </c>
      <c r="D971" s="242">
        <v>1579.08</v>
      </c>
      <c r="E971" s="242">
        <v>1002.67</v>
      </c>
      <c r="F971" s="242">
        <v>1579.08</v>
      </c>
      <c r="G971" s="242">
        <v>1101.75</v>
      </c>
      <c r="H971" s="242">
        <v>1579.08</v>
      </c>
      <c r="I971" s="242">
        <v>1034.08</v>
      </c>
      <c r="J971" s="242">
        <v>1579.08</v>
      </c>
      <c r="K971" s="242">
        <v>1133.17</v>
      </c>
    </row>
    <row r="972" spans="1:11">
      <c r="A972" s="244">
        <v>4365</v>
      </c>
      <c r="B972" s="244">
        <v>1580.75</v>
      </c>
      <c r="C972" s="244">
        <v>1004.83</v>
      </c>
      <c r="D972" s="245">
        <v>1580.75</v>
      </c>
      <c r="E972" s="245">
        <v>1004.83</v>
      </c>
      <c r="F972" s="245">
        <v>1580.75</v>
      </c>
      <c r="G972" s="245">
        <v>1103.83</v>
      </c>
      <c r="H972" s="245">
        <v>1580.75</v>
      </c>
      <c r="I972" s="245">
        <v>1036.25</v>
      </c>
      <c r="J972" s="245">
        <v>1580.75</v>
      </c>
      <c r="K972" s="245">
        <v>1135.25</v>
      </c>
    </row>
    <row r="973" spans="1:11">
      <c r="A973" s="243">
        <v>4369.5</v>
      </c>
      <c r="B973" s="243">
        <v>1582.42</v>
      </c>
      <c r="C973" s="243">
        <v>1007.17</v>
      </c>
      <c r="D973" s="242">
        <v>1582.42</v>
      </c>
      <c r="E973" s="242">
        <v>1007.17</v>
      </c>
      <c r="F973" s="242">
        <v>1582.42</v>
      </c>
      <c r="G973" s="242">
        <v>1106.08</v>
      </c>
      <c r="H973" s="242">
        <v>1582.42</v>
      </c>
      <c r="I973" s="242">
        <v>1038.5</v>
      </c>
      <c r="J973" s="242">
        <v>1582.42</v>
      </c>
      <c r="K973" s="242">
        <v>1137.42</v>
      </c>
    </row>
    <row r="974" spans="1:11">
      <c r="A974" s="244">
        <v>4374</v>
      </c>
      <c r="B974" s="244">
        <v>1584.17</v>
      </c>
      <c r="C974" s="244">
        <v>1009.42</v>
      </c>
      <c r="D974" s="245">
        <v>1584.17</v>
      </c>
      <c r="E974" s="245">
        <v>1009.42</v>
      </c>
      <c r="F974" s="245">
        <v>1584.17</v>
      </c>
      <c r="G974" s="245">
        <v>1108.33</v>
      </c>
      <c r="H974" s="245">
        <v>1584.17</v>
      </c>
      <c r="I974" s="245">
        <v>1040.67</v>
      </c>
      <c r="J974" s="245">
        <v>1584.17</v>
      </c>
      <c r="K974" s="245">
        <v>1139.58</v>
      </c>
    </row>
    <row r="975" spans="1:11">
      <c r="A975" s="243">
        <v>4378.5</v>
      </c>
      <c r="B975" s="243">
        <v>1585.83</v>
      </c>
      <c r="C975" s="243">
        <v>1011.75</v>
      </c>
      <c r="D975" s="242">
        <v>1585.83</v>
      </c>
      <c r="E975" s="242">
        <v>1011.75</v>
      </c>
      <c r="F975" s="242">
        <v>1585.83</v>
      </c>
      <c r="G975" s="242">
        <v>1110.5</v>
      </c>
      <c r="H975" s="242">
        <v>1585.83</v>
      </c>
      <c r="I975" s="242">
        <v>1042.92</v>
      </c>
      <c r="J975" s="242">
        <v>1585.83</v>
      </c>
      <c r="K975" s="242">
        <v>1141.67</v>
      </c>
    </row>
    <row r="976" spans="1:11">
      <c r="A976" s="244">
        <v>4383</v>
      </c>
      <c r="B976" s="244">
        <v>1587.5</v>
      </c>
      <c r="C976" s="244">
        <v>1013.92</v>
      </c>
      <c r="D976" s="245">
        <v>1587.5</v>
      </c>
      <c r="E976" s="245">
        <v>1013.92</v>
      </c>
      <c r="F976" s="245">
        <v>1587.5</v>
      </c>
      <c r="G976" s="245">
        <v>1112.67</v>
      </c>
      <c r="H976" s="245">
        <v>1587.5</v>
      </c>
      <c r="I976" s="245">
        <v>1045.08</v>
      </c>
      <c r="J976" s="245">
        <v>1587.5</v>
      </c>
      <c r="K976" s="245">
        <v>1143.83</v>
      </c>
    </row>
    <row r="977" spans="1:11">
      <c r="A977" s="243">
        <v>4387.5</v>
      </c>
      <c r="B977" s="243">
        <v>1589.17</v>
      </c>
      <c r="C977" s="243">
        <v>1016.25</v>
      </c>
      <c r="D977" s="242">
        <v>1589.17</v>
      </c>
      <c r="E977" s="242">
        <v>1016.25</v>
      </c>
      <c r="F977" s="242">
        <v>1589.17</v>
      </c>
      <c r="G977" s="242">
        <v>1114.92</v>
      </c>
      <c r="H977" s="242">
        <v>1589.17</v>
      </c>
      <c r="I977" s="242">
        <v>1047.25</v>
      </c>
      <c r="J977" s="242">
        <v>1589.17</v>
      </c>
      <c r="K977" s="242">
        <v>1145.92</v>
      </c>
    </row>
    <row r="978" spans="1:11">
      <c r="A978" s="244">
        <v>4392</v>
      </c>
      <c r="B978" s="244">
        <v>1590.92</v>
      </c>
      <c r="C978" s="244">
        <v>1018.5</v>
      </c>
      <c r="D978" s="245">
        <v>1590.92</v>
      </c>
      <c r="E978" s="245">
        <v>1018.5</v>
      </c>
      <c r="F978" s="245">
        <v>1590.92</v>
      </c>
      <c r="G978" s="245">
        <v>1117.17</v>
      </c>
      <c r="H978" s="245">
        <v>1590.92</v>
      </c>
      <c r="I978" s="245">
        <v>1049.5</v>
      </c>
      <c r="J978" s="245">
        <v>1590.92</v>
      </c>
      <c r="K978" s="245">
        <v>1148.17</v>
      </c>
    </row>
    <row r="979" spans="1:11">
      <c r="A979" s="243">
        <v>4396.5</v>
      </c>
      <c r="B979" s="243">
        <v>1592.58</v>
      </c>
      <c r="C979" s="243">
        <v>1020.75</v>
      </c>
      <c r="D979" s="242">
        <v>1592.58</v>
      </c>
      <c r="E979" s="242">
        <v>1020.75</v>
      </c>
      <c r="F979" s="242">
        <v>1592.58</v>
      </c>
      <c r="G979" s="242">
        <v>1119.25</v>
      </c>
      <c r="H979" s="242">
        <v>1592.58</v>
      </c>
      <c r="I979" s="242">
        <v>1051.75</v>
      </c>
      <c r="J979" s="242">
        <v>1592.58</v>
      </c>
      <c r="K979" s="242">
        <v>1150.25</v>
      </c>
    </row>
    <row r="980" spans="1:11">
      <c r="A980" s="244">
        <v>4401</v>
      </c>
      <c r="B980" s="244">
        <v>1594.25</v>
      </c>
      <c r="C980" s="244">
        <v>1023.08</v>
      </c>
      <c r="D980" s="245">
        <v>1594.25</v>
      </c>
      <c r="E980" s="245">
        <v>1023.08</v>
      </c>
      <c r="F980" s="245">
        <v>1594.25</v>
      </c>
      <c r="G980" s="245">
        <v>1121.5</v>
      </c>
      <c r="H980" s="245">
        <v>1594.25</v>
      </c>
      <c r="I980" s="245">
        <v>1053.92</v>
      </c>
      <c r="J980" s="245">
        <v>1594.25</v>
      </c>
      <c r="K980" s="245">
        <v>1152.33</v>
      </c>
    </row>
    <row r="981" spans="1:11">
      <c r="A981" s="243">
        <v>4405.5</v>
      </c>
      <c r="B981" s="243">
        <v>1596</v>
      </c>
      <c r="C981" s="243">
        <v>1025.33</v>
      </c>
      <c r="D981" s="242">
        <v>1596</v>
      </c>
      <c r="E981" s="242">
        <v>1025.33</v>
      </c>
      <c r="F981" s="242">
        <v>1596</v>
      </c>
      <c r="G981" s="242">
        <v>1123.75</v>
      </c>
      <c r="H981" s="242">
        <v>1596</v>
      </c>
      <c r="I981" s="242">
        <v>1056.17</v>
      </c>
      <c r="J981" s="242">
        <v>1596</v>
      </c>
      <c r="K981" s="242">
        <v>1154.58</v>
      </c>
    </row>
    <row r="982" spans="1:11">
      <c r="A982" s="244">
        <v>4410</v>
      </c>
      <c r="B982" s="244">
        <v>1597.67</v>
      </c>
      <c r="C982" s="244">
        <v>1027.67</v>
      </c>
      <c r="D982" s="245">
        <v>1597.67</v>
      </c>
      <c r="E982" s="245">
        <v>1027.67</v>
      </c>
      <c r="F982" s="245">
        <v>1597.67</v>
      </c>
      <c r="G982" s="245">
        <v>1125.92</v>
      </c>
      <c r="H982" s="245">
        <v>1597.67</v>
      </c>
      <c r="I982" s="245">
        <v>1058.42</v>
      </c>
      <c r="J982" s="245">
        <v>1597.67</v>
      </c>
      <c r="K982" s="245">
        <v>1156.67</v>
      </c>
    </row>
    <row r="983" spans="1:11">
      <c r="A983" s="243">
        <v>4414.5</v>
      </c>
      <c r="B983" s="243">
        <v>1599.33</v>
      </c>
      <c r="C983" s="243">
        <v>1029.83</v>
      </c>
      <c r="D983" s="242">
        <v>1599.33</v>
      </c>
      <c r="E983" s="242">
        <v>1029.83</v>
      </c>
      <c r="F983" s="242">
        <v>1599.33</v>
      </c>
      <c r="G983" s="242">
        <v>1128.08</v>
      </c>
      <c r="H983" s="242">
        <v>1599.33</v>
      </c>
      <c r="I983" s="242">
        <v>1060.5</v>
      </c>
      <c r="J983" s="242">
        <v>1599.33</v>
      </c>
      <c r="K983" s="242">
        <v>1158.75</v>
      </c>
    </row>
    <row r="984" spans="1:11">
      <c r="A984" s="244">
        <v>4419</v>
      </c>
      <c r="B984" s="244">
        <v>1601</v>
      </c>
      <c r="C984" s="244">
        <v>1032.17</v>
      </c>
      <c r="D984" s="245">
        <v>1601</v>
      </c>
      <c r="E984" s="245">
        <v>1032.17</v>
      </c>
      <c r="F984" s="245">
        <v>1601</v>
      </c>
      <c r="G984" s="245">
        <v>1130.33</v>
      </c>
      <c r="H984" s="245">
        <v>1601</v>
      </c>
      <c r="I984" s="245">
        <v>1062.75</v>
      </c>
      <c r="J984" s="245">
        <v>1601</v>
      </c>
      <c r="K984" s="245">
        <v>1160.92</v>
      </c>
    </row>
    <row r="985" spans="1:11">
      <c r="A985" s="243">
        <v>4423.5</v>
      </c>
      <c r="B985" s="243">
        <v>1602.75</v>
      </c>
      <c r="C985" s="243">
        <v>1034.42</v>
      </c>
      <c r="D985" s="242">
        <v>1602.75</v>
      </c>
      <c r="E985" s="242">
        <v>1034.42</v>
      </c>
      <c r="F985" s="242">
        <v>1602.75</v>
      </c>
      <c r="G985" s="242">
        <v>1132.58</v>
      </c>
      <c r="H985" s="242">
        <v>1602.75</v>
      </c>
      <c r="I985" s="242">
        <v>1065</v>
      </c>
      <c r="J985" s="242">
        <v>1602.75</v>
      </c>
      <c r="K985" s="242">
        <v>1163.17</v>
      </c>
    </row>
    <row r="986" spans="1:11">
      <c r="A986" s="244">
        <v>4428</v>
      </c>
      <c r="B986" s="244">
        <v>1604.42</v>
      </c>
      <c r="C986" s="244">
        <v>1036.75</v>
      </c>
      <c r="D986" s="245">
        <v>1604.42</v>
      </c>
      <c r="E986" s="245">
        <v>1036.75</v>
      </c>
      <c r="F986" s="245">
        <v>1604.42</v>
      </c>
      <c r="G986" s="245">
        <v>1134.75</v>
      </c>
      <c r="H986" s="245">
        <v>1604.42</v>
      </c>
      <c r="I986" s="245">
        <v>1067.17</v>
      </c>
      <c r="J986" s="245">
        <v>1604.42</v>
      </c>
      <c r="K986" s="245">
        <v>1165.17</v>
      </c>
    </row>
    <row r="987" spans="1:11">
      <c r="A987" s="243">
        <v>4432.5</v>
      </c>
      <c r="B987" s="243">
        <v>1606.08</v>
      </c>
      <c r="C987" s="243">
        <v>1038.92</v>
      </c>
      <c r="D987" s="242">
        <v>1606.08</v>
      </c>
      <c r="E987" s="242">
        <v>1038.92</v>
      </c>
      <c r="F987" s="242">
        <v>1606.08</v>
      </c>
      <c r="G987" s="242">
        <v>1136.92</v>
      </c>
      <c r="H987" s="242">
        <v>1606.08</v>
      </c>
      <c r="I987" s="242">
        <v>1069.33</v>
      </c>
      <c r="J987" s="242">
        <v>1606.08</v>
      </c>
      <c r="K987" s="242">
        <v>1167.33</v>
      </c>
    </row>
    <row r="988" spans="1:11">
      <c r="A988" s="244">
        <v>4437</v>
      </c>
      <c r="B988" s="244">
        <v>1607.75</v>
      </c>
      <c r="C988" s="244">
        <v>1041.25</v>
      </c>
      <c r="D988" s="245">
        <v>1607.75</v>
      </c>
      <c r="E988" s="245">
        <v>1041.25</v>
      </c>
      <c r="F988" s="245">
        <v>1607.75</v>
      </c>
      <c r="G988" s="245">
        <v>1139.17</v>
      </c>
      <c r="H988" s="245">
        <v>1607.75</v>
      </c>
      <c r="I988" s="245">
        <v>1071.58</v>
      </c>
      <c r="J988" s="245">
        <v>1607.75</v>
      </c>
      <c r="K988" s="245">
        <v>1169.5</v>
      </c>
    </row>
    <row r="989" spans="1:11">
      <c r="A989" s="243">
        <v>4441.5</v>
      </c>
      <c r="B989" s="243">
        <v>1609.5</v>
      </c>
      <c r="C989" s="243">
        <v>1043.5</v>
      </c>
      <c r="D989" s="242">
        <v>1609.5</v>
      </c>
      <c r="E989" s="242">
        <v>1043.5</v>
      </c>
      <c r="F989" s="242">
        <v>1609.5</v>
      </c>
      <c r="G989" s="242">
        <v>1141.33</v>
      </c>
      <c r="H989" s="242">
        <v>1609.5</v>
      </c>
      <c r="I989" s="242">
        <v>1073.75</v>
      </c>
      <c r="J989" s="242">
        <v>1609.5</v>
      </c>
      <c r="K989" s="242">
        <v>1171.58</v>
      </c>
    </row>
    <row r="990" spans="1:11">
      <c r="A990" s="244">
        <v>4446</v>
      </c>
      <c r="B990" s="244">
        <v>1611.17</v>
      </c>
      <c r="C990" s="244">
        <v>1045.75</v>
      </c>
      <c r="D990" s="245">
        <v>1611.17</v>
      </c>
      <c r="E990" s="245">
        <v>1045.75</v>
      </c>
      <c r="F990" s="245">
        <v>1611.17</v>
      </c>
      <c r="G990" s="245">
        <v>1143.5</v>
      </c>
      <c r="H990" s="245">
        <v>1611.17</v>
      </c>
      <c r="I990" s="245">
        <v>1076</v>
      </c>
      <c r="J990" s="245">
        <v>1611.17</v>
      </c>
      <c r="K990" s="245">
        <v>1173.75</v>
      </c>
    </row>
    <row r="991" spans="1:11">
      <c r="A991" s="243">
        <v>4450.5</v>
      </c>
      <c r="B991" s="243">
        <v>1612.83</v>
      </c>
      <c r="C991" s="243">
        <v>1048</v>
      </c>
      <c r="D991" s="242">
        <v>1612.83</v>
      </c>
      <c r="E991" s="242">
        <v>1048</v>
      </c>
      <c r="F991" s="242">
        <v>1612.83</v>
      </c>
      <c r="G991" s="242">
        <v>1145.75</v>
      </c>
      <c r="H991" s="242">
        <v>1612.83</v>
      </c>
      <c r="I991" s="242">
        <v>1078.17</v>
      </c>
      <c r="J991" s="242">
        <v>1612.83</v>
      </c>
      <c r="K991" s="242">
        <v>1175.92</v>
      </c>
    </row>
    <row r="992" spans="1:11">
      <c r="A992" s="244">
        <v>4455</v>
      </c>
      <c r="B992" s="244">
        <v>1614.58</v>
      </c>
      <c r="C992" s="244">
        <v>1050.33</v>
      </c>
      <c r="D992" s="245">
        <v>1614.58</v>
      </c>
      <c r="E992" s="245">
        <v>1050.33</v>
      </c>
      <c r="F992" s="245">
        <v>1614.58</v>
      </c>
      <c r="G992" s="245">
        <v>1148</v>
      </c>
      <c r="H992" s="245">
        <v>1614.58</v>
      </c>
      <c r="I992" s="245">
        <v>1080.42</v>
      </c>
      <c r="J992" s="245">
        <v>1614.58</v>
      </c>
      <c r="K992" s="245">
        <v>1178.08</v>
      </c>
    </row>
    <row r="993" spans="1:11">
      <c r="A993" s="243">
        <v>4459.5</v>
      </c>
      <c r="B993" s="243">
        <v>1616.25</v>
      </c>
      <c r="C993" s="243">
        <v>1052.58</v>
      </c>
      <c r="D993" s="242">
        <v>1616.25</v>
      </c>
      <c r="E993" s="242">
        <v>1052.58</v>
      </c>
      <c r="F993" s="242">
        <v>1616.25</v>
      </c>
      <c r="G993" s="242">
        <v>1150.17</v>
      </c>
      <c r="H993" s="242">
        <v>1616.25</v>
      </c>
      <c r="I993" s="242">
        <v>1082.58</v>
      </c>
      <c r="J993" s="242">
        <v>1616.25</v>
      </c>
      <c r="K993" s="242">
        <v>1180.17</v>
      </c>
    </row>
    <row r="994" spans="1:11">
      <c r="A994" s="244">
        <v>4464</v>
      </c>
      <c r="B994" s="244">
        <v>1617.92</v>
      </c>
      <c r="C994" s="244">
        <v>1054.83</v>
      </c>
      <c r="D994" s="245">
        <v>1617.92</v>
      </c>
      <c r="E994" s="245">
        <v>1054.83</v>
      </c>
      <c r="F994" s="245">
        <v>1617.92</v>
      </c>
      <c r="G994" s="245">
        <v>1152.33</v>
      </c>
      <c r="H994" s="245">
        <v>1617.92</v>
      </c>
      <c r="I994" s="245">
        <v>1084.83</v>
      </c>
      <c r="J994" s="245">
        <v>1617.92</v>
      </c>
      <c r="K994" s="245">
        <v>1182.33</v>
      </c>
    </row>
    <row r="995" spans="1:11">
      <c r="A995" s="243">
        <v>4468.5</v>
      </c>
      <c r="B995" s="243">
        <v>1619.58</v>
      </c>
      <c r="C995" s="243">
        <v>1057.08</v>
      </c>
      <c r="D995" s="242">
        <v>1619.58</v>
      </c>
      <c r="E995" s="242">
        <v>1057.08</v>
      </c>
      <c r="F995" s="242">
        <v>1619.58</v>
      </c>
      <c r="G995" s="242">
        <v>1154.58</v>
      </c>
      <c r="H995" s="242">
        <v>1619.58</v>
      </c>
      <c r="I995" s="242">
        <v>1086.92</v>
      </c>
      <c r="J995" s="242">
        <v>1619.58</v>
      </c>
      <c r="K995" s="242">
        <v>1184.42</v>
      </c>
    </row>
    <row r="996" spans="1:11">
      <c r="A996" s="244">
        <v>4473</v>
      </c>
      <c r="B996" s="244">
        <v>1621.33</v>
      </c>
      <c r="C996" s="244">
        <v>1059.42</v>
      </c>
      <c r="D996" s="245">
        <v>1621.33</v>
      </c>
      <c r="E996" s="245">
        <v>1059.42</v>
      </c>
      <c r="F996" s="245">
        <v>1621.33</v>
      </c>
      <c r="G996" s="245">
        <v>1156.83</v>
      </c>
      <c r="H996" s="245">
        <v>1621.33</v>
      </c>
      <c r="I996" s="245">
        <v>1089.25</v>
      </c>
      <c r="J996" s="245">
        <v>1621.33</v>
      </c>
      <c r="K996" s="245">
        <v>1186.67</v>
      </c>
    </row>
    <row r="997" spans="1:11">
      <c r="A997" s="243">
        <v>4477.5</v>
      </c>
      <c r="B997" s="243">
        <v>1623</v>
      </c>
      <c r="C997" s="243">
        <v>1061.67</v>
      </c>
      <c r="D997" s="242">
        <v>1623</v>
      </c>
      <c r="E997" s="242">
        <v>1061.67</v>
      </c>
      <c r="F997" s="242">
        <v>1623</v>
      </c>
      <c r="G997" s="242">
        <v>1159</v>
      </c>
      <c r="H997" s="242">
        <v>1623</v>
      </c>
      <c r="I997" s="242">
        <v>1091.42</v>
      </c>
      <c r="J997" s="242">
        <v>1623</v>
      </c>
      <c r="K997" s="242">
        <v>1188.75</v>
      </c>
    </row>
    <row r="998" spans="1:11">
      <c r="A998" s="244">
        <v>4482</v>
      </c>
      <c r="B998" s="244">
        <v>1624.67</v>
      </c>
      <c r="C998" s="244">
        <v>1063.92</v>
      </c>
      <c r="D998" s="245">
        <v>1624.67</v>
      </c>
      <c r="E998" s="245">
        <v>1063.92</v>
      </c>
      <c r="F998" s="245">
        <v>1624.67</v>
      </c>
      <c r="G998" s="245">
        <v>1161.17</v>
      </c>
      <c r="H998" s="245">
        <v>1624.67</v>
      </c>
      <c r="I998" s="245">
        <v>1093.58</v>
      </c>
      <c r="J998" s="245">
        <v>1624.67</v>
      </c>
      <c r="K998" s="245">
        <v>1190.83</v>
      </c>
    </row>
    <row r="999" spans="1:11">
      <c r="A999" s="243">
        <v>4486.5</v>
      </c>
      <c r="B999" s="243">
        <v>1626.42</v>
      </c>
      <c r="C999" s="243">
        <v>1066.25</v>
      </c>
      <c r="D999" s="242">
        <v>1626.42</v>
      </c>
      <c r="E999" s="242">
        <v>1066.25</v>
      </c>
      <c r="F999" s="242">
        <v>1626.42</v>
      </c>
      <c r="G999" s="242">
        <v>1163.5</v>
      </c>
      <c r="H999" s="242">
        <v>1626.42</v>
      </c>
      <c r="I999" s="242">
        <v>1095.83</v>
      </c>
      <c r="J999" s="242">
        <v>1626.42</v>
      </c>
      <c r="K999" s="242">
        <v>1193.08</v>
      </c>
    </row>
    <row r="1000" spans="1:11">
      <c r="A1000" s="244">
        <v>4491</v>
      </c>
      <c r="B1000" s="244">
        <v>1628.08</v>
      </c>
      <c r="C1000" s="244">
        <v>1068.5</v>
      </c>
      <c r="D1000" s="245">
        <v>1628.08</v>
      </c>
      <c r="E1000" s="245">
        <v>1068.5</v>
      </c>
      <c r="F1000" s="245">
        <v>1628.08</v>
      </c>
      <c r="G1000" s="245">
        <v>1165.58</v>
      </c>
      <c r="H1000" s="245">
        <v>1628.08</v>
      </c>
      <c r="I1000" s="245">
        <v>1098.08</v>
      </c>
      <c r="J1000" s="245">
        <v>1628.08</v>
      </c>
      <c r="K1000" s="245">
        <v>1195.17</v>
      </c>
    </row>
    <row r="1001" spans="1:11">
      <c r="A1001" s="243">
        <v>4495.5</v>
      </c>
      <c r="B1001" s="243">
        <v>1629.75</v>
      </c>
      <c r="C1001" s="243">
        <v>1070.67</v>
      </c>
      <c r="D1001" s="242">
        <v>1629.75</v>
      </c>
      <c r="E1001" s="242">
        <v>1070.67</v>
      </c>
      <c r="F1001" s="242">
        <v>1629.75</v>
      </c>
      <c r="G1001" s="242">
        <v>1167.75</v>
      </c>
      <c r="H1001" s="242">
        <v>1629.75</v>
      </c>
      <c r="I1001" s="242">
        <v>1100.17</v>
      </c>
      <c r="J1001" s="242">
        <v>1629.75</v>
      </c>
      <c r="K1001" s="242">
        <v>1197.25</v>
      </c>
    </row>
    <row r="1002" spans="1:11">
      <c r="A1002" s="244">
        <v>4500</v>
      </c>
      <c r="B1002" s="244">
        <v>1631.42</v>
      </c>
      <c r="C1002" s="244">
        <v>1073</v>
      </c>
      <c r="D1002" s="245">
        <v>1631.42</v>
      </c>
      <c r="E1002" s="245">
        <v>1073</v>
      </c>
      <c r="F1002" s="245">
        <v>1631.42</v>
      </c>
      <c r="G1002" s="245">
        <v>1170</v>
      </c>
      <c r="H1002" s="245">
        <v>1631.42</v>
      </c>
      <c r="I1002" s="245">
        <v>1102.42</v>
      </c>
      <c r="J1002" s="245">
        <v>1631.42</v>
      </c>
      <c r="K1002" s="245">
        <v>1199.42</v>
      </c>
    </row>
    <row r="1003" spans="1:11">
      <c r="A1003" s="243">
        <v>4504.5</v>
      </c>
      <c r="B1003" s="243">
        <v>1633.17</v>
      </c>
      <c r="C1003" s="243">
        <v>1075.25</v>
      </c>
      <c r="D1003" s="242">
        <v>1633.17</v>
      </c>
      <c r="E1003" s="242">
        <v>1075.25</v>
      </c>
      <c r="F1003" s="242">
        <v>1633.17</v>
      </c>
      <c r="G1003" s="242">
        <v>1172.25</v>
      </c>
      <c r="H1003" s="242">
        <v>1633.17</v>
      </c>
      <c r="I1003" s="242">
        <v>1104.67</v>
      </c>
      <c r="J1003" s="242">
        <v>1633.17</v>
      </c>
      <c r="K1003" s="242">
        <v>1201.67</v>
      </c>
    </row>
    <row r="1004" spans="1:11">
      <c r="A1004" s="244">
        <v>4509</v>
      </c>
      <c r="B1004" s="244">
        <v>1634.83</v>
      </c>
      <c r="C1004" s="244">
        <v>1077.58</v>
      </c>
      <c r="D1004" s="245">
        <v>1634.83</v>
      </c>
      <c r="E1004" s="245">
        <v>1077.58</v>
      </c>
      <c r="F1004" s="245">
        <v>1634.83</v>
      </c>
      <c r="G1004" s="245">
        <v>1174.42</v>
      </c>
      <c r="H1004" s="245">
        <v>1634.83</v>
      </c>
      <c r="I1004" s="245">
        <v>1106.83</v>
      </c>
      <c r="J1004" s="245">
        <v>1634.83</v>
      </c>
      <c r="K1004" s="245">
        <v>1203.67</v>
      </c>
    </row>
    <row r="1005" spans="1:11">
      <c r="A1005" s="243">
        <v>4513.5</v>
      </c>
      <c r="B1005" s="243">
        <v>1636.5</v>
      </c>
      <c r="C1005" s="243">
        <v>1079.75</v>
      </c>
      <c r="D1005" s="242">
        <v>1636.5</v>
      </c>
      <c r="E1005" s="242">
        <v>1079.75</v>
      </c>
      <c r="F1005" s="242">
        <v>1636.5</v>
      </c>
      <c r="G1005" s="242">
        <v>1176.58</v>
      </c>
      <c r="H1005" s="242">
        <v>1636.5</v>
      </c>
      <c r="I1005" s="242">
        <v>1109</v>
      </c>
      <c r="J1005" s="242">
        <v>1636.5</v>
      </c>
      <c r="K1005" s="242">
        <v>1205.83</v>
      </c>
    </row>
    <row r="1006" spans="1:11">
      <c r="A1006" s="244">
        <v>4518</v>
      </c>
      <c r="B1006" s="244">
        <v>1638.25</v>
      </c>
      <c r="C1006" s="244">
        <v>1082.17</v>
      </c>
      <c r="D1006" s="245">
        <v>1638.25</v>
      </c>
      <c r="E1006" s="245">
        <v>1082.17</v>
      </c>
      <c r="F1006" s="245">
        <v>1638.25</v>
      </c>
      <c r="G1006" s="245">
        <v>1178.92</v>
      </c>
      <c r="H1006" s="245">
        <v>1638.25</v>
      </c>
      <c r="I1006" s="245">
        <v>1111.33</v>
      </c>
      <c r="J1006" s="245">
        <v>1638.25</v>
      </c>
      <c r="K1006" s="245">
        <v>1208.08</v>
      </c>
    </row>
    <row r="1007" spans="1:11">
      <c r="A1007" s="243">
        <v>4522.5</v>
      </c>
      <c r="B1007" s="243">
        <v>1639.92</v>
      </c>
      <c r="C1007" s="243">
        <v>1084.33</v>
      </c>
      <c r="D1007" s="242">
        <v>1639.92</v>
      </c>
      <c r="E1007" s="242">
        <v>1084.33</v>
      </c>
      <c r="F1007" s="242">
        <v>1639.92</v>
      </c>
      <c r="G1007" s="242">
        <v>1181</v>
      </c>
      <c r="H1007" s="242">
        <v>1639.92</v>
      </c>
      <c r="I1007" s="242">
        <v>1113.42</v>
      </c>
      <c r="J1007" s="242">
        <v>1639.92</v>
      </c>
      <c r="K1007" s="242">
        <v>1210.08</v>
      </c>
    </row>
    <row r="1008" spans="1:11">
      <c r="A1008" s="244">
        <v>4527</v>
      </c>
      <c r="B1008" s="244">
        <v>1641.58</v>
      </c>
      <c r="C1008" s="244">
        <v>1086.67</v>
      </c>
      <c r="D1008" s="245">
        <v>1641.58</v>
      </c>
      <c r="E1008" s="245">
        <v>1086.67</v>
      </c>
      <c r="F1008" s="245">
        <v>1641.58</v>
      </c>
      <c r="G1008" s="245">
        <v>1183.25</v>
      </c>
      <c r="H1008" s="245">
        <v>1641.58</v>
      </c>
      <c r="I1008" s="245">
        <v>1115.67</v>
      </c>
      <c r="J1008" s="245">
        <v>1641.58</v>
      </c>
      <c r="K1008" s="245">
        <v>1212.25</v>
      </c>
    </row>
    <row r="1009" spans="1:11">
      <c r="A1009" s="243">
        <v>4531.5</v>
      </c>
      <c r="B1009" s="243">
        <v>1643.25</v>
      </c>
      <c r="C1009" s="243">
        <v>1088.83</v>
      </c>
      <c r="D1009" s="242">
        <v>1643.25</v>
      </c>
      <c r="E1009" s="242">
        <v>1088.83</v>
      </c>
      <c r="F1009" s="242">
        <v>1643.25</v>
      </c>
      <c r="G1009" s="242">
        <v>1185.42</v>
      </c>
      <c r="H1009" s="242">
        <v>1643.25</v>
      </c>
      <c r="I1009" s="242">
        <v>1117.83</v>
      </c>
      <c r="J1009" s="242">
        <v>1643.25</v>
      </c>
      <c r="K1009" s="242">
        <v>1214.42</v>
      </c>
    </row>
    <row r="1010" spans="1:11">
      <c r="A1010" s="244">
        <v>4536</v>
      </c>
      <c r="B1010" s="244">
        <v>1645</v>
      </c>
      <c r="C1010" s="244">
        <v>1091.25</v>
      </c>
      <c r="D1010" s="245">
        <v>1645</v>
      </c>
      <c r="E1010" s="245">
        <v>1091.25</v>
      </c>
      <c r="F1010" s="245">
        <v>1645</v>
      </c>
      <c r="G1010" s="245">
        <v>1187.75</v>
      </c>
      <c r="H1010" s="245">
        <v>1645</v>
      </c>
      <c r="I1010" s="245">
        <v>1120.08</v>
      </c>
      <c r="J1010" s="245">
        <v>1645</v>
      </c>
      <c r="K1010" s="245">
        <v>1216.58</v>
      </c>
    </row>
    <row r="1011" spans="1:11">
      <c r="A1011" s="243">
        <v>4540.5</v>
      </c>
      <c r="B1011" s="243">
        <v>1646.67</v>
      </c>
      <c r="C1011" s="243">
        <v>1093.42</v>
      </c>
      <c r="D1011" s="242">
        <v>1646.67</v>
      </c>
      <c r="E1011" s="242">
        <v>1093.42</v>
      </c>
      <c r="F1011" s="242">
        <v>1646.67</v>
      </c>
      <c r="G1011" s="242">
        <v>1189.83</v>
      </c>
      <c r="H1011" s="242">
        <v>1646.67</v>
      </c>
      <c r="I1011" s="242">
        <v>1122.25</v>
      </c>
      <c r="J1011" s="242">
        <v>1646.67</v>
      </c>
      <c r="K1011" s="242">
        <v>1218.67</v>
      </c>
    </row>
    <row r="1012" spans="1:11">
      <c r="A1012" s="244">
        <v>4545</v>
      </c>
      <c r="B1012" s="244">
        <v>1648.33</v>
      </c>
      <c r="C1012" s="244">
        <v>1095.67</v>
      </c>
      <c r="D1012" s="245">
        <v>1648.33</v>
      </c>
      <c r="E1012" s="245">
        <v>1095.67</v>
      </c>
      <c r="F1012" s="245">
        <v>1648.33</v>
      </c>
      <c r="G1012" s="245">
        <v>1192</v>
      </c>
      <c r="H1012" s="245">
        <v>1648.33</v>
      </c>
      <c r="I1012" s="245">
        <v>1124.5</v>
      </c>
      <c r="J1012" s="245">
        <v>1648.33</v>
      </c>
      <c r="K1012" s="245">
        <v>1220.83</v>
      </c>
    </row>
    <row r="1013" spans="1:11">
      <c r="A1013" s="243">
        <v>4549.5</v>
      </c>
      <c r="B1013" s="243">
        <v>1650.08</v>
      </c>
      <c r="C1013" s="243">
        <v>1098.08</v>
      </c>
      <c r="D1013" s="242">
        <v>1650.08</v>
      </c>
      <c r="E1013" s="242">
        <v>1098.08</v>
      </c>
      <c r="F1013" s="242">
        <v>1650.08</v>
      </c>
      <c r="G1013" s="242">
        <v>1194.33</v>
      </c>
      <c r="H1013" s="242">
        <v>1650.08</v>
      </c>
      <c r="I1013" s="242">
        <v>1126.75</v>
      </c>
      <c r="J1013" s="242">
        <v>1650.08</v>
      </c>
      <c r="K1013" s="242">
        <v>1223</v>
      </c>
    </row>
    <row r="1014" spans="1:11">
      <c r="A1014" s="244">
        <v>4554</v>
      </c>
      <c r="B1014" s="244">
        <v>1651.75</v>
      </c>
      <c r="C1014" s="244">
        <v>1100.25</v>
      </c>
      <c r="D1014" s="245">
        <v>1651.75</v>
      </c>
      <c r="E1014" s="245">
        <v>1100.25</v>
      </c>
      <c r="F1014" s="245">
        <v>1651.75</v>
      </c>
      <c r="G1014" s="245">
        <v>1196.42</v>
      </c>
      <c r="H1014" s="245">
        <v>1651.75</v>
      </c>
      <c r="I1014" s="245">
        <v>1128.92</v>
      </c>
      <c r="J1014" s="245">
        <v>1651.75</v>
      </c>
      <c r="K1014" s="245">
        <v>1225.08</v>
      </c>
    </row>
    <row r="1015" spans="1:11">
      <c r="A1015" s="243">
        <v>4558.5</v>
      </c>
      <c r="B1015" s="243">
        <v>1653.42</v>
      </c>
      <c r="C1015" s="243">
        <v>1102.58</v>
      </c>
      <c r="D1015" s="242">
        <v>1653.42</v>
      </c>
      <c r="E1015" s="242">
        <v>1102.58</v>
      </c>
      <c r="F1015" s="242">
        <v>1653.42</v>
      </c>
      <c r="G1015" s="242">
        <v>1198.67</v>
      </c>
      <c r="H1015" s="242">
        <v>1653.42</v>
      </c>
      <c r="I1015" s="242">
        <v>1131.17</v>
      </c>
      <c r="J1015" s="242">
        <v>1653.42</v>
      </c>
      <c r="K1015" s="242">
        <v>1227.25</v>
      </c>
    </row>
    <row r="1016" spans="1:11">
      <c r="A1016" s="244">
        <v>4563</v>
      </c>
      <c r="B1016" s="244">
        <v>1655.08</v>
      </c>
      <c r="C1016" s="244">
        <v>1104.75</v>
      </c>
      <c r="D1016" s="245">
        <v>1655.08</v>
      </c>
      <c r="E1016" s="245">
        <v>1104.75</v>
      </c>
      <c r="F1016" s="245">
        <v>1655.08</v>
      </c>
      <c r="G1016" s="245">
        <v>1200.83</v>
      </c>
      <c r="H1016" s="245">
        <v>1655.08</v>
      </c>
      <c r="I1016" s="245">
        <v>1133.25</v>
      </c>
      <c r="J1016" s="245">
        <v>1655.08</v>
      </c>
      <c r="K1016" s="245">
        <v>1229.33</v>
      </c>
    </row>
    <row r="1017" spans="1:11">
      <c r="A1017" s="243">
        <v>4567.5</v>
      </c>
      <c r="B1017" s="243">
        <v>1656.83</v>
      </c>
      <c r="C1017" s="243">
        <v>1107.17</v>
      </c>
      <c r="D1017" s="242">
        <v>1656.83</v>
      </c>
      <c r="E1017" s="242">
        <v>1107.17</v>
      </c>
      <c r="F1017" s="242">
        <v>1656.83</v>
      </c>
      <c r="G1017" s="242">
        <v>1203.17</v>
      </c>
      <c r="H1017" s="242">
        <v>1656.83</v>
      </c>
      <c r="I1017" s="242">
        <v>1135.58</v>
      </c>
      <c r="J1017" s="242">
        <v>1656.83</v>
      </c>
      <c r="K1017" s="242">
        <v>1231.58</v>
      </c>
    </row>
    <row r="1018" spans="1:11">
      <c r="A1018" s="244">
        <v>4572</v>
      </c>
      <c r="B1018" s="244">
        <v>1658.5</v>
      </c>
      <c r="C1018" s="244">
        <v>1109.33</v>
      </c>
      <c r="D1018" s="245">
        <v>1658.5</v>
      </c>
      <c r="E1018" s="245">
        <v>1109.33</v>
      </c>
      <c r="F1018" s="245">
        <v>1658.5</v>
      </c>
      <c r="G1018" s="245">
        <v>1205.25</v>
      </c>
      <c r="H1018" s="245">
        <v>1658.5</v>
      </c>
      <c r="I1018" s="245">
        <v>1137.75</v>
      </c>
      <c r="J1018" s="245">
        <v>1658.5</v>
      </c>
      <c r="K1018" s="245">
        <v>1233.67</v>
      </c>
    </row>
    <row r="1019" spans="1:11">
      <c r="A1019" s="243">
        <v>4576.5</v>
      </c>
      <c r="B1019" s="243">
        <v>1660.17</v>
      </c>
      <c r="C1019" s="243">
        <v>1111.67</v>
      </c>
      <c r="D1019" s="242">
        <v>1660.17</v>
      </c>
      <c r="E1019" s="242">
        <v>1111.67</v>
      </c>
      <c r="F1019" s="242">
        <v>1660.17</v>
      </c>
      <c r="G1019" s="242">
        <v>1207.5</v>
      </c>
      <c r="H1019" s="242">
        <v>1660.17</v>
      </c>
      <c r="I1019" s="242">
        <v>1140</v>
      </c>
      <c r="J1019" s="242">
        <v>1660.17</v>
      </c>
      <c r="K1019" s="242">
        <v>1235.83</v>
      </c>
    </row>
    <row r="1020" spans="1:11">
      <c r="A1020" s="244">
        <v>4581</v>
      </c>
      <c r="B1020" s="244">
        <v>1661.92</v>
      </c>
      <c r="C1020" s="244">
        <v>1113.92</v>
      </c>
      <c r="D1020" s="245">
        <v>1661.92</v>
      </c>
      <c r="E1020" s="245">
        <v>1113.92</v>
      </c>
      <c r="F1020" s="245">
        <v>1661.92</v>
      </c>
      <c r="G1020" s="245">
        <v>1209.75</v>
      </c>
      <c r="H1020" s="245">
        <v>1661.92</v>
      </c>
      <c r="I1020" s="245">
        <v>1142.17</v>
      </c>
      <c r="J1020" s="245">
        <v>1661.92</v>
      </c>
      <c r="K1020" s="245">
        <v>1238</v>
      </c>
    </row>
    <row r="1021" spans="1:11">
      <c r="A1021" s="243">
        <v>4585.5</v>
      </c>
      <c r="B1021" s="243">
        <v>1663.58</v>
      </c>
      <c r="C1021" s="243">
        <v>1116.25</v>
      </c>
      <c r="D1021" s="242">
        <v>1663.58</v>
      </c>
      <c r="E1021" s="242">
        <v>1116.25</v>
      </c>
      <c r="F1021" s="242">
        <v>1663.58</v>
      </c>
      <c r="G1021" s="242">
        <v>1212</v>
      </c>
      <c r="H1021" s="242">
        <v>1663.58</v>
      </c>
      <c r="I1021" s="242">
        <v>1144.42</v>
      </c>
      <c r="J1021" s="242">
        <v>1663.58</v>
      </c>
      <c r="K1021" s="242">
        <v>1240.17</v>
      </c>
    </row>
    <row r="1022" spans="1:11">
      <c r="A1022" s="244">
        <v>4590</v>
      </c>
      <c r="B1022" s="244">
        <v>1665.25</v>
      </c>
      <c r="C1022" s="244">
        <v>1118.42</v>
      </c>
      <c r="D1022" s="245">
        <v>1665.25</v>
      </c>
      <c r="E1022" s="245">
        <v>1118.42</v>
      </c>
      <c r="F1022" s="245">
        <v>1665.25</v>
      </c>
      <c r="G1022" s="245">
        <v>1214.08</v>
      </c>
      <c r="H1022" s="245">
        <v>1665.25</v>
      </c>
      <c r="I1022" s="245">
        <v>1146.58</v>
      </c>
      <c r="J1022" s="245">
        <v>1665.25</v>
      </c>
      <c r="K1022" s="245">
        <v>1242.25</v>
      </c>
    </row>
    <row r="1023" spans="1:11">
      <c r="A1023" s="243">
        <v>4594.5</v>
      </c>
      <c r="B1023" s="243">
        <v>1666.92</v>
      </c>
      <c r="C1023" s="243">
        <v>1120.67</v>
      </c>
      <c r="D1023" s="242">
        <v>1666.92</v>
      </c>
      <c r="E1023" s="242">
        <v>1120.67</v>
      </c>
      <c r="F1023" s="242">
        <v>1666.92</v>
      </c>
      <c r="G1023" s="242">
        <v>1216.25</v>
      </c>
      <c r="H1023" s="242">
        <v>1666.92</v>
      </c>
      <c r="I1023" s="242">
        <v>1148.75</v>
      </c>
      <c r="J1023" s="242">
        <v>1666.92</v>
      </c>
      <c r="K1023" s="242">
        <v>1244.33</v>
      </c>
    </row>
    <row r="1024" spans="1:11">
      <c r="A1024" s="244">
        <v>4599</v>
      </c>
      <c r="B1024" s="244">
        <v>1668.67</v>
      </c>
      <c r="C1024" s="244">
        <v>1123</v>
      </c>
      <c r="D1024" s="245">
        <v>1668.67</v>
      </c>
      <c r="E1024" s="245">
        <v>1123</v>
      </c>
      <c r="F1024" s="245">
        <v>1668.67</v>
      </c>
      <c r="G1024" s="245">
        <v>1218.58</v>
      </c>
      <c r="H1024" s="245">
        <v>1668.67</v>
      </c>
      <c r="I1024" s="245">
        <v>1151</v>
      </c>
      <c r="J1024" s="245">
        <v>1668.67</v>
      </c>
      <c r="K1024" s="245">
        <v>1246.58</v>
      </c>
    </row>
    <row r="1025" spans="1:11">
      <c r="A1025" s="243">
        <v>4603.5</v>
      </c>
      <c r="B1025" s="243">
        <v>1670.33</v>
      </c>
      <c r="C1025" s="243">
        <v>1125.25</v>
      </c>
      <c r="D1025" s="242">
        <v>1670.33</v>
      </c>
      <c r="E1025" s="242">
        <v>1125.25</v>
      </c>
      <c r="F1025" s="242">
        <v>1670.33</v>
      </c>
      <c r="G1025" s="242">
        <v>1220.67</v>
      </c>
      <c r="H1025" s="242">
        <v>1670.33</v>
      </c>
      <c r="I1025" s="242">
        <v>1153.25</v>
      </c>
      <c r="J1025" s="242">
        <v>1670.33</v>
      </c>
      <c r="K1025" s="242">
        <v>1248.67</v>
      </c>
    </row>
    <row r="1026" spans="1:11">
      <c r="A1026" s="244">
        <v>4608</v>
      </c>
      <c r="B1026" s="244">
        <v>1672</v>
      </c>
      <c r="C1026" s="244">
        <v>1127.5</v>
      </c>
      <c r="D1026" s="245">
        <v>1672</v>
      </c>
      <c r="E1026" s="245">
        <v>1127.5</v>
      </c>
      <c r="F1026" s="245">
        <v>1672</v>
      </c>
      <c r="G1026" s="245">
        <v>1222.92</v>
      </c>
      <c r="H1026" s="245">
        <v>1672</v>
      </c>
      <c r="I1026" s="245">
        <v>1155.33</v>
      </c>
      <c r="J1026" s="245">
        <v>1672</v>
      </c>
      <c r="K1026" s="245">
        <v>1250.75</v>
      </c>
    </row>
    <row r="1027" spans="1:11">
      <c r="A1027" s="243">
        <v>4612.5</v>
      </c>
      <c r="B1027" s="243">
        <v>1673.75</v>
      </c>
      <c r="C1027" s="243">
        <v>1129.83</v>
      </c>
      <c r="D1027" s="242">
        <v>1673.75</v>
      </c>
      <c r="E1027" s="242">
        <v>1129.83</v>
      </c>
      <c r="F1027" s="242">
        <v>1673.75</v>
      </c>
      <c r="G1027" s="242">
        <v>1225.17</v>
      </c>
      <c r="H1027" s="242">
        <v>1673.75</v>
      </c>
      <c r="I1027" s="242">
        <v>1157.67</v>
      </c>
      <c r="J1027" s="242">
        <v>1673.75</v>
      </c>
      <c r="K1027" s="242">
        <v>1253</v>
      </c>
    </row>
    <row r="1028" spans="1:11">
      <c r="A1028" s="244">
        <v>4617</v>
      </c>
      <c r="B1028" s="244">
        <v>1675.42</v>
      </c>
      <c r="C1028" s="244">
        <v>1132.08</v>
      </c>
      <c r="D1028" s="245">
        <v>1675.42</v>
      </c>
      <c r="E1028" s="245">
        <v>1132.08</v>
      </c>
      <c r="F1028" s="245">
        <v>1675.42</v>
      </c>
      <c r="G1028" s="245">
        <v>1227.42</v>
      </c>
      <c r="H1028" s="245">
        <v>1675.42</v>
      </c>
      <c r="I1028" s="245">
        <v>1159.83</v>
      </c>
      <c r="J1028" s="245">
        <v>1675.42</v>
      </c>
      <c r="K1028" s="245">
        <v>1255.17</v>
      </c>
    </row>
    <row r="1029" spans="1:11">
      <c r="A1029" s="243">
        <v>4621.5</v>
      </c>
      <c r="B1029" s="243">
        <v>1677.08</v>
      </c>
      <c r="C1029" s="243">
        <v>1134.33</v>
      </c>
      <c r="D1029" s="242">
        <v>1677.08</v>
      </c>
      <c r="E1029" s="242">
        <v>1134.33</v>
      </c>
      <c r="F1029" s="242">
        <v>1677.08</v>
      </c>
      <c r="G1029" s="242">
        <v>1229.5</v>
      </c>
      <c r="H1029" s="242">
        <v>1677.08</v>
      </c>
      <c r="I1029" s="242">
        <v>1162</v>
      </c>
      <c r="J1029" s="242">
        <v>1677.08</v>
      </c>
      <c r="K1029" s="242">
        <v>1257.17</v>
      </c>
    </row>
    <row r="1030" spans="1:11">
      <c r="A1030" s="244">
        <v>4626</v>
      </c>
      <c r="B1030" s="244">
        <v>1678.75</v>
      </c>
      <c r="C1030" s="244">
        <v>1136.58</v>
      </c>
      <c r="D1030" s="245">
        <v>1678.75</v>
      </c>
      <c r="E1030" s="245">
        <v>1136.58</v>
      </c>
      <c r="F1030" s="245">
        <v>1678.75</v>
      </c>
      <c r="G1030" s="245">
        <v>1231.75</v>
      </c>
      <c r="H1030" s="245">
        <v>1678.75</v>
      </c>
      <c r="I1030" s="245">
        <v>1164.17</v>
      </c>
      <c r="J1030" s="245">
        <v>1678.75</v>
      </c>
      <c r="K1030" s="245">
        <v>1259.33</v>
      </c>
    </row>
    <row r="1031" spans="1:11">
      <c r="A1031" s="243">
        <v>4630.5</v>
      </c>
      <c r="B1031" s="243">
        <v>1680.5</v>
      </c>
      <c r="C1031" s="243">
        <v>1138.92</v>
      </c>
      <c r="D1031" s="242">
        <v>1680.5</v>
      </c>
      <c r="E1031" s="242">
        <v>1138.92</v>
      </c>
      <c r="F1031" s="242">
        <v>1680.5</v>
      </c>
      <c r="G1031" s="242">
        <v>1234</v>
      </c>
      <c r="H1031" s="242">
        <v>1680.5</v>
      </c>
      <c r="I1031" s="242">
        <v>1166.5</v>
      </c>
      <c r="J1031" s="242">
        <v>1680.5</v>
      </c>
      <c r="K1031" s="242">
        <v>1261.58</v>
      </c>
    </row>
    <row r="1032" spans="1:11">
      <c r="A1032" s="244">
        <v>4635</v>
      </c>
      <c r="B1032" s="244">
        <v>1682.17</v>
      </c>
      <c r="C1032" s="244">
        <v>1141.17</v>
      </c>
      <c r="D1032" s="245">
        <v>1682.17</v>
      </c>
      <c r="E1032" s="245">
        <v>1141.17</v>
      </c>
      <c r="F1032" s="245">
        <v>1682.17</v>
      </c>
      <c r="G1032" s="245">
        <v>1236.17</v>
      </c>
      <c r="H1032" s="245">
        <v>1682.17</v>
      </c>
      <c r="I1032" s="245">
        <v>1168.58</v>
      </c>
      <c r="J1032" s="245">
        <v>1682.17</v>
      </c>
      <c r="K1032" s="245">
        <v>1263.58</v>
      </c>
    </row>
    <row r="1033" spans="1:11">
      <c r="A1033" s="243">
        <v>4639.5</v>
      </c>
      <c r="B1033" s="243">
        <v>1683.83</v>
      </c>
      <c r="C1033" s="243">
        <v>1143.42</v>
      </c>
      <c r="D1033" s="242">
        <v>1683.83</v>
      </c>
      <c r="E1033" s="242">
        <v>1143.42</v>
      </c>
      <c r="F1033" s="242">
        <v>1683.83</v>
      </c>
      <c r="G1033" s="242">
        <v>1238.33</v>
      </c>
      <c r="H1033" s="242">
        <v>1683.83</v>
      </c>
      <c r="I1033" s="242">
        <v>1170.83</v>
      </c>
      <c r="J1033" s="242">
        <v>1683.83</v>
      </c>
      <c r="K1033" s="242">
        <v>1265.75</v>
      </c>
    </row>
    <row r="1034" spans="1:11">
      <c r="A1034" s="244">
        <v>4644</v>
      </c>
      <c r="B1034" s="244">
        <v>1685.5</v>
      </c>
      <c r="C1034" s="244">
        <v>1145.58</v>
      </c>
      <c r="D1034" s="245">
        <v>1685.5</v>
      </c>
      <c r="E1034" s="245">
        <v>1145.58</v>
      </c>
      <c r="F1034" s="245">
        <v>1685.5</v>
      </c>
      <c r="G1034" s="245">
        <v>1240.5</v>
      </c>
      <c r="H1034" s="245">
        <v>1685.5</v>
      </c>
      <c r="I1034" s="245">
        <v>1173</v>
      </c>
      <c r="J1034" s="245">
        <v>1685.5</v>
      </c>
      <c r="K1034" s="245">
        <v>1267.92</v>
      </c>
    </row>
    <row r="1035" spans="1:11">
      <c r="A1035" s="243">
        <v>4648.5</v>
      </c>
      <c r="B1035" s="243">
        <v>1687.25</v>
      </c>
      <c r="C1035" s="243">
        <v>1148</v>
      </c>
      <c r="D1035" s="242">
        <v>1687.25</v>
      </c>
      <c r="E1035" s="242">
        <v>1148</v>
      </c>
      <c r="F1035" s="242">
        <v>1687.25</v>
      </c>
      <c r="G1035" s="242">
        <v>1242.83</v>
      </c>
      <c r="H1035" s="242">
        <v>1687.25</v>
      </c>
      <c r="I1035" s="242">
        <v>1175.25</v>
      </c>
      <c r="J1035" s="242">
        <v>1687.25</v>
      </c>
      <c r="K1035" s="242">
        <v>1270.08</v>
      </c>
    </row>
    <row r="1036" spans="1:11">
      <c r="A1036" s="244">
        <v>4653</v>
      </c>
      <c r="B1036" s="244">
        <v>1688.92</v>
      </c>
      <c r="C1036" s="244">
        <v>1150.17</v>
      </c>
      <c r="D1036" s="245">
        <v>1688.92</v>
      </c>
      <c r="E1036" s="245">
        <v>1150.17</v>
      </c>
      <c r="F1036" s="245">
        <v>1688.92</v>
      </c>
      <c r="G1036" s="245">
        <v>1244.92</v>
      </c>
      <c r="H1036" s="245">
        <v>1688.92</v>
      </c>
      <c r="I1036" s="245">
        <v>1177.42</v>
      </c>
      <c r="J1036" s="245">
        <v>1688.92</v>
      </c>
      <c r="K1036" s="245">
        <v>1272.17</v>
      </c>
    </row>
    <row r="1037" spans="1:11">
      <c r="A1037" s="243">
        <v>4657.5</v>
      </c>
      <c r="B1037" s="243">
        <v>1690.58</v>
      </c>
      <c r="C1037" s="243">
        <v>1152.5</v>
      </c>
      <c r="D1037" s="242">
        <v>1690.58</v>
      </c>
      <c r="E1037" s="242">
        <v>1152.5</v>
      </c>
      <c r="F1037" s="242">
        <v>1690.58</v>
      </c>
      <c r="G1037" s="242">
        <v>1247.17</v>
      </c>
      <c r="H1037" s="242">
        <v>1690.58</v>
      </c>
      <c r="I1037" s="242">
        <v>1179.67</v>
      </c>
      <c r="J1037" s="242">
        <v>1690.58</v>
      </c>
      <c r="K1037" s="242">
        <v>1274.33</v>
      </c>
    </row>
    <row r="1038" spans="1:11">
      <c r="A1038" s="244">
        <v>4662</v>
      </c>
      <c r="B1038" s="244">
        <v>1692.33</v>
      </c>
      <c r="C1038" s="244">
        <v>1154.75</v>
      </c>
      <c r="D1038" s="245">
        <v>1692.33</v>
      </c>
      <c r="E1038" s="245">
        <v>1154.75</v>
      </c>
      <c r="F1038" s="245">
        <v>1692.33</v>
      </c>
      <c r="G1038" s="245">
        <v>1249.42</v>
      </c>
      <c r="H1038" s="245">
        <v>1692.33</v>
      </c>
      <c r="I1038" s="245">
        <v>1181.83</v>
      </c>
      <c r="J1038" s="245">
        <v>1692.33</v>
      </c>
      <c r="K1038" s="245">
        <v>1276.5</v>
      </c>
    </row>
    <row r="1039" spans="1:11">
      <c r="A1039" s="243">
        <v>4666.5</v>
      </c>
      <c r="B1039" s="243">
        <v>1694</v>
      </c>
      <c r="C1039" s="243">
        <v>1157.08</v>
      </c>
      <c r="D1039" s="242">
        <v>1694</v>
      </c>
      <c r="E1039" s="242">
        <v>1157.08</v>
      </c>
      <c r="F1039" s="242">
        <v>1694</v>
      </c>
      <c r="G1039" s="242">
        <v>1251.58</v>
      </c>
      <c r="H1039" s="242">
        <v>1694</v>
      </c>
      <c r="I1039" s="242">
        <v>1184.08</v>
      </c>
      <c r="J1039" s="242">
        <v>1694</v>
      </c>
      <c r="K1039" s="242">
        <v>1278.58</v>
      </c>
    </row>
    <row r="1040" spans="1:11">
      <c r="A1040" s="244">
        <v>4671</v>
      </c>
      <c r="B1040" s="244">
        <v>1695.67</v>
      </c>
      <c r="C1040" s="244">
        <v>1159.25</v>
      </c>
      <c r="D1040" s="245">
        <v>1695.67</v>
      </c>
      <c r="E1040" s="245">
        <v>1159.25</v>
      </c>
      <c r="F1040" s="245">
        <v>1695.67</v>
      </c>
      <c r="G1040" s="245">
        <v>1253.75</v>
      </c>
      <c r="H1040" s="245">
        <v>1695.67</v>
      </c>
      <c r="I1040" s="245">
        <v>1186.25</v>
      </c>
      <c r="J1040" s="245">
        <v>1695.67</v>
      </c>
      <c r="K1040" s="245">
        <v>1280.75</v>
      </c>
    </row>
    <row r="1041" spans="1:11">
      <c r="A1041" s="243">
        <v>4675.5</v>
      </c>
      <c r="B1041" s="243">
        <v>1697.33</v>
      </c>
      <c r="C1041" s="243">
        <v>1161.58</v>
      </c>
      <c r="D1041" s="242">
        <v>1697.33</v>
      </c>
      <c r="E1041" s="242">
        <v>1161.58</v>
      </c>
      <c r="F1041" s="242">
        <v>1697.33</v>
      </c>
      <c r="G1041" s="242">
        <v>1256</v>
      </c>
      <c r="H1041" s="242">
        <v>1697.33</v>
      </c>
      <c r="I1041" s="242">
        <v>1188.42</v>
      </c>
      <c r="J1041" s="242">
        <v>1697.33</v>
      </c>
      <c r="K1041" s="242">
        <v>1282.83</v>
      </c>
    </row>
    <row r="1042" spans="1:11">
      <c r="A1042" s="244">
        <v>4680</v>
      </c>
      <c r="B1042" s="244">
        <v>1699.08</v>
      </c>
      <c r="C1042" s="244">
        <v>1163.83</v>
      </c>
      <c r="D1042" s="245">
        <v>1699.08</v>
      </c>
      <c r="E1042" s="245">
        <v>1163.83</v>
      </c>
      <c r="F1042" s="245">
        <v>1699.08</v>
      </c>
      <c r="G1042" s="245">
        <v>1258.25</v>
      </c>
      <c r="H1042" s="245">
        <v>1699.08</v>
      </c>
      <c r="I1042" s="245">
        <v>1190.67</v>
      </c>
      <c r="J1042" s="245">
        <v>1699.08</v>
      </c>
      <c r="K1042" s="245">
        <v>1285.08</v>
      </c>
    </row>
    <row r="1043" spans="1:11">
      <c r="A1043" s="243">
        <v>4684.5</v>
      </c>
      <c r="B1043" s="243">
        <v>1700.75</v>
      </c>
      <c r="C1043" s="243">
        <v>1166.17</v>
      </c>
      <c r="D1043" s="242">
        <v>1700.75</v>
      </c>
      <c r="E1043" s="242">
        <v>1166.17</v>
      </c>
      <c r="F1043" s="242">
        <v>1700.75</v>
      </c>
      <c r="G1043" s="242">
        <v>1260.42</v>
      </c>
      <c r="H1043" s="242">
        <v>1700.75</v>
      </c>
      <c r="I1043" s="242">
        <v>1192.92</v>
      </c>
      <c r="J1043" s="242">
        <v>1700.75</v>
      </c>
      <c r="K1043" s="242">
        <v>1287.17</v>
      </c>
    </row>
    <row r="1044" spans="1:11">
      <c r="A1044" s="244">
        <v>4689</v>
      </c>
      <c r="B1044" s="244">
        <v>1702.42</v>
      </c>
      <c r="C1044" s="244">
        <v>1168.42</v>
      </c>
      <c r="D1044" s="245">
        <v>1702.42</v>
      </c>
      <c r="E1044" s="245">
        <v>1168.42</v>
      </c>
      <c r="F1044" s="245">
        <v>1702.42</v>
      </c>
      <c r="G1044" s="245">
        <v>1262.58</v>
      </c>
      <c r="H1044" s="245">
        <v>1702.42</v>
      </c>
      <c r="I1044" s="245">
        <v>1195.08</v>
      </c>
      <c r="J1044" s="245">
        <v>1702.42</v>
      </c>
      <c r="K1044" s="245">
        <v>1289.25</v>
      </c>
    </row>
    <row r="1045" spans="1:11">
      <c r="A1045" s="243">
        <v>4693.5</v>
      </c>
      <c r="B1045" s="243">
        <v>1704.17</v>
      </c>
      <c r="C1045" s="243">
        <v>1170.67</v>
      </c>
      <c r="D1045" s="242">
        <v>1704.17</v>
      </c>
      <c r="E1045" s="242">
        <v>1170.67</v>
      </c>
      <c r="F1045" s="242">
        <v>1704.17</v>
      </c>
      <c r="G1045" s="242">
        <v>1264.83</v>
      </c>
      <c r="H1045" s="242">
        <v>1704.17</v>
      </c>
      <c r="I1045" s="242">
        <v>1197.33</v>
      </c>
      <c r="J1045" s="242">
        <v>1704.17</v>
      </c>
      <c r="K1045" s="242">
        <v>1291.5</v>
      </c>
    </row>
    <row r="1046" spans="1:11">
      <c r="A1046" s="244">
        <v>4698</v>
      </c>
      <c r="B1046" s="244">
        <v>1705.83</v>
      </c>
      <c r="C1046" s="244">
        <v>1173</v>
      </c>
      <c r="D1046" s="245">
        <v>1705.83</v>
      </c>
      <c r="E1046" s="245">
        <v>1173</v>
      </c>
      <c r="F1046" s="245">
        <v>1705.83</v>
      </c>
      <c r="G1046" s="245">
        <v>1267</v>
      </c>
      <c r="H1046" s="245">
        <v>1705.83</v>
      </c>
      <c r="I1046" s="245">
        <v>1199.58</v>
      </c>
      <c r="J1046" s="245">
        <v>1705.83</v>
      </c>
      <c r="K1046" s="245">
        <v>1293.58</v>
      </c>
    </row>
    <row r="1047" spans="1:11">
      <c r="A1047" s="243">
        <v>4702.5</v>
      </c>
      <c r="B1047" s="243">
        <v>1707.5</v>
      </c>
      <c r="C1047" s="243">
        <v>1175.17</v>
      </c>
      <c r="D1047" s="242">
        <v>1707.5</v>
      </c>
      <c r="E1047" s="242">
        <v>1175.17</v>
      </c>
      <c r="F1047" s="242">
        <v>1707.5</v>
      </c>
      <c r="G1047" s="242">
        <v>1269.17</v>
      </c>
      <c r="H1047" s="242">
        <v>1707.5</v>
      </c>
      <c r="I1047" s="242">
        <v>1201.67</v>
      </c>
      <c r="J1047" s="242">
        <v>1707.5</v>
      </c>
      <c r="K1047" s="242">
        <v>1295.67</v>
      </c>
    </row>
    <row r="1048" spans="1:11">
      <c r="A1048" s="244">
        <v>4707</v>
      </c>
      <c r="B1048" s="244">
        <v>1709.17</v>
      </c>
      <c r="C1048" s="244">
        <v>1177.5</v>
      </c>
      <c r="D1048" s="245">
        <v>1709.17</v>
      </c>
      <c r="E1048" s="245">
        <v>1177.5</v>
      </c>
      <c r="F1048" s="245">
        <v>1709.17</v>
      </c>
      <c r="G1048" s="245">
        <v>1271.42</v>
      </c>
      <c r="H1048" s="245">
        <v>1709.17</v>
      </c>
      <c r="I1048" s="245">
        <v>1203.92</v>
      </c>
      <c r="J1048" s="245">
        <v>1709.17</v>
      </c>
      <c r="K1048" s="245">
        <v>1297.83</v>
      </c>
    </row>
    <row r="1049" spans="1:11">
      <c r="A1049" s="243">
        <v>4711.5</v>
      </c>
      <c r="B1049" s="243">
        <v>1710.92</v>
      </c>
      <c r="C1049" s="243">
        <v>1179.75</v>
      </c>
      <c r="D1049" s="242">
        <v>1710.92</v>
      </c>
      <c r="E1049" s="242">
        <v>1179.75</v>
      </c>
      <c r="F1049" s="242">
        <v>1710.92</v>
      </c>
      <c r="G1049" s="242">
        <v>1273.67</v>
      </c>
      <c r="H1049" s="242">
        <v>1710.92</v>
      </c>
      <c r="I1049" s="242">
        <v>1206.17</v>
      </c>
      <c r="J1049" s="242">
        <v>1710.92</v>
      </c>
      <c r="K1049" s="242">
        <v>1300.08</v>
      </c>
    </row>
    <row r="1050" spans="1:11">
      <c r="A1050" s="244">
        <v>4716</v>
      </c>
      <c r="B1050" s="244">
        <v>1712.58</v>
      </c>
      <c r="C1050" s="244">
        <v>1182.08</v>
      </c>
      <c r="D1050" s="245">
        <v>1712.58</v>
      </c>
      <c r="E1050" s="245">
        <v>1182.08</v>
      </c>
      <c r="F1050" s="245">
        <v>1712.58</v>
      </c>
      <c r="G1050" s="245">
        <v>1275.83</v>
      </c>
      <c r="H1050" s="245">
        <v>1712.58</v>
      </c>
      <c r="I1050" s="245">
        <v>1208.33</v>
      </c>
      <c r="J1050" s="245">
        <v>1712.58</v>
      </c>
      <c r="K1050" s="245">
        <v>1302.08</v>
      </c>
    </row>
    <row r="1051" spans="1:11">
      <c r="A1051" s="243">
        <v>4720.5</v>
      </c>
      <c r="B1051" s="243">
        <v>1714.25</v>
      </c>
      <c r="C1051" s="243">
        <v>1184.25</v>
      </c>
      <c r="D1051" s="242">
        <v>1714.25</v>
      </c>
      <c r="E1051" s="242">
        <v>1184.25</v>
      </c>
      <c r="F1051" s="242">
        <v>1714.25</v>
      </c>
      <c r="G1051" s="242">
        <v>1278</v>
      </c>
      <c r="H1051" s="242">
        <v>1714.25</v>
      </c>
      <c r="I1051" s="242">
        <v>1210.5</v>
      </c>
      <c r="J1051" s="242">
        <v>1714.25</v>
      </c>
      <c r="K1051" s="242">
        <v>1304.25</v>
      </c>
    </row>
    <row r="1052" spans="1:11">
      <c r="A1052" s="244">
        <v>4725</v>
      </c>
      <c r="B1052" s="244">
        <v>1716</v>
      </c>
      <c r="C1052" s="244">
        <v>1186.67</v>
      </c>
      <c r="D1052" s="245">
        <v>1716</v>
      </c>
      <c r="E1052" s="245">
        <v>1186.67</v>
      </c>
      <c r="F1052" s="245">
        <v>1716</v>
      </c>
      <c r="G1052" s="245">
        <v>1280.33</v>
      </c>
      <c r="H1052" s="245">
        <v>1716</v>
      </c>
      <c r="I1052" s="245">
        <v>1212.83</v>
      </c>
      <c r="J1052" s="245">
        <v>1716</v>
      </c>
      <c r="K1052" s="245">
        <v>1306.5</v>
      </c>
    </row>
    <row r="1053" spans="1:11">
      <c r="A1053" s="243">
        <v>4729.5</v>
      </c>
      <c r="B1053" s="243">
        <v>1717.67</v>
      </c>
      <c r="C1053" s="243">
        <v>1188.83</v>
      </c>
      <c r="D1053" s="242">
        <v>1717.67</v>
      </c>
      <c r="E1053" s="242">
        <v>1188.83</v>
      </c>
      <c r="F1053" s="242">
        <v>1717.67</v>
      </c>
      <c r="G1053" s="242">
        <v>1282.5</v>
      </c>
      <c r="H1053" s="242">
        <v>1717.67</v>
      </c>
      <c r="I1053" s="242">
        <v>1214.92</v>
      </c>
      <c r="J1053" s="242">
        <v>1717.67</v>
      </c>
      <c r="K1053" s="242">
        <v>1308.58</v>
      </c>
    </row>
    <row r="1054" spans="1:11">
      <c r="A1054" s="244">
        <v>4734</v>
      </c>
      <c r="B1054" s="244">
        <v>1719.33</v>
      </c>
      <c r="C1054" s="244">
        <v>1191.17</v>
      </c>
      <c r="D1054" s="245">
        <v>1719.33</v>
      </c>
      <c r="E1054" s="245">
        <v>1191.17</v>
      </c>
      <c r="F1054" s="245">
        <v>1719.33</v>
      </c>
      <c r="G1054" s="245">
        <v>1284.67</v>
      </c>
      <c r="H1054" s="245">
        <v>1719.33</v>
      </c>
      <c r="I1054" s="245">
        <v>1217.17</v>
      </c>
      <c r="J1054" s="245">
        <v>1719.33</v>
      </c>
      <c r="K1054" s="245">
        <v>1310.67</v>
      </c>
    </row>
    <row r="1055" spans="1:11">
      <c r="A1055" s="243">
        <v>4738.5</v>
      </c>
      <c r="B1055" s="243">
        <v>1721</v>
      </c>
      <c r="C1055" s="243">
        <v>1193.33</v>
      </c>
      <c r="D1055" s="242">
        <v>1721</v>
      </c>
      <c r="E1055" s="242">
        <v>1193.33</v>
      </c>
      <c r="F1055" s="242">
        <v>1721</v>
      </c>
      <c r="G1055" s="242">
        <v>1286.83</v>
      </c>
      <c r="H1055" s="242">
        <v>1721</v>
      </c>
      <c r="I1055" s="242">
        <v>1219.33</v>
      </c>
      <c r="J1055" s="242">
        <v>1721</v>
      </c>
      <c r="K1055" s="242">
        <v>1312.83</v>
      </c>
    </row>
    <row r="1056" spans="1:11">
      <c r="A1056" s="244">
        <v>4743</v>
      </c>
      <c r="B1056" s="244">
        <v>1722.75</v>
      </c>
      <c r="C1056" s="244">
        <v>1195.67</v>
      </c>
      <c r="D1056" s="245">
        <v>1722.75</v>
      </c>
      <c r="E1056" s="245">
        <v>1195.67</v>
      </c>
      <c r="F1056" s="245">
        <v>1722.75</v>
      </c>
      <c r="G1056" s="245">
        <v>1289.08</v>
      </c>
      <c r="H1056" s="245">
        <v>1722.75</v>
      </c>
      <c r="I1056" s="245">
        <v>1221.58</v>
      </c>
      <c r="J1056" s="245">
        <v>1722.75</v>
      </c>
      <c r="K1056" s="245">
        <v>1315</v>
      </c>
    </row>
    <row r="1057" spans="1:11">
      <c r="A1057" s="243">
        <v>4747.5</v>
      </c>
      <c r="B1057" s="243">
        <v>1724.42</v>
      </c>
      <c r="C1057" s="243">
        <v>1197.92</v>
      </c>
      <c r="D1057" s="242">
        <v>1724.42</v>
      </c>
      <c r="E1057" s="242">
        <v>1197.92</v>
      </c>
      <c r="F1057" s="242">
        <v>1724.42</v>
      </c>
      <c r="G1057" s="242">
        <v>1291.25</v>
      </c>
      <c r="H1057" s="242">
        <v>1724.42</v>
      </c>
      <c r="I1057" s="242">
        <v>1223.75</v>
      </c>
      <c r="J1057" s="242">
        <v>1724.42</v>
      </c>
      <c r="K1057" s="242">
        <v>1317.08</v>
      </c>
    </row>
    <row r="1058" spans="1:11">
      <c r="A1058" s="244">
        <v>4752</v>
      </c>
      <c r="B1058" s="244">
        <v>1726.08</v>
      </c>
      <c r="C1058" s="244">
        <v>1200.17</v>
      </c>
      <c r="D1058" s="245">
        <v>1726.08</v>
      </c>
      <c r="E1058" s="245">
        <v>1200.17</v>
      </c>
      <c r="F1058" s="245">
        <v>1726.08</v>
      </c>
      <c r="G1058" s="245">
        <v>1293.42</v>
      </c>
      <c r="H1058" s="245">
        <v>1726.08</v>
      </c>
      <c r="I1058" s="245">
        <v>1226</v>
      </c>
      <c r="J1058" s="245">
        <v>1726.08</v>
      </c>
      <c r="K1058" s="245">
        <v>1319.25</v>
      </c>
    </row>
    <row r="1059" spans="1:11">
      <c r="A1059" s="243">
        <v>4756.5</v>
      </c>
      <c r="B1059" s="243">
        <v>1727.83</v>
      </c>
      <c r="C1059" s="243">
        <v>1202.5</v>
      </c>
      <c r="D1059" s="242">
        <v>1727.83</v>
      </c>
      <c r="E1059" s="242">
        <v>1202.5</v>
      </c>
      <c r="F1059" s="242">
        <v>1727.83</v>
      </c>
      <c r="G1059" s="242">
        <v>1295.75</v>
      </c>
      <c r="H1059" s="242">
        <v>1727.83</v>
      </c>
      <c r="I1059" s="242">
        <v>1228.17</v>
      </c>
      <c r="J1059" s="242">
        <v>1727.83</v>
      </c>
      <c r="K1059" s="242">
        <v>1321.42</v>
      </c>
    </row>
    <row r="1060" spans="1:11">
      <c r="A1060" s="244">
        <v>4761</v>
      </c>
      <c r="B1060" s="244">
        <v>1729.5</v>
      </c>
      <c r="C1060" s="244">
        <v>1204.75</v>
      </c>
      <c r="D1060" s="245">
        <v>1729.5</v>
      </c>
      <c r="E1060" s="245">
        <v>1204.75</v>
      </c>
      <c r="F1060" s="245">
        <v>1729.5</v>
      </c>
      <c r="G1060" s="245">
        <v>1297.92</v>
      </c>
      <c r="H1060" s="245">
        <v>1729.5</v>
      </c>
      <c r="I1060" s="245">
        <v>1230.42</v>
      </c>
      <c r="J1060" s="245">
        <v>1729.5</v>
      </c>
      <c r="K1060" s="245">
        <v>1323.58</v>
      </c>
    </row>
    <row r="1061" spans="1:11">
      <c r="A1061" s="243">
        <v>4765.5</v>
      </c>
      <c r="B1061" s="243">
        <v>1731.17</v>
      </c>
      <c r="C1061" s="243">
        <v>1207</v>
      </c>
      <c r="D1061" s="242">
        <v>1731.17</v>
      </c>
      <c r="E1061" s="242">
        <v>1207</v>
      </c>
      <c r="F1061" s="242">
        <v>1731.17</v>
      </c>
      <c r="G1061" s="242">
        <v>1300.08</v>
      </c>
      <c r="H1061" s="242">
        <v>1731.17</v>
      </c>
      <c r="I1061" s="242">
        <v>1232.58</v>
      </c>
      <c r="J1061" s="242">
        <v>1731.17</v>
      </c>
      <c r="K1061" s="242">
        <v>1325.67</v>
      </c>
    </row>
    <row r="1062" spans="1:11">
      <c r="A1062" s="244">
        <v>4770</v>
      </c>
      <c r="B1062" s="244">
        <v>1732.83</v>
      </c>
      <c r="C1062" s="244">
        <v>1209.25</v>
      </c>
      <c r="D1062" s="245">
        <v>1732.83</v>
      </c>
      <c r="E1062" s="245">
        <v>1209.25</v>
      </c>
      <c r="F1062" s="245">
        <v>1732.83</v>
      </c>
      <c r="G1062" s="245">
        <v>1302.25</v>
      </c>
      <c r="H1062" s="245">
        <v>1732.83</v>
      </c>
      <c r="I1062" s="245">
        <v>1234.75</v>
      </c>
      <c r="J1062" s="245">
        <v>1732.83</v>
      </c>
      <c r="K1062" s="245">
        <v>1327.75</v>
      </c>
    </row>
    <row r="1063" spans="1:11">
      <c r="A1063" s="243">
        <v>4774.5</v>
      </c>
      <c r="B1063" s="243">
        <v>1734.58</v>
      </c>
      <c r="C1063" s="243">
        <v>1211.58</v>
      </c>
      <c r="D1063" s="242">
        <v>1734.58</v>
      </c>
      <c r="E1063" s="242">
        <v>1211.58</v>
      </c>
      <c r="F1063" s="242">
        <v>1734.58</v>
      </c>
      <c r="G1063" s="242">
        <v>1304.58</v>
      </c>
      <c r="H1063" s="242">
        <v>1734.58</v>
      </c>
      <c r="I1063" s="242">
        <v>1237</v>
      </c>
      <c r="J1063" s="242">
        <v>1734.58</v>
      </c>
      <c r="K1063" s="242">
        <v>1330</v>
      </c>
    </row>
    <row r="1064" spans="1:11">
      <c r="A1064" s="244">
        <v>4779</v>
      </c>
      <c r="B1064" s="244">
        <v>1736.25</v>
      </c>
      <c r="C1064" s="244">
        <v>1213.83</v>
      </c>
      <c r="D1064" s="245">
        <v>1736.25</v>
      </c>
      <c r="E1064" s="245">
        <v>1213.83</v>
      </c>
      <c r="F1064" s="245">
        <v>1736.25</v>
      </c>
      <c r="G1064" s="245">
        <v>1306.67</v>
      </c>
      <c r="H1064" s="245">
        <v>1736.25</v>
      </c>
      <c r="I1064" s="245">
        <v>1239.25</v>
      </c>
      <c r="J1064" s="245">
        <v>1736.25</v>
      </c>
      <c r="K1064" s="245">
        <v>1332.08</v>
      </c>
    </row>
    <row r="1065" spans="1:11">
      <c r="A1065" s="243">
        <v>4783.5</v>
      </c>
      <c r="B1065" s="243">
        <v>1737.92</v>
      </c>
      <c r="C1065" s="243">
        <v>1216.08</v>
      </c>
      <c r="D1065" s="242">
        <v>1737.92</v>
      </c>
      <c r="E1065" s="242">
        <v>1216.08</v>
      </c>
      <c r="F1065" s="242">
        <v>1737.92</v>
      </c>
      <c r="G1065" s="242">
        <v>1308.92</v>
      </c>
      <c r="H1065" s="242">
        <v>1737.92</v>
      </c>
      <c r="I1065" s="242">
        <v>1241.33</v>
      </c>
      <c r="J1065" s="242">
        <v>1737.92</v>
      </c>
      <c r="K1065" s="242">
        <v>1334.17</v>
      </c>
    </row>
    <row r="1066" spans="1:11">
      <c r="A1066" s="244">
        <v>4788</v>
      </c>
      <c r="B1066" s="244">
        <v>1739.67</v>
      </c>
      <c r="C1066" s="244">
        <v>1218.42</v>
      </c>
      <c r="D1066" s="245">
        <v>1739.67</v>
      </c>
      <c r="E1066" s="245">
        <v>1218.42</v>
      </c>
      <c r="F1066" s="245">
        <v>1739.67</v>
      </c>
      <c r="G1066" s="245">
        <v>1311.17</v>
      </c>
      <c r="H1066" s="245">
        <v>1739.67</v>
      </c>
      <c r="I1066" s="245">
        <v>1243.67</v>
      </c>
      <c r="J1066" s="245">
        <v>1739.67</v>
      </c>
      <c r="K1066" s="245">
        <v>1336.42</v>
      </c>
    </row>
    <row r="1067" spans="1:11">
      <c r="A1067" s="243">
        <v>4792.5</v>
      </c>
      <c r="B1067" s="243">
        <v>1741.33</v>
      </c>
      <c r="C1067" s="243">
        <v>1220.58</v>
      </c>
      <c r="D1067" s="242">
        <v>1741.33</v>
      </c>
      <c r="E1067" s="242">
        <v>1220.58</v>
      </c>
      <c r="F1067" s="242">
        <v>1741.33</v>
      </c>
      <c r="G1067" s="242">
        <v>1313.33</v>
      </c>
      <c r="H1067" s="242">
        <v>1741.33</v>
      </c>
      <c r="I1067" s="242">
        <v>1245.83</v>
      </c>
      <c r="J1067" s="242">
        <v>1741.33</v>
      </c>
      <c r="K1067" s="242">
        <v>1338.58</v>
      </c>
    </row>
    <row r="1068" spans="1:11">
      <c r="A1068" s="244">
        <v>4797</v>
      </c>
      <c r="B1068" s="244">
        <v>1743</v>
      </c>
      <c r="C1068" s="244">
        <v>1222.92</v>
      </c>
      <c r="D1068" s="245">
        <v>1743</v>
      </c>
      <c r="E1068" s="245">
        <v>1222.92</v>
      </c>
      <c r="F1068" s="245">
        <v>1743</v>
      </c>
      <c r="G1068" s="245">
        <v>1315.5</v>
      </c>
      <c r="H1068" s="245">
        <v>1743</v>
      </c>
      <c r="I1068" s="245">
        <v>1248</v>
      </c>
      <c r="J1068" s="245">
        <v>1743</v>
      </c>
      <c r="K1068" s="245">
        <v>1340.58</v>
      </c>
    </row>
    <row r="1069" spans="1:11">
      <c r="A1069" s="243">
        <v>4801.5</v>
      </c>
      <c r="B1069" s="243">
        <v>1744.67</v>
      </c>
      <c r="C1069" s="243">
        <v>1225.08</v>
      </c>
      <c r="D1069" s="242">
        <v>1744.67</v>
      </c>
      <c r="E1069" s="242">
        <v>1225.08</v>
      </c>
      <c r="F1069" s="242">
        <v>1744.67</v>
      </c>
      <c r="G1069" s="242">
        <v>1317.67</v>
      </c>
      <c r="H1069" s="242">
        <v>1744.67</v>
      </c>
      <c r="I1069" s="242">
        <v>1250.17</v>
      </c>
      <c r="J1069" s="242">
        <v>1744.67</v>
      </c>
      <c r="K1069" s="242">
        <v>1342.75</v>
      </c>
    </row>
    <row r="1070" spans="1:11">
      <c r="A1070" s="244">
        <v>4806</v>
      </c>
      <c r="B1070" s="244">
        <v>1746.42</v>
      </c>
      <c r="C1070" s="244">
        <v>1227.5</v>
      </c>
      <c r="D1070" s="245">
        <v>1746.42</v>
      </c>
      <c r="E1070" s="245">
        <v>1227.5</v>
      </c>
      <c r="F1070" s="245">
        <v>1746.42</v>
      </c>
      <c r="G1070" s="245">
        <v>1320</v>
      </c>
      <c r="H1070" s="245">
        <v>1746.42</v>
      </c>
      <c r="I1070" s="245">
        <v>1252.5</v>
      </c>
      <c r="J1070" s="245">
        <v>1746.42</v>
      </c>
      <c r="K1070" s="245">
        <v>1345</v>
      </c>
    </row>
    <row r="1071" spans="1:11">
      <c r="A1071" s="243">
        <v>4810.5</v>
      </c>
      <c r="B1071" s="243">
        <v>1748.08</v>
      </c>
      <c r="C1071" s="243">
        <v>1229.67</v>
      </c>
      <c r="D1071" s="242">
        <v>1748.08</v>
      </c>
      <c r="E1071" s="242">
        <v>1229.67</v>
      </c>
      <c r="F1071" s="242">
        <v>1748.08</v>
      </c>
      <c r="G1071" s="242">
        <v>1322.08</v>
      </c>
      <c r="H1071" s="242">
        <v>1748.08</v>
      </c>
      <c r="I1071" s="242">
        <v>1254.58</v>
      </c>
      <c r="J1071" s="242">
        <v>1748.08</v>
      </c>
      <c r="K1071" s="242">
        <v>1347</v>
      </c>
    </row>
    <row r="1072" spans="1:11">
      <c r="A1072" s="244">
        <v>4815</v>
      </c>
      <c r="B1072" s="244">
        <v>1749.75</v>
      </c>
      <c r="C1072" s="244">
        <v>1232</v>
      </c>
      <c r="D1072" s="245">
        <v>1749.75</v>
      </c>
      <c r="E1072" s="245">
        <v>1232</v>
      </c>
      <c r="F1072" s="245">
        <v>1749.75</v>
      </c>
      <c r="G1072" s="245">
        <v>1324.33</v>
      </c>
      <c r="H1072" s="245">
        <v>1749.75</v>
      </c>
      <c r="I1072" s="245">
        <v>1256.83</v>
      </c>
      <c r="J1072" s="245">
        <v>1749.75</v>
      </c>
      <c r="K1072" s="245">
        <v>1349.17</v>
      </c>
    </row>
    <row r="1073" spans="1:11">
      <c r="A1073" s="243">
        <v>4819.5</v>
      </c>
      <c r="B1073" s="243">
        <v>1751.42</v>
      </c>
      <c r="C1073" s="243">
        <v>1234.17</v>
      </c>
      <c r="D1073" s="242">
        <v>1751.42</v>
      </c>
      <c r="E1073" s="242">
        <v>1234.17</v>
      </c>
      <c r="F1073" s="242">
        <v>1751.42</v>
      </c>
      <c r="G1073" s="242">
        <v>1326.5</v>
      </c>
      <c r="H1073" s="242">
        <v>1751.42</v>
      </c>
      <c r="I1073" s="242">
        <v>1259</v>
      </c>
      <c r="J1073" s="242">
        <v>1751.42</v>
      </c>
      <c r="K1073" s="242">
        <v>1351.33</v>
      </c>
    </row>
    <row r="1074" spans="1:11">
      <c r="A1074" s="244">
        <v>4824</v>
      </c>
      <c r="B1074" s="244">
        <v>1753.17</v>
      </c>
      <c r="C1074" s="244">
        <v>1236.58</v>
      </c>
      <c r="D1074" s="245">
        <v>1753.17</v>
      </c>
      <c r="E1074" s="245">
        <v>1236.58</v>
      </c>
      <c r="F1074" s="245">
        <v>1753.17</v>
      </c>
      <c r="G1074" s="245">
        <v>1328.83</v>
      </c>
      <c r="H1074" s="245">
        <v>1753.17</v>
      </c>
      <c r="I1074" s="245">
        <v>1261.25</v>
      </c>
      <c r="J1074" s="245">
        <v>1753.17</v>
      </c>
      <c r="K1074" s="245">
        <v>1353.5</v>
      </c>
    </row>
    <row r="1075" spans="1:11">
      <c r="A1075" s="243">
        <v>4828.5</v>
      </c>
      <c r="B1075" s="243">
        <v>1754.83</v>
      </c>
      <c r="C1075" s="243">
        <v>1238.75</v>
      </c>
      <c r="D1075" s="242">
        <v>1754.83</v>
      </c>
      <c r="E1075" s="242">
        <v>1238.75</v>
      </c>
      <c r="F1075" s="242">
        <v>1754.83</v>
      </c>
      <c r="G1075" s="242">
        <v>1330.92</v>
      </c>
      <c r="H1075" s="242">
        <v>1754.83</v>
      </c>
      <c r="I1075" s="242">
        <v>1263.42</v>
      </c>
      <c r="J1075" s="242">
        <v>1754.83</v>
      </c>
      <c r="K1075" s="242">
        <v>1355.58</v>
      </c>
    </row>
    <row r="1076" spans="1:11">
      <c r="A1076" s="244">
        <v>4833</v>
      </c>
      <c r="B1076" s="244">
        <v>1756.5</v>
      </c>
      <c r="C1076" s="244">
        <v>1241.08</v>
      </c>
      <c r="D1076" s="245">
        <v>1756.5</v>
      </c>
      <c r="E1076" s="245">
        <v>1241.08</v>
      </c>
      <c r="F1076" s="245">
        <v>1756.5</v>
      </c>
      <c r="G1076" s="245">
        <v>1333.17</v>
      </c>
      <c r="H1076" s="245">
        <v>1756.5</v>
      </c>
      <c r="I1076" s="245">
        <v>1265.67</v>
      </c>
      <c r="J1076" s="245">
        <v>1756.5</v>
      </c>
      <c r="K1076" s="245">
        <v>1357.75</v>
      </c>
    </row>
    <row r="1077" spans="1:11">
      <c r="A1077" s="243">
        <v>4837.5</v>
      </c>
      <c r="B1077" s="243">
        <v>1758.25</v>
      </c>
      <c r="C1077" s="243">
        <v>1243.42</v>
      </c>
      <c r="D1077" s="242">
        <v>1758.25</v>
      </c>
      <c r="E1077" s="242">
        <v>1243.42</v>
      </c>
      <c r="F1077" s="242">
        <v>1758.25</v>
      </c>
      <c r="G1077" s="242">
        <v>1335.42</v>
      </c>
      <c r="H1077" s="242">
        <v>1758.25</v>
      </c>
      <c r="I1077" s="242">
        <v>1267.92</v>
      </c>
      <c r="J1077" s="242">
        <v>1758.25</v>
      </c>
      <c r="K1077" s="242">
        <v>1359.92</v>
      </c>
    </row>
    <row r="1078" spans="1:11">
      <c r="A1078" s="244">
        <v>4842</v>
      </c>
      <c r="B1078" s="244">
        <v>1759.92</v>
      </c>
      <c r="C1078" s="244">
        <v>1245.58</v>
      </c>
      <c r="D1078" s="245">
        <v>1759.92</v>
      </c>
      <c r="E1078" s="245">
        <v>1245.58</v>
      </c>
      <c r="F1078" s="245">
        <v>1759.92</v>
      </c>
      <c r="G1078" s="245">
        <v>1337.5</v>
      </c>
      <c r="H1078" s="245">
        <v>1759.92</v>
      </c>
      <c r="I1078" s="245">
        <v>1270.08</v>
      </c>
      <c r="J1078" s="245">
        <v>1759.92</v>
      </c>
      <c r="K1078" s="245">
        <v>1362</v>
      </c>
    </row>
    <row r="1079" spans="1:11">
      <c r="A1079" s="243">
        <v>4846.5</v>
      </c>
      <c r="B1079" s="243">
        <v>1761.58</v>
      </c>
      <c r="C1079" s="243">
        <v>1247.92</v>
      </c>
      <c r="D1079" s="242">
        <v>1761.58</v>
      </c>
      <c r="E1079" s="242">
        <v>1247.92</v>
      </c>
      <c r="F1079" s="242">
        <v>1761.58</v>
      </c>
      <c r="G1079" s="242">
        <v>1339.75</v>
      </c>
      <c r="H1079" s="242">
        <v>1761.58</v>
      </c>
      <c r="I1079" s="242">
        <v>1272.33</v>
      </c>
      <c r="J1079" s="242">
        <v>1761.58</v>
      </c>
      <c r="K1079" s="242">
        <v>1364.17</v>
      </c>
    </row>
    <row r="1080" spans="1:11">
      <c r="A1080" s="244">
        <v>4851</v>
      </c>
      <c r="B1080" s="244">
        <v>1763.25</v>
      </c>
      <c r="C1080" s="244">
        <v>1250.08</v>
      </c>
      <c r="D1080" s="245">
        <v>1763.25</v>
      </c>
      <c r="E1080" s="245">
        <v>1250.08</v>
      </c>
      <c r="F1080" s="245">
        <v>1763.25</v>
      </c>
      <c r="G1080" s="245">
        <v>1341.92</v>
      </c>
      <c r="H1080" s="245">
        <v>1763.25</v>
      </c>
      <c r="I1080" s="245">
        <v>1274.42</v>
      </c>
      <c r="J1080" s="245">
        <v>1763.25</v>
      </c>
      <c r="K1080" s="245">
        <v>1366.25</v>
      </c>
    </row>
    <row r="1081" spans="1:11">
      <c r="A1081" s="243">
        <v>4855.5</v>
      </c>
      <c r="B1081" s="243">
        <v>1765</v>
      </c>
      <c r="C1081" s="243">
        <v>1252.5</v>
      </c>
      <c r="D1081" s="242">
        <v>1765</v>
      </c>
      <c r="E1081" s="242">
        <v>1252.5</v>
      </c>
      <c r="F1081" s="242">
        <v>1765</v>
      </c>
      <c r="G1081" s="242">
        <v>1344.25</v>
      </c>
      <c r="H1081" s="242">
        <v>1765</v>
      </c>
      <c r="I1081" s="242">
        <v>1276.75</v>
      </c>
      <c r="J1081" s="242">
        <v>1765</v>
      </c>
      <c r="K1081" s="242">
        <v>1368.5</v>
      </c>
    </row>
    <row r="1082" spans="1:11">
      <c r="A1082" s="244">
        <v>4860</v>
      </c>
      <c r="B1082" s="244">
        <v>1766.67</v>
      </c>
      <c r="C1082" s="244">
        <v>1254.67</v>
      </c>
      <c r="D1082" s="245">
        <v>1766.67</v>
      </c>
      <c r="E1082" s="245">
        <v>1254.67</v>
      </c>
      <c r="F1082" s="245">
        <v>1766.67</v>
      </c>
      <c r="G1082" s="245">
        <v>1346.33</v>
      </c>
      <c r="H1082" s="245">
        <v>1766.67</v>
      </c>
      <c r="I1082" s="245">
        <v>1278.92</v>
      </c>
      <c r="J1082" s="245">
        <v>1766.67</v>
      </c>
      <c r="K1082" s="245">
        <v>1370.58</v>
      </c>
    </row>
    <row r="1083" spans="1:11">
      <c r="A1083" s="243">
        <v>4864.5</v>
      </c>
      <c r="B1083" s="243">
        <v>1768.33</v>
      </c>
      <c r="C1083" s="243">
        <v>1257</v>
      </c>
      <c r="D1083" s="242">
        <v>1768.33</v>
      </c>
      <c r="E1083" s="242">
        <v>1257</v>
      </c>
      <c r="F1083" s="242">
        <v>1768.33</v>
      </c>
      <c r="G1083" s="242">
        <v>1348.58</v>
      </c>
      <c r="H1083" s="242">
        <v>1768.33</v>
      </c>
      <c r="I1083" s="242">
        <v>1281.17</v>
      </c>
      <c r="J1083" s="242">
        <v>1768.33</v>
      </c>
      <c r="K1083" s="242">
        <v>1372.75</v>
      </c>
    </row>
    <row r="1084" spans="1:11">
      <c r="A1084" s="244">
        <v>4869</v>
      </c>
      <c r="B1084" s="244">
        <v>1770.08</v>
      </c>
      <c r="C1084" s="244">
        <v>1259.25</v>
      </c>
      <c r="D1084" s="245">
        <v>1770.08</v>
      </c>
      <c r="E1084" s="245">
        <v>1259.25</v>
      </c>
      <c r="F1084" s="245">
        <v>1770.08</v>
      </c>
      <c r="G1084" s="245">
        <v>1350.83</v>
      </c>
      <c r="H1084" s="245">
        <v>1770.08</v>
      </c>
      <c r="I1084" s="245">
        <v>1283.33</v>
      </c>
      <c r="J1084" s="245">
        <v>1770.08</v>
      </c>
      <c r="K1084" s="245">
        <v>1374.92</v>
      </c>
    </row>
    <row r="1085" spans="1:11">
      <c r="A1085" s="243">
        <v>4873.5</v>
      </c>
      <c r="B1085" s="243">
        <v>1771.75</v>
      </c>
      <c r="C1085" s="243">
        <v>1261.58</v>
      </c>
      <c r="D1085" s="242">
        <v>1771.75</v>
      </c>
      <c r="E1085" s="242">
        <v>1261.58</v>
      </c>
      <c r="F1085" s="242">
        <v>1771.75</v>
      </c>
      <c r="G1085" s="242">
        <v>1353.08</v>
      </c>
      <c r="H1085" s="242">
        <v>1771.75</v>
      </c>
      <c r="I1085" s="242">
        <v>1285.58</v>
      </c>
      <c r="J1085" s="242">
        <v>1771.75</v>
      </c>
      <c r="K1085" s="242">
        <v>1377.08</v>
      </c>
    </row>
    <row r="1086" spans="1:11">
      <c r="A1086" s="244">
        <v>4878</v>
      </c>
      <c r="B1086" s="244">
        <v>1773.42</v>
      </c>
      <c r="C1086" s="244">
        <v>1263.75</v>
      </c>
      <c r="D1086" s="245">
        <v>1773.42</v>
      </c>
      <c r="E1086" s="245">
        <v>1263.75</v>
      </c>
      <c r="F1086" s="245">
        <v>1773.42</v>
      </c>
      <c r="G1086" s="245">
        <v>1355.17</v>
      </c>
      <c r="H1086" s="245">
        <v>1773.42</v>
      </c>
      <c r="I1086" s="245">
        <v>1287.75</v>
      </c>
      <c r="J1086" s="245">
        <v>1773.42</v>
      </c>
      <c r="K1086" s="245">
        <v>1379.17</v>
      </c>
    </row>
    <row r="1087" spans="1:11">
      <c r="A1087" s="243">
        <v>4882.5</v>
      </c>
      <c r="B1087" s="243">
        <v>1775.08</v>
      </c>
      <c r="C1087" s="243">
        <v>1266.08</v>
      </c>
      <c r="D1087" s="242">
        <v>1775.08</v>
      </c>
      <c r="E1087" s="242">
        <v>1266.08</v>
      </c>
      <c r="F1087" s="242">
        <v>1775.08</v>
      </c>
      <c r="G1087" s="242">
        <v>1357.42</v>
      </c>
      <c r="H1087" s="242">
        <v>1775.08</v>
      </c>
      <c r="I1087" s="242">
        <v>1289.92</v>
      </c>
      <c r="J1087" s="242">
        <v>1775.08</v>
      </c>
      <c r="K1087" s="242">
        <v>1381.25</v>
      </c>
    </row>
    <row r="1088" spans="1:11">
      <c r="A1088" s="244">
        <v>4887</v>
      </c>
      <c r="B1088" s="244">
        <v>1776.83</v>
      </c>
      <c r="C1088" s="244">
        <v>1268.33</v>
      </c>
      <c r="D1088" s="245">
        <v>1776.83</v>
      </c>
      <c r="E1088" s="245">
        <v>1268.33</v>
      </c>
      <c r="F1088" s="245">
        <v>1776.83</v>
      </c>
      <c r="G1088" s="245">
        <v>1359.67</v>
      </c>
      <c r="H1088" s="245">
        <v>1776.83</v>
      </c>
      <c r="I1088" s="245">
        <v>1292.17</v>
      </c>
      <c r="J1088" s="245">
        <v>1776.83</v>
      </c>
      <c r="K1088" s="245">
        <v>1383.5</v>
      </c>
    </row>
    <row r="1089" spans="1:11">
      <c r="A1089" s="243">
        <v>4891.5</v>
      </c>
      <c r="B1089" s="243">
        <v>1778.5</v>
      </c>
      <c r="C1089" s="243">
        <v>1270.58</v>
      </c>
      <c r="D1089" s="242">
        <v>1778.5</v>
      </c>
      <c r="E1089" s="242">
        <v>1270.58</v>
      </c>
      <c r="F1089" s="242">
        <v>1778.5</v>
      </c>
      <c r="G1089" s="242">
        <v>1361.75</v>
      </c>
      <c r="H1089" s="242">
        <v>1778.5</v>
      </c>
      <c r="I1089" s="242">
        <v>1294.42</v>
      </c>
      <c r="J1089" s="242">
        <v>1778.5</v>
      </c>
      <c r="K1089" s="242">
        <v>1385.58</v>
      </c>
    </row>
    <row r="1090" spans="1:11">
      <c r="A1090" s="244">
        <v>4896</v>
      </c>
      <c r="B1090" s="244">
        <v>1780.17</v>
      </c>
      <c r="C1090" s="244">
        <v>1272.83</v>
      </c>
      <c r="D1090" s="245">
        <v>1780.17</v>
      </c>
      <c r="E1090" s="245">
        <v>1272.83</v>
      </c>
      <c r="F1090" s="245">
        <v>1780.17</v>
      </c>
      <c r="G1090" s="245">
        <v>1364</v>
      </c>
      <c r="H1090" s="245">
        <v>1780.17</v>
      </c>
      <c r="I1090" s="245">
        <v>1296.5</v>
      </c>
      <c r="J1090" s="245">
        <v>1780.17</v>
      </c>
      <c r="K1090" s="245">
        <v>1387.67</v>
      </c>
    </row>
    <row r="1091" spans="1:11">
      <c r="A1091" s="243">
        <v>4900.5</v>
      </c>
      <c r="B1091" s="243">
        <v>1781.92</v>
      </c>
      <c r="C1091" s="243">
        <v>1275.17</v>
      </c>
      <c r="D1091" s="242">
        <v>1781.92</v>
      </c>
      <c r="E1091" s="242">
        <v>1275.17</v>
      </c>
      <c r="F1091" s="242">
        <v>1781.92</v>
      </c>
      <c r="G1091" s="242">
        <v>1366.25</v>
      </c>
      <c r="H1091" s="242">
        <v>1781.92</v>
      </c>
      <c r="I1091" s="242">
        <v>1298.83</v>
      </c>
      <c r="J1091" s="242">
        <v>1781.92</v>
      </c>
      <c r="K1091" s="242">
        <v>1389.92</v>
      </c>
    </row>
    <row r="1092" spans="1:11">
      <c r="A1092" s="244">
        <v>4905</v>
      </c>
      <c r="B1092" s="244">
        <v>1783.58</v>
      </c>
      <c r="C1092" s="244">
        <v>1277.42</v>
      </c>
      <c r="D1092" s="245">
        <v>1783.58</v>
      </c>
      <c r="E1092" s="245">
        <v>1277.42</v>
      </c>
      <c r="F1092" s="245">
        <v>1783.58</v>
      </c>
      <c r="G1092" s="245">
        <v>1368.5</v>
      </c>
      <c r="H1092" s="245">
        <v>1783.58</v>
      </c>
      <c r="I1092" s="245">
        <v>1301</v>
      </c>
      <c r="J1092" s="245">
        <v>1783.58</v>
      </c>
      <c r="K1092" s="245">
        <v>1392.08</v>
      </c>
    </row>
    <row r="1093" spans="1:11">
      <c r="A1093" s="243">
        <v>4909.5</v>
      </c>
      <c r="B1093" s="243">
        <v>1785.25</v>
      </c>
      <c r="C1093" s="243">
        <v>1279.67</v>
      </c>
      <c r="D1093" s="242">
        <v>1785.25</v>
      </c>
      <c r="E1093" s="242">
        <v>1279.67</v>
      </c>
      <c r="F1093" s="242">
        <v>1785.25</v>
      </c>
      <c r="G1093" s="242">
        <v>1370.58</v>
      </c>
      <c r="H1093" s="242">
        <v>1785.25</v>
      </c>
      <c r="I1093" s="242">
        <v>1303.17</v>
      </c>
      <c r="J1093" s="242">
        <v>1785.25</v>
      </c>
      <c r="K1093" s="242">
        <v>1394.08</v>
      </c>
    </row>
    <row r="1094" spans="1:11">
      <c r="A1094" s="244">
        <v>4914</v>
      </c>
      <c r="B1094" s="244">
        <v>1786.92</v>
      </c>
      <c r="C1094" s="244">
        <v>1281.92</v>
      </c>
      <c r="D1094" s="245">
        <v>1786.92</v>
      </c>
      <c r="E1094" s="245">
        <v>1281.92</v>
      </c>
      <c r="F1094" s="245">
        <v>1786.92</v>
      </c>
      <c r="G1094" s="245">
        <v>1372.83</v>
      </c>
      <c r="H1094" s="245">
        <v>1786.92</v>
      </c>
      <c r="I1094" s="245">
        <v>1305.33</v>
      </c>
      <c r="J1094" s="245">
        <v>1786.92</v>
      </c>
      <c r="K1094" s="245">
        <v>1396.25</v>
      </c>
    </row>
    <row r="1095" spans="1:11">
      <c r="A1095" s="243">
        <v>4918.5</v>
      </c>
      <c r="B1095" s="243">
        <v>1788.67</v>
      </c>
      <c r="C1095" s="243">
        <v>1284.25</v>
      </c>
      <c r="D1095" s="242">
        <v>1788.67</v>
      </c>
      <c r="E1095" s="242">
        <v>1284.25</v>
      </c>
      <c r="F1095" s="242">
        <v>1788.67</v>
      </c>
      <c r="G1095" s="242">
        <v>1375.08</v>
      </c>
      <c r="H1095" s="242">
        <v>1788.67</v>
      </c>
      <c r="I1095" s="242">
        <v>1307.67</v>
      </c>
      <c r="J1095" s="242">
        <v>1788.67</v>
      </c>
      <c r="K1095" s="242">
        <v>1398.5</v>
      </c>
    </row>
    <row r="1096" spans="1:11">
      <c r="A1096" s="244">
        <v>4923</v>
      </c>
      <c r="B1096" s="244">
        <v>1790.33</v>
      </c>
      <c r="C1096" s="244">
        <v>1286.5</v>
      </c>
      <c r="D1096" s="245">
        <v>1790.33</v>
      </c>
      <c r="E1096" s="245">
        <v>1286.5</v>
      </c>
      <c r="F1096" s="245">
        <v>1790.33</v>
      </c>
      <c r="G1096" s="245">
        <v>1377.25</v>
      </c>
      <c r="H1096" s="245">
        <v>1790.33</v>
      </c>
      <c r="I1096" s="245">
        <v>1309.75</v>
      </c>
      <c r="J1096" s="245">
        <v>1790.33</v>
      </c>
      <c r="K1096" s="245">
        <v>1400.5</v>
      </c>
    </row>
    <row r="1097" spans="1:11">
      <c r="A1097" s="243">
        <v>4927.5</v>
      </c>
      <c r="B1097" s="243">
        <v>1792</v>
      </c>
      <c r="C1097" s="243">
        <v>1288.75</v>
      </c>
      <c r="D1097" s="242">
        <v>1792</v>
      </c>
      <c r="E1097" s="242">
        <v>1288.75</v>
      </c>
      <c r="F1097" s="242">
        <v>1792</v>
      </c>
      <c r="G1097" s="242">
        <v>1379.42</v>
      </c>
      <c r="H1097" s="242">
        <v>1792</v>
      </c>
      <c r="I1097" s="242">
        <v>1312</v>
      </c>
      <c r="J1097" s="242">
        <v>1792</v>
      </c>
      <c r="K1097" s="242">
        <v>1402.67</v>
      </c>
    </row>
    <row r="1098" spans="1:11">
      <c r="A1098" s="244">
        <v>4932</v>
      </c>
      <c r="B1098" s="244">
        <v>1793.75</v>
      </c>
      <c r="C1098" s="244">
        <v>1291.08</v>
      </c>
      <c r="D1098" s="245">
        <v>1793.75</v>
      </c>
      <c r="E1098" s="245">
        <v>1291.08</v>
      </c>
      <c r="F1098" s="245">
        <v>1793.75</v>
      </c>
      <c r="G1098" s="245">
        <v>1381.75</v>
      </c>
      <c r="H1098" s="245">
        <v>1793.75</v>
      </c>
      <c r="I1098" s="245">
        <v>1314.25</v>
      </c>
      <c r="J1098" s="245">
        <v>1793.75</v>
      </c>
      <c r="K1098" s="245">
        <v>1404.92</v>
      </c>
    </row>
    <row r="1099" spans="1:11">
      <c r="A1099" s="243">
        <v>4936.5</v>
      </c>
      <c r="B1099" s="243">
        <v>1795.42</v>
      </c>
      <c r="C1099" s="243">
        <v>1293.33</v>
      </c>
      <c r="D1099" s="242">
        <v>1795.42</v>
      </c>
      <c r="E1099" s="242">
        <v>1293.33</v>
      </c>
      <c r="F1099" s="242">
        <v>1795.42</v>
      </c>
      <c r="G1099" s="242">
        <v>1383.92</v>
      </c>
      <c r="H1099" s="242">
        <v>1795.42</v>
      </c>
      <c r="I1099" s="242">
        <v>1316.42</v>
      </c>
      <c r="J1099" s="242">
        <v>1795.42</v>
      </c>
      <c r="K1099" s="242">
        <v>1407</v>
      </c>
    </row>
    <row r="1100" spans="1:11">
      <c r="A1100" s="244">
        <v>4941</v>
      </c>
      <c r="B1100" s="244">
        <v>1797.08</v>
      </c>
      <c r="C1100" s="244">
        <v>1295.5</v>
      </c>
      <c r="D1100" s="245">
        <v>1797.08</v>
      </c>
      <c r="E1100" s="245">
        <v>1295.5</v>
      </c>
      <c r="F1100" s="245">
        <v>1797.08</v>
      </c>
      <c r="G1100" s="245">
        <v>1386</v>
      </c>
      <c r="H1100" s="245">
        <v>1797.08</v>
      </c>
      <c r="I1100" s="245">
        <v>1318.58</v>
      </c>
      <c r="J1100" s="245">
        <v>1797.08</v>
      </c>
      <c r="K1100" s="245">
        <v>1409.08</v>
      </c>
    </row>
    <row r="1101" spans="1:11">
      <c r="A1101" s="243">
        <v>4945.5</v>
      </c>
      <c r="B1101" s="243">
        <v>1798.75</v>
      </c>
      <c r="C1101" s="243">
        <v>1297.83</v>
      </c>
      <c r="D1101" s="242">
        <v>1798.75</v>
      </c>
      <c r="E1101" s="242">
        <v>1297.83</v>
      </c>
      <c r="F1101" s="242">
        <v>1798.75</v>
      </c>
      <c r="G1101" s="242">
        <v>1388.25</v>
      </c>
      <c r="H1101" s="242">
        <v>1798.75</v>
      </c>
      <c r="I1101" s="242">
        <v>1320.83</v>
      </c>
      <c r="J1101" s="242">
        <v>1798.75</v>
      </c>
      <c r="K1101" s="242">
        <v>1411.25</v>
      </c>
    </row>
    <row r="1102" spans="1:11">
      <c r="A1102" s="244">
        <v>4950</v>
      </c>
      <c r="B1102" s="244">
        <v>1800.5</v>
      </c>
      <c r="C1102" s="244">
        <v>1300.08</v>
      </c>
      <c r="D1102" s="245">
        <v>1800.5</v>
      </c>
      <c r="E1102" s="245">
        <v>1300.08</v>
      </c>
      <c r="F1102" s="245">
        <v>1800.5</v>
      </c>
      <c r="G1102" s="245">
        <v>1390.5</v>
      </c>
      <c r="H1102" s="245">
        <v>1800.5</v>
      </c>
      <c r="I1102" s="245">
        <v>1323</v>
      </c>
      <c r="J1102" s="245">
        <v>1800.5</v>
      </c>
      <c r="K1102" s="245">
        <v>1413.42</v>
      </c>
    </row>
    <row r="1103" spans="1:11">
      <c r="A1103" s="243">
        <v>4954.5</v>
      </c>
      <c r="B1103" s="243">
        <v>1802.17</v>
      </c>
      <c r="C1103" s="243">
        <v>1302.42</v>
      </c>
      <c r="D1103" s="242">
        <v>1802.17</v>
      </c>
      <c r="E1103" s="242">
        <v>1302.42</v>
      </c>
      <c r="F1103" s="242">
        <v>1802.17</v>
      </c>
      <c r="G1103" s="242">
        <v>1392.67</v>
      </c>
      <c r="H1103" s="242">
        <v>1802.17</v>
      </c>
      <c r="I1103" s="242">
        <v>1325.25</v>
      </c>
      <c r="J1103" s="242">
        <v>1802.17</v>
      </c>
      <c r="K1103" s="242">
        <v>1415.5</v>
      </c>
    </row>
    <row r="1104" spans="1:11">
      <c r="A1104" s="244">
        <v>4959</v>
      </c>
      <c r="B1104" s="244">
        <v>1803.83</v>
      </c>
      <c r="C1104" s="244">
        <v>1304.58</v>
      </c>
      <c r="D1104" s="245">
        <v>1803.83</v>
      </c>
      <c r="E1104" s="245">
        <v>1304.58</v>
      </c>
      <c r="F1104" s="245">
        <v>1803.83</v>
      </c>
      <c r="G1104" s="245">
        <v>1394.83</v>
      </c>
      <c r="H1104" s="245">
        <v>1803.83</v>
      </c>
      <c r="I1104" s="245">
        <v>1327.42</v>
      </c>
      <c r="J1104" s="245">
        <v>1803.83</v>
      </c>
      <c r="K1104" s="245">
        <v>1417.67</v>
      </c>
    </row>
    <row r="1105" spans="1:11">
      <c r="A1105" s="243">
        <v>4963.5</v>
      </c>
      <c r="B1105" s="243">
        <v>1805.58</v>
      </c>
      <c r="C1105" s="243">
        <v>1307</v>
      </c>
      <c r="D1105" s="242">
        <v>1805.58</v>
      </c>
      <c r="E1105" s="242">
        <v>1307</v>
      </c>
      <c r="F1105" s="242">
        <v>1805.58</v>
      </c>
      <c r="G1105" s="242">
        <v>1397.17</v>
      </c>
      <c r="H1105" s="242">
        <v>1805.58</v>
      </c>
      <c r="I1105" s="242">
        <v>1329.67</v>
      </c>
      <c r="J1105" s="242">
        <v>1805.58</v>
      </c>
      <c r="K1105" s="242">
        <v>1419.83</v>
      </c>
    </row>
    <row r="1106" spans="1:11">
      <c r="A1106" s="244">
        <v>4968</v>
      </c>
      <c r="B1106" s="244">
        <v>1807.25</v>
      </c>
      <c r="C1106" s="244">
        <v>1309.17</v>
      </c>
      <c r="D1106" s="245">
        <v>1807.25</v>
      </c>
      <c r="E1106" s="245">
        <v>1309.17</v>
      </c>
      <c r="F1106" s="245">
        <v>1807.25</v>
      </c>
      <c r="G1106" s="245">
        <v>1399.33</v>
      </c>
      <c r="H1106" s="245">
        <v>1807.25</v>
      </c>
      <c r="I1106" s="245">
        <v>1331.83</v>
      </c>
      <c r="J1106" s="245">
        <v>1807.25</v>
      </c>
      <c r="K1106" s="245">
        <v>1422</v>
      </c>
    </row>
    <row r="1107" spans="1:11">
      <c r="A1107" s="243">
        <v>4972.5</v>
      </c>
      <c r="B1107" s="243">
        <v>1808.92</v>
      </c>
      <c r="C1107" s="243">
        <v>1311.5</v>
      </c>
      <c r="D1107" s="242">
        <v>1808.92</v>
      </c>
      <c r="E1107" s="242">
        <v>1311.5</v>
      </c>
      <c r="F1107" s="242">
        <v>1808.92</v>
      </c>
      <c r="G1107" s="242">
        <v>1401.5</v>
      </c>
      <c r="H1107" s="242">
        <v>1808.92</v>
      </c>
      <c r="I1107" s="242">
        <v>1334.08</v>
      </c>
      <c r="J1107" s="242">
        <v>1808.92</v>
      </c>
      <c r="K1107" s="242">
        <v>1424.08</v>
      </c>
    </row>
    <row r="1108" spans="1:11">
      <c r="A1108" s="244">
        <v>4977</v>
      </c>
      <c r="B1108" s="244">
        <v>1810.58</v>
      </c>
      <c r="C1108" s="244">
        <v>1313.67</v>
      </c>
      <c r="D1108" s="245">
        <v>1810.58</v>
      </c>
      <c r="E1108" s="245">
        <v>1313.67</v>
      </c>
      <c r="F1108" s="245">
        <v>1810.58</v>
      </c>
      <c r="G1108" s="245">
        <v>1403.67</v>
      </c>
      <c r="H1108" s="245">
        <v>1810.58</v>
      </c>
      <c r="I1108" s="245">
        <v>1336.17</v>
      </c>
      <c r="J1108" s="245">
        <v>1810.58</v>
      </c>
      <c r="K1108" s="245">
        <v>1426.17</v>
      </c>
    </row>
    <row r="1109" spans="1:11">
      <c r="A1109" s="243">
        <v>4981.5</v>
      </c>
      <c r="B1109" s="243">
        <v>1812.33</v>
      </c>
      <c r="C1109" s="243">
        <v>1316.08</v>
      </c>
      <c r="D1109" s="242">
        <v>1812.33</v>
      </c>
      <c r="E1109" s="242">
        <v>1316.08</v>
      </c>
      <c r="F1109" s="242">
        <v>1812.33</v>
      </c>
      <c r="G1109" s="242">
        <v>1406</v>
      </c>
      <c r="H1109" s="242">
        <v>1812.33</v>
      </c>
      <c r="I1109" s="242">
        <v>1338.5</v>
      </c>
      <c r="J1109" s="242">
        <v>1812.33</v>
      </c>
      <c r="K1109" s="242">
        <v>1428.42</v>
      </c>
    </row>
    <row r="1110" spans="1:11">
      <c r="A1110" s="244">
        <v>4986</v>
      </c>
      <c r="B1110" s="244">
        <v>1814</v>
      </c>
      <c r="C1110" s="244">
        <v>1318.33</v>
      </c>
      <c r="D1110" s="245">
        <v>1814</v>
      </c>
      <c r="E1110" s="245">
        <v>1318.33</v>
      </c>
      <c r="F1110" s="245">
        <v>1814</v>
      </c>
      <c r="G1110" s="245">
        <v>1408.08</v>
      </c>
      <c r="H1110" s="245">
        <v>1814</v>
      </c>
      <c r="I1110" s="245">
        <v>1340.75</v>
      </c>
      <c r="J1110" s="245">
        <v>1814</v>
      </c>
      <c r="K1110" s="245">
        <v>1430.5</v>
      </c>
    </row>
    <row r="1111" spans="1:11">
      <c r="A1111" s="243">
        <v>4990.5</v>
      </c>
      <c r="B1111" s="243">
        <v>1815.67</v>
      </c>
      <c r="C1111" s="243">
        <v>1320.5</v>
      </c>
      <c r="D1111" s="242">
        <v>1815.67</v>
      </c>
      <c r="E1111" s="242">
        <v>1320.5</v>
      </c>
      <c r="F1111" s="242">
        <v>1815.67</v>
      </c>
      <c r="G1111" s="242">
        <v>1410.25</v>
      </c>
      <c r="H1111" s="242">
        <v>1815.67</v>
      </c>
      <c r="I1111" s="242">
        <v>1342.83</v>
      </c>
      <c r="J1111" s="242">
        <v>1815.67</v>
      </c>
      <c r="K1111" s="242">
        <v>1432.58</v>
      </c>
    </row>
    <row r="1112" spans="1:11">
      <c r="A1112" s="244">
        <v>4995</v>
      </c>
      <c r="B1112" s="244">
        <v>1817.42</v>
      </c>
      <c r="C1112" s="244">
        <v>1322.92</v>
      </c>
      <c r="D1112" s="245">
        <v>1817.42</v>
      </c>
      <c r="E1112" s="245">
        <v>1322.92</v>
      </c>
      <c r="F1112" s="245">
        <v>1817.42</v>
      </c>
      <c r="G1112" s="245">
        <v>1412.58</v>
      </c>
      <c r="H1112" s="245">
        <v>1817.42</v>
      </c>
      <c r="I1112" s="245">
        <v>1345.17</v>
      </c>
      <c r="J1112" s="245">
        <v>1817.42</v>
      </c>
      <c r="K1112" s="245">
        <v>1434.83</v>
      </c>
    </row>
    <row r="1113" spans="1:11">
      <c r="A1113" s="243">
        <v>4999.5</v>
      </c>
      <c r="B1113" s="243">
        <v>1819.08</v>
      </c>
      <c r="C1113" s="243">
        <v>1325.08</v>
      </c>
      <c r="D1113" s="242">
        <v>1819.08</v>
      </c>
      <c r="E1113" s="242">
        <v>1325.08</v>
      </c>
      <c r="F1113" s="242">
        <v>1819.08</v>
      </c>
      <c r="G1113" s="242">
        <v>1414.75</v>
      </c>
      <c r="H1113" s="242">
        <v>1819.08</v>
      </c>
      <c r="I1113" s="242">
        <v>1347.33</v>
      </c>
      <c r="J1113" s="242">
        <v>1819.08</v>
      </c>
      <c r="K1113" s="242">
        <v>1437</v>
      </c>
    </row>
    <row r="1114" spans="1:11">
      <c r="A1114" s="244">
        <v>5004</v>
      </c>
      <c r="B1114" s="244">
        <v>1820.75</v>
      </c>
      <c r="C1114" s="244">
        <v>1327.42</v>
      </c>
      <c r="D1114" s="245">
        <v>1820.75</v>
      </c>
      <c r="E1114" s="245">
        <v>1327.42</v>
      </c>
      <c r="F1114" s="245">
        <v>1820.75</v>
      </c>
      <c r="G1114" s="245">
        <v>1416.92</v>
      </c>
      <c r="H1114" s="245">
        <v>1820.75</v>
      </c>
      <c r="I1114" s="245">
        <v>1349.5</v>
      </c>
      <c r="J1114" s="245">
        <v>1820.75</v>
      </c>
      <c r="K1114" s="245">
        <v>1439</v>
      </c>
    </row>
    <row r="1115" spans="1:11">
      <c r="A1115" s="243">
        <v>5008.5</v>
      </c>
      <c r="B1115" s="243">
        <v>1822.42</v>
      </c>
      <c r="C1115" s="243">
        <v>1329.58</v>
      </c>
      <c r="D1115" s="242">
        <v>1822.42</v>
      </c>
      <c r="E1115" s="242">
        <v>1329.58</v>
      </c>
      <c r="F1115" s="242">
        <v>1822.42</v>
      </c>
      <c r="G1115" s="242">
        <v>1419.08</v>
      </c>
      <c r="H1115" s="242">
        <v>1822.42</v>
      </c>
      <c r="I1115" s="242">
        <v>1351.67</v>
      </c>
      <c r="J1115" s="242">
        <v>1822.42</v>
      </c>
      <c r="K1115" s="242">
        <v>1441.17</v>
      </c>
    </row>
    <row r="1116" spans="1:11">
      <c r="A1116" s="244">
        <v>5013</v>
      </c>
      <c r="B1116" s="244">
        <v>1824.17</v>
      </c>
      <c r="C1116" s="244">
        <v>1332</v>
      </c>
      <c r="D1116" s="245">
        <v>1824.17</v>
      </c>
      <c r="E1116" s="245">
        <v>1332</v>
      </c>
      <c r="F1116" s="245">
        <v>1824.17</v>
      </c>
      <c r="G1116" s="245">
        <v>1421.42</v>
      </c>
      <c r="H1116" s="245">
        <v>1824.17</v>
      </c>
      <c r="I1116" s="245">
        <v>1354</v>
      </c>
      <c r="J1116" s="245">
        <v>1824.17</v>
      </c>
      <c r="K1116" s="245">
        <v>1443.42</v>
      </c>
    </row>
    <row r="1117" spans="1:11">
      <c r="A1117" s="243">
        <v>5017.5</v>
      </c>
      <c r="B1117" s="243">
        <v>1825.83</v>
      </c>
      <c r="C1117" s="243">
        <v>1334.17</v>
      </c>
      <c r="D1117" s="242">
        <v>1825.83</v>
      </c>
      <c r="E1117" s="242">
        <v>1334.17</v>
      </c>
      <c r="F1117" s="242">
        <v>1825.83</v>
      </c>
      <c r="G1117" s="242">
        <v>1423.58</v>
      </c>
      <c r="H1117" s="242">
        <v>1825.83</v>
      </c>
      <c r="I1117" s="242">
        <v>1356.08</v>
      </c>
      <c r="J1117" s="242">
        <v>1825.83</v>
      </c>
      <c r="K1117" s="242">
        <v>1445.5</v>
      </c>
    </row>
    <row r="1118" spans="1:11">
      <c r="A1118" s="244">
        <v>5022</v>
      </c>
      <c r="B1118" s="244">
        <v>1827.5</v>
      </c>
      <c r="C1118" s="244">
        <v>1336.5</v>
      </c>
      <c r="D1118" s="245">
        <v>1827.5</v>
      </c>
      <c r="E1118" s="245">
        <v>1336.5</v>
      </c>
      <c r="F1118" s="245">
        <v>1827.5</v>
      </c>
      <c r="G1118" s="245">
        <v>1425.75</v>
      </c>
      <c r="H1118" s="245">
        <v>1827.5</v>
      </c>
      <c r="I1118" s="245">
        <v>1358.33</v>
      </c>
      <c r="J1118" s="245">
        <v>1827.5</v>
      </c>
      <c r="K1118" s="245">
        <v>1447.58</v>
      </c>
    </row>
    <row r="1119" spans="1:11">
      <c r="A1119" s="243">
        <v>5026.5</v>
      </c>
      <c r="B1119" s="243">
        <v>1829.17</v>
      </c>
      <c r="C1119" s="243">
        <v>1338.67</v>
      </c>
      <c r="D1119" s="242">
        <v>1829.17</v>
      </c>
      <c r="E1119" s="242">
        <v>1338.67</v>
      </c>
      <c r="F1119" s="242">
        <v>1829.17</v>
      </c>
      <c r="G1119" s="242">
        <v>1427.92</v>
      </c>
      <c r="H1119" s="242">
        <v>1829.17</v>
      </c>
      <c r="I1119" s="242">
        <v>1360.5</v>
      </c>
      <c r="J1119" s="242">
        <v>1829.17</v>
      </c>
      <c r="K1119" s="242">
        <v>1449.75</v>
      </c>
    </row>
    <row r="1120" spans="1:11">
      <c r="A1120" s="244">
        <v>5031</v>
      </c>
      <c r="B1120" s="244">
        <v>1830.92</v>
      </c>
      <c r="C1120" s="244">
        <v>1341.08</v>
      </c>
      <c r="D1120" s="245">
        <v>1830.92</v>
      </c>
      <c r="E1120" s="245">
        <v>1341.08</v>
      </c>
      <c r="F1120" s="245">
        <v>1830.92</v>
      </c>
      <c r="G1120" s="245">
        <v>1430.25</v>
      </c>
      <c r="H1120" s="245">
        <v>1830.92</v>
      </c>
      <c r="I1120" s="245">
        <v>1362.75</v>
      </c>
      <c r="J1120" s="245">
        <v>1830.92</v>
      </c>
      <c r="K1120" s="245">
        <v>1451.92</v>
      </c>
    </row>
    <row r="1121" spans="1:11">
      <c r="A1121" s="243">
        <v>5035.5</v>
      </c>
      <c r="B1121" s="243">
        <v>1832.58</v>
      </c>
      <c r="C1121" s="243">
        <v>1343.25</v>
      </c>
      <c r="D1121" s="242">
        <v>1832.58</v>
      </c>
      <c r="E1121" s="242">
        <v>1343.25</v>
      </c>
      <c r="F1121" s="242">
        <v>1832.58</v>
      </c>
      <c r="G1121" s="242">
        <v>1432.33</v>
      </c>
      <c r="H1121" s="242">
        <v>1832.58</v>
      </c>
      <c r="I1121" s="242">
        <v>1364.92</v>
      </c>
      <c r="J1121" s="242">
        <v>1832.58</v>
      </c>
      <c r="K1121" s="242">
        <v>1454</v>
      </c>
    </row>
    <row r="1122" spans="1:11">
      <c r="A1122" s="244">
        <v>5040</v>
      </c>
      <c r="B1122" s="244">
        <v>1834.25</v>
      </c>
      <c r="C1122" s="244">
        <v>1345.58</v>
      </c>
      <c r="D1122" s="245">
        <v>1834.25</v>
      </c>
      <c r="E1122" s="245">
        <v>1345.58</v>
      </c>
      <c r="F1122" s="245">
        <v>1834.25</v>
      </c>
      <c r="G1122" s="245">
        <v>1434.58</v>
      </c>
      <c r="H1122" s="245">
        <v>1834.25</v>
      </c>
      <c r="I1122" s="245">
        <v>1367.17</v>
      </c>
      <c r="J1122" s="245">
        <v>1834.25</v>
      </c>
      <c r="K1122" s="245">
        <v>1456.17</v>
      </c>
    </row>
    <row r="1123" spans="1:11">
      <c r="A1123" s="243">
        <v>5044.5</v>
      </c>
      <c r="B1123" s="243">
        <v>1836</v>
      </c>
      <c r="C1123" s="243">
        <v>1347.83</v>
      </c>
      <c r="D1123" s="242">
        <v>1836</v>
      </c>
      <c r="E1123" s="242">
        <v>1347.83</v>
      </c>
      <c r="F1123" s="242">
        <v>1836</v>
      </c>
      <c r="G1123" s="242">
        <v>1436.83</v>
      </c>
      <c r="H1123" s="242">
        <v>1836</v>
      </c>
      <c r="I1123" s="242">
        <v>1369.33</v>
      </c>
      <c r="J1123" s="242">
        <v>1836</v>
      </c>
      <c r="K1123" s="242">
        <v>1458.33</v>
      </c>
    </row>
    <row r="1124" spans="1:11">
      <c r="A1124" s="244">
        <v>5049</v>
      </c>
      <c r="B1124" s="244">
        <v>1837.67</v>
      </c>
      <c r="C1124" s="244">
        <v>1350.08</v>
      </c>
      <c r="D1124" s="245">
        <v>1837.67</v>
      </c>
      <c r="E1124" s="245">
        <v>1350.08</v>
      </c>
      <c r="F1124" s="245">
        <v>1837.67</v>
      </c>
      <c r="G1124" s="245">
        <v>1439</v>
      </c>
      <c r="H1124" s="245">
        <v>1837.67</v>
      </c>
      <c r="I1124" s="245">
        <v>1371.58</v>
      </c>
      <c r="J1124" s="245">
        <v>1837.67</v>
      </c>
      <c r="K1124" s="245">
        <v>1460.5</v>
      </c>
    </row>
    <row r="1125" spans="1:11">
      <c r="A1125" s="243">
        <v>5053.5</v>
      </c>
      <c r="B1125" s="243">
        <v>1839.33</v>
      </c>
      <c r="C1125" s="243">
        <v>1352.33</v>
      </c>
      <c r="D1125" s="242">
        <v>1839.33</v>
      </c>
      <c r="E1125" s="242">
        <v>1352.33</v>
      </c>
      <c r="F1125" s="242">
        <v>1839.33</v>
      </c>
      <c r="G1125" s="242">
        <v>1441.17</v>
      </c>
      <c r="H1125" s="242">
        <v>1839.33</v>
      </c>
      <c r="I1125" s="242">
        <v>1373.75</v>
      </c>
      <c r="J1125" s="242">
        <v>1839.33</v>
      </c>
      <c r="K1125" s="242">
        <v>1462.58</v>
      </c>
    </row>
    <row r="1126" spans="1:11">
      <c r="A1126" s="244">
        <v>5058</v>
      </c>
      <c r="B1126" s="244">
        <v>1841</v>
      </c>
      <c r="C1126" s="244">
        <v>1354.58</v>
      </c>
      <c r="D1126" s="245">
        <v>1841</v>
      </c>
      <c r="E1126" s="245">
        <v>1354.58</v>
      </c>
      <c r="F1126" s="245">
        <v>1841</v>
      </c>
      <c r="G1126" s="245">
        <v>1443.33</v>
      </c>
      <c r="H1126" s="245">
        <v>1841</v>
      </c>
      <c r="I1126" s="245">
        <v>1375.92</v>
      </c>
      <c r="J1126" s="245">
        <v>1841</v>
      </c>
      <c r="K1126" s="245">
        <v>1464.67</v>
      </c>
    </row>
    <row r="1127" spans="1:11">
      <c r="A1127" s="243">
        <v>5062.5</v>
      </c>
      <c r="B1127" s="243">
        <v>1842.75</v>
      </c>
      <c r="C1127" s="243">
        <v>1356.92</v>
      </c>
      <c r="D1127" s="242">
        <v>1842.75</v>
      </c>
      <c r="E1127" s="242">
        <v>1356.92</v>
      </c>
      <c r="F1127" s="242">
        <v>1842.75</v>
      </c>
      <c r="G1127" s="242">
        <v>1445.67</v>
      </c>
      <c r="H1127" s="242">
        <v>1842.75</v>
      </c>
      <c r="I1127" s="242">
        <v>1378.17</v>
      </c>
      <c r="J1127" s="242">
        <v>1842.75</v>
      </c>
      <c r="K1127" s="242">
        <v>1466.92</v>
      </c>
    </row>
    <row r="1128" spans="1:11">
      <c r="A1128" s="244">
        <v>5067</v>
      </c>
      <c r="B1128" s="244">
        <v>1844.42</v>
      </c>
      <c r="C1128" s="244">
        <v>1359.17</v>
      </c>
      <c r="D1128" s="245">
        <v>1844.42</v>
      </c>
      <c r="E1128" s="245">
        <v>1359.17</v>
      </c>
      <c r="F1128" s="245">
        <v>1844.42</v>
      </c>
      <c r="G1128" s="245">
        <v>1447.75</v>
      </c>
      <c r="H1128" s="245">
        <v>1844.42</v>
      </c>
      <c r="I1128" s="245">
        <v>1380.42</v>
      </c>
      <c r="J1128" s="245">
        <v>1844.42</v>
      </c>
      <c r="K1128" s="245">
        <v>1469</v>
      </c>
    </row>
    <row r="1129" spans="1:11">
      <c r="A1129" s="243">
        <v>5071.5</v>
      </c>
      <c r="B1129" s="243">
        <v>1846.08</v>
      </c>
      <c r="C1129" s="243">
        <v>1361.42</v>
      </c>
      <c r="D1129" s="242">
        <v>1846.08</v>
      </c>
      <c r="E1129" s="242">
        <v>1361.42</v>
      </c>
      <c r="F1129" s="242">
        <v>1846.08</v>
      </c>
      <c r="G1129" s="242">
        <v>1450</v>
      </c>
      <c r="H1129" s="242">
        <v>1846.08</v>
      </c>
      <c r="I1129" s="242">
        <v>1382.5</v>
      </c>
      <c r="J1129" s="242">
        <v>1846.08</v>
      </c>
      <c r="K1129" s="242">
        <v>1471.08</v>
      </c>
    </row>
    <row r="1130" spans="1:11">
      <c r="A1130" s="244">
        <v>5076</v>
      </c>
      <c r="B1130" s="244">
        <v>1847.83</v>
      </c>
      <c r="C1130" s="244">
        <v>1363.75</v>
      </c>
      <c r="D1130" s="245">
        <v>1847.83</v>
      </c>
      <c r="E1130" s="245">
        <v>1363.75</v>
      </c>
      <c r="F1130" s="245">
        <v>1847.83</v>
      </c>
      <c r="G1130" s="245">
        <v>1452.25</v>
      </c>
      <c r="H1130" s="245">
        <v>1847.83</v>
      </c>
      <c r="I1130" s="245">
        <v>1384.83</v>
      </c>
      <c r="J1130" s="245">
        <v>1847.83</v>
      </c>
      <c r="K1130" s="245">
        <v>1473.33</v>
      </c>
    </row>
    <row r="1131" spans="1:11">
      <c r="A1131" s="243">
        <v>5080.5</v>
      </c>
      <c r="B1131" s="243">
        <v>1849.5</v>
      </c>
      <c r="C1131" s="243">
        <v>1366</v>
      </c>
      <c r="D1131" s="242">
        <v>1849.5</v>
      </c>
      <c r="E1131" s="242">
        <v>1366</v>
      </c>
      <c r="F1131" s="242">
        <v>1849.5</v>
      </c>
      <c r="G1131" s="242">
        <v>1454.5</v>
      </c>
      <c r="H1131" s="242">
        <v>1849.5</v>
      </c>
      <c r="I1131" s="242">
        <v>1387</v>
      </c>
      <c r="J1131" s="242">
        <v>1849.5</v>
      </c>
      <c r="K1131" s="242">
        <v>1475.5</v>
      </c>
    </row>
    <row r="1132" spans="1:11">
      <c r="A1132" s="244">
        <v>5085</v>
      </c>
      <c r="B1132" s="244">
        <v>1851.17</v>
      </c>
      <c r="C1132" s="244">
        <v>1368.25</v>
      </c>
      <c r="D1132" s="245">
        <v>1851.17</v>
      </c>
      <c r="E1132" s="245">
        <v>1368.25</v>
      </c>
      <c r="F1132" s="245">
        <v>1851.17</v>
      </c>
      <c r="G1132" s="245">
        <v>1456.58</v>
      </c>
      <c r="H1132" s="245">
        <v>1851.17</v>
      </c>
      <c r="I1132" s="245">
        <v>1389.17</v>
      </c>
      <c r="J1132" s="245">
        <v>1851.17</v>
      </c>
      <c r="K1132" s="245">
        <v>1477.5</v>
      </c>
    </row>
    <row r="1133" spans="1:11">
      <c r="A1133" s="243">
        <v>5089.5</v>
      </c>
      <c r="B1133" s="243">
        <v>1852.83</v>
      </c>
      <c r="C1133" s="243">
        <v>1370.5</v>
      </c>
      <c r="D1133" s="242">
        <v>1852.83</v>
      </c>
      <c r="E1133" s="242">
        <v>1370.5</v>
      </c>
      <c r="F1133" s="242">
        <v>1852.83</v>
      </c>
      <c r="G1133" s="242">
        <v>1458.83</v>
      </c>
      <c r="H1133" s="242">
        <v>1852.83</v>
      </c>
      <c r="I1133" s="242">
        <v>1391.33</v>
      </c>
      <c r="J1133" s="242">
        <v>1852.83</v>
      </c>
      <c r="K1133" s="242">
        <v>1479.67</v>
      </c>
    </row>
    <row r="1134" spans="1:11">
      <c r="A1134" s="244">
        <v>5094</v>
      </c>
      <c r="B1134" s="244">
        <v>1854.58</v>
      </c>
      <c r="C1134" s="244">
        <v>1372.83</v>
      </c>
      <c r="D1134" s="245">
        <v>1854.58</v>
      </c>
      <c r="E1134" s="245">
        <v>1372.83</v>
      </c>
      <c r="F1134" s="245">
        <v>1854.58</v>
      </c>
      <c r="G1134" s="245">
        <v>1461.08</v>
      </c>
      <c r="H1134" s="245">
        <v>1854.58</v>
      </c>
      <c r="I1134" s="245">
        <v>1393.67</v>
      </c>
      <c r="J1134" s="245">
        <v>1854.58</v>
      </c>
      <c r="K1134" s="245">
        <v>1481.92</v>
      </c>
    </row>
    <row r="1135" spans="1:11">
      <c r="A1135" s="243">
        <v>5098.5</v>
      </c>
      <c r="B1135" s="243">
        <v>1856.25</v>
      </c>
      <c r="C1135" s="243">
        <v>1375</v>
      </c>
      <c r="D1135" s="242">
        <v>1856.25</v>
      </c>
      <c r="E1135" s="242">
        <v>1375</v>
      </c>
      <c r="F1135" s="242">
        <v>1856.25</v>
      </c>
      <c r="G1135" s="242">
        <v>1463.17</v>
      </c>
      <c r="H1135" s="242">
        <v>1856.25</v>
      </c>
      <c r="I1135" s="242">
        <v>1395.75</v>
      </c>
      <c r="J1135" s="242">
        <v>1856.25</v>
      </c>
      <c r="K1135" s="242">
        <v>1483.92</v>
      </c>
    </row>
    <row r="1136" spans="1:11">
      <c r="A1136" s="244">
        <v>5103</v>
      </c>
      <c r="B1136" s="244">
        <v>1857.92</v>
      </c>
      <c r="C1136" s="244">
        <v>1377.33</v>
      </c>
      <c r="D1136" s="245">
        <v>1857.92</v>
      </c>
      <c r="E1136" s="245">
        <v>1377.33</v>
      </c>
      <c r="F1136" s="245">
        <v>1857.92</v>
      </c>
      <c r="G1136" s="245">
        <v>1465.42</v>
      </c>
      <c r="H1136" s="245">
        <v>1857.92</v>
      </c>
      <c r="I1136" s="245">
        <v>1398</v>
      </c>
      <c r="J1136" s="245">
        <v>1857.92</v>
      </c>
      <c r="K1136" s="245">
        <v>1486.08</v>
      </c>
    </row>
    <row r="1137" spans="1:11">
      <c r="A1137" s="243">
        <v>5107.5</v>
      </c>
      <c r="B1137" s="243">
        <v>1859.67</v>
      </c>
      <c r="C1137" s="243">
        <v>1379.58</v>
      </c>
      <c r="D1137" s="242">
        <v>1859.67</v>
      </c>
      <c r="E1137" s="242">
        <v>1379.58</v>
      </c>
      <c r="F1137" s="242">
        <v>1859.67</v>
      </c>
      <c r="G1137" s="242">
        <v>1467.67</v>
      </c>
      <c r="H1137" s="242">
        <v>1859.67</v>
      </c>
      <c r="I1137" s="242">
        <v>1400.25</v>
      </c>
      <c r="J1137" s="242">
        <v>1859.67</v>
      </c>
      <c r="K1137" s="242">
        <v>1488.33</v>
      </c>
    </row>
    <row r="1138" spans="1:11">
      <c r="A1138" s="244">
        <v>5112</v>
      </c>
      <c r="B1138" s="244">
        <v>1861.33</v>
      </c>
      <c r="C1138" s="244">
        <v>1381.92</v>
      </c>
      <c r="D1138" s="245">
        <v>1861.33</v>
      </c>
      <c r="E1138" s="245">
        <v>1381.92</v>
      </c>
      <c r="F1138" s="245">
        <v>1861.33</v>
      </c>
      <c r="G1138" s="245">
        <v>1469.92</v>
      </c>
      <c r="H1138" s="245">
        <v>1861.33</v>
      </c>
      <c r="I1138" s="245">
        <v>1402.42</v>
      </c>
      <c r="J1138" s="245">
        <v>1861.33</v>
      </c>
      <c r="K1138" s="245">
        <v>1490.42</v>
      </c>
    </row>
    <row r="1139" spans="1:11">
      <c r="A1139" s="243">
        <v>5116.5</v>
      </c>
      <c r="B1139" s="243">
        <v>1863</v>
      </c>
      <c r="C1139" s="243">
        <v>1384.08</v>
      </c>
      <c r="D1139" s="242">
        <v>1863</v>
      </c>
      <c r="E1139" s="242">
        <v>1384.08</v>
      </c>
      <c r="F1139" s="242">
        <v>1863</v>
      </c>
      <c r="G1139" s="242">
        <v>1472</v>
      </c>
      <c r="H1139" s="242">
        <v>1863</v>
      </c>
      <c r="I1139" s="242">
        <v>1404.58</v>
      </c>
      <c r="J1139" s="242">
        <v>1863</v>
      </c>
      <c r="K1139" s="242">
        <v>1492.5</v>
      </c>
    </row>
    <row r="1140" spans="1:11">
      <c r="A1140" s="244">
        <v>5121</v>
      </c>
      <c r="B1140" s="244">
        <v>1864.67</v>
      </c>
      <c r="C1140" s="244">
        <v>1386.42</v>
      </c>
      <c r="D1140" s="245">
        <v>1864.67</v>
      </c>
      <c r="E1140" s="245">
        <v>1386.42</v>
      </c>
      <c r="F1140" s="245">
        <v>1864.67</v>
      </c>
      <c r="G1140" s="245">
        <v>1474.25</v>
      </c>
      <c r="H1140" s="245">
        <v>1864.67</v>
      </c>
      <c r="I1140" s="245">
        <v>1406.83</v>
      </c>
      <c r="J1140" s="245">
        <v>1864.67</v>
      </c>
      <c r="K1140" s="245">
        <v>1494.67</v>
      </c>
    </row>
    <row r="1141" spans="1:11">
      <c r="A1141" s="243">
        <v>5125.5</v>
      </c>
      <c r="B1141" s="243">
        <v>1866.42</v>
      </c>
      <c r="C1141" s="243">
        <v>1388.75</v>
      </c>
      <c r="D1141" s="242">
        <v>1866.42</v>
      </c>
      <c r="E1141" s="242">
        <v>1388.75</v>
      </c>
      <c r="F1141" s="242">
        <v>1866.42</v>
      </c>
      <c r="G1141" s="242">
        <v>1476.5</v>
      </c>
      <c r="H1141" s="242">
        <v>1866.42</v>
      </c>
      <c r="I1141" s="242">
        <v>1409.08</v>
      </c>
      <c r="J1141" s="242">
        <v>1866.42</v>
      </c>
      <c r="K1141" s="242">
        <v>1496.83</v>
      </c>
    </row>
    <row r="1142" spans="1:11">
      <c r="A1142" s="244">
        <v>5130</v>
      </c>
      <c r="B1142" s="244">
        <v>1868.08</v>
      </c>
      <c r="C1142" s="244">
        <v>1391</v>
      </c>
      <c r="D1142" s="245">
        <v>1868.08</v>
      </c>
      <c r="E1142" s="245">
        <v>1391</v>
      </c>
      <c r="F1142" s="245">
        <v>1868.08</v>
      </c>
      <c r="G1142" s="245">
        <v>1478.67</v>
      </c>
      <c r="H1142" s="245">
        <v>1868.08</v>
      </c>
      <c r="I1142" s="245">
        <v>1411.25</v>
      </c>
      <c r="J1142" s="245">
        <v>1868.08</v>
      </c>
      <c r="K1142" s="245">
        <v>1498.92</v>
      </c>
    </row>
    <row r="1143" spans="1:11">
      <c r="A1143" s="243">
        <v>5134.5</v>
      </c>
      <c r="B1143" s="243">
        <v>1869.75</v>
      </c>
      <c r="C1143" s="243">
        <v>1393.25</v>
      </c>
      <c r="D1143" s="242">
        <v>1869.75</v>
      </c>
      <c r="E1143" s="242">
        <v>1393.25</v>
      </c>
      <c r="F1143" s="242">
        <v>1869.75</v>
      </c>
      <c r="G1143" s="242">
        <v>1480.83</v>
      </c>
      <c r="H1143" s="242">
        <v>1869.75</v>
      </c>
      <c r="I1143" s="242">
        <v>1413.5</v>
      </c>
      <c r="J1143" s="242">
        <v>1869.75</v>
      </c>
      <c r="K1143" s="242">
        <v>1501.08</v>
      </c>
    </row>
    <row r="1144" spans="1:11">
      <c r="A1144" s="244">
        <v>5139</v>
      </c>
      <c r="B1144" s="244">
        <v>1871.5</v>
      </c>
      <c r="C1144" s="244">
        <v>1395.58</v>
      </c>
      <c r="D1144" s="245">
        <v>1871.5</v>
      </c>
      <c r="E1144" s="245">
        <v>1395.58</v>
      </c>
      <c r="F1144" s="245">
        <v>1871.5</v>
      </c>
      <c r="G1144" s="245">
        <v>1483.17</v>
      </c>
      <c r="H1144" s="245">
        <v>1871.5</v>
      </c>
      <c r="I1144" s="245">
        <v>1415.67</v>
      </c>
      <c r="J1144" s="245">
        <v>1871.5</v>
      </c>
      <c r="K1144" s="245">
        <v>1503.25</v>
      </c>
    </row>
    <row r="1145" spans="1:11">
      <c r="A1145" s="243">
        <v>5143.5</v>
      </c>
      <c r="B1145" s="243">
        <v>1873.17</v>
      </c>
      <c r="C1145" s="243">
        <v>1397.83</v>
      </c>
      <c r="D1145" s="242">
        <v>1873.17</v>
      </c>
      <c r="E1145" s="242">
        <v>1397.83</v>
      </c>
      <c r="F1145" s="242">
        <v>1873.17</v>
      </c>
      <c r="G1145" s="242">
        <v>1485.33</v>
      </c>
      <c r="H1145" s="242">
        <v>1873.17</v>
      </c>
      <c r="I1145" s="242">
        <v>1417.92</v>
      </c>
      <c r="J1145" s="242">
        <v>1873.17</v>
      </c>
      <c r="K1145" s="242">
        <v>1505.42</v>
      </c>
    </row>
    <row r="1146" spans="1:11">
      <c r="A1146" s="244">
        <v>5148</v>
      </c>
      <c r="B1146" s="244">
        <v>1874.83</v>
      </c>
      <c r="C1146" s="244">
        <v>1400</v>
      </c>
      <c r="D1146" s="245">
        <v>1874.83</v>
      </c>
      <c r="E1146" s="245">
        <v>1400</v>
      </c>
      <c r="F1146" s="245">
        <v>1874.83</v>
      </c>
      <c r="G1146" s="245">
        <v>1487.42</v>
      </c>
      <c r="H1146" s="245">
        <v>1874.83</v>
      </c>
      <c r="I1146" s="245">
        <v>1420.08</v>
      </c>
      <c r="J1146" s="245">
        <v>1874.83</v>
      </c>
      <c r="K1146" s="245">
        <v>1507.5</v>
      </c>
    </row>
    <row r="1147" spans="1:11">
      <c r="A1147" s="243">
        <v>5152.5</v>
      </c>
      <c r="B1147" s="243">
        <v>1876.5</v>
      </c>
      <c r="C1147" s="243">
        <v>1402.33</v>
      </c>
      <c r="D1147" s="242">
        <v>1876.5</v>
      </c>
      <c r="E1147" s="242">
        <v>1402.33</v>
      </c>
      <c r="F1147" s="242">
        <v>1876.5</v>
      </c>
      <c r="G1147" s="242">
        <v>1489.67</v>
      </c>
      <c r="H1147" s="242">
        <v>1876.5</v>
      </c>
      <c r="I1147" s="242">
        <v>1422.33</v>
      </c>
      <c r="J1147" s="242">
        <v>1876.5</v>
      </c>
      <c r="K1147" s="242">
        <v>1509.67</v>
      </c>
    </row>
    <row r="1148" spans="1:11">
      <c r="A1148" s="244">
        <v>5157</v>
      </c>
      <c r="B1148" s="244">
        <v>1878.25</v>
      </c>
      <c r="C1148" s="244">
        <v>1404.58</v>
      </c>
      <c r="D1148" s="245">
        <v>1878.25</v>
      </c>
      <c r="E1148" s="245">
        <v>1404.58</v>
      </c>
      <c r="F1148" s="245">
        <v>1878.25</v>
      </c>
      <c r="G1148" s="245">
        <v>1491.92</v>
      </c>
      <c r="H1148" s="245">
        <v>1878.25</v>
      </c>
      <c r="I1148" s="245">
        <v>1424.5</v>
      </c>
      <c r="J1148" s="245">
        <v>1878.25</v>
      </c>
      <c r="K1148" s="245">
        <v>1511.83</v>
      </c>
    </row>
    <row r="1149" spans="1:11">
      <c r="A1149" s="243">
        <v>5161.5</v>
      </c>
      <c r="B1149" s="243">
        <v>1879.92</v>
      </c>
      <c r="C1149" s="243">
        <v>1406.92</v>
      </c>
      <c r="D1149" s="242">
        <v>1879.92</v>
      </c>
      <c r="E1149" s="242">
        <v>1406.92</v>
      </c>
      <c r="F1149" s="242">
        <v>1879.92</v>
      </c>
      <c r="G1149" s="242">
        <v>1494.17</v>
      </c>
      <c r="H1149" s="242">
        <v>1879.92</v>
      </c>
      <c r="I1149" s="242">
        <v>1426.75</v>
      </c>
      <c r="J1149" s="242">
        <v>1879.92</v>
      </c>
      <c r="K1149" s="242">
        <v>1514</v>
      </c>
    </row>
    <row r="1150" spans="1:11">
      <c r="A1150" s="244">
        <v>5166</v>
      </c>
      <c r="B1150" s="244">
        <v>1881.58</v>
      </c>
      <c r="C1150" s="244">
        <v>1409.08</v>
      </c>
      <c r="D1150" s="245">
        <v>1881.58</v>
      </c>
      <c r="E1150" s="245">
        <v>1409.08</v>
      </c>
      <c r="F1150" s="245">
        <v>1881.58</v>
      </c>
      <c r="G1150" s="245">
        <v>1496.25</v>
      </c>
      <c r="H1150" s="245">
        <v>1881.58</v>
      </c>
      <c r="I1150" s="245">
        <v>1428.92</v>
      </c>
      <c r="J1150" s="245">
        <v>1881.58</v>
      </c>
      <c r="K1150" s="245">
        <v>1516.08</v>
      </c>
    </row>
    <row r="1151" spans="1:11">
      <c r="A1151" s="243">
        <v>5170.5</v>
      </c>
      <c r="B1151" s="243">
        <v>1883.33</v>
      </c>
      <c r="C1151" s="243">
        <v>1411.5</v>
      </c>
      <c r="D1151" s="242">
        <v>1883.33</v>
      </c>
      <c r="E1151" s="242">
        <v>1411.5</v>
      </c>
      <c r="F1151" s="242">
        <v>1883.33</v>
      </c>
      <c r="G1151" s="242">
        <v>1498.58</v>
      </c>
      <c r="H1151" s="242">
        <v>1883.33</v>
      </c>
      <c r="I1151" s="242">
        <v>1431.17</v>
      </c>
      <c r="J1151" s="242">
        <v>1883.33</v>
      </c>
      <c r="K1151" s="242">
        <v>1518.25</v>
      </c>
    </row>
    <row r="1152" spans="1:11">
      <c r="A1152" s="244">
        <v>5175</v>
      </c>
      <c r="B1152" s="244">
        <v>1885</v>
      </c>
      <c r="C1152" s="244">
        <v>1413.67</v>
      </c>
      <c r="D1152" s="245">
        <v>1885</v>
      </c>
      <c r="E1152" s="245">
        <v>1413.67</v>
      </c>
      <c r="F1152" s="245">
        <v>1885</v>
      </c>
      <c r="G1152" s="245">
        <v>1500.75</v>
      </c>
      <c r="H1152" s="245">
        <v>1885</v>
      </c>
      <c r="I1152" s="245">
        <v>1433.33</v>
      </c>
      <c r="J1152" s="245">
        <v>1885</v>
      </c>
      <c r="K1152" s="245">
        <v>1520.42</v>
      </c>
    </row>
    <row r="1153" spans="1:11">
      <c r="A1153" s="243">
        <v>5179.5</v>
      </c>
      <c r="B1153" s="243">
        <v>1886.67</v>
      </c>
      <c r="C1153" s="243">
        <v>1416</v>
      </c>
      <c r="D1153" s="242">
        <v>1886.67</v>
      </c>
      <c r="E1153" s="242">
        <v>1416</v>
      </c>
      <c r="F1153" s="242">
        <v>1886.67</v>
      </c>
      <c r="G1153" s="242">
        <v>1502.92</v>
      </c>
      <c r="H1153" s="242">
        <v>1886.67</v>
      </c>
      <c r="I1153" s="242">
        <v>1435.58</v>
      </c>
      <c r="J1153" s="242">
        <v>1886.67</v>
      </c>
      <c r="K1153" s="242">
        <v>1522.5</v>
      </c>
    </row>
    <row r="1154" spans="1:11">
      <c r="A1154" s="244">
        <v>5184</v>
      </c>
      <c r="B1154" s="244">
        <v>1888.33</v>
      </c>
      <c r="C1154" s="244">
        <v>1418.17</v>
      </c>
      <c r="D1154" s="245">
        <v>1888.33</v>
      </c>
      <c r="E1154" s="245">
        <v>1418.17</v>
      </c>
      <c r="F1154" s="245">
        <v>1888.33</v>
      </c>
      <c r="G1154" s="245">
        <v>1505.08</v>
      </c>
      <c r="H1154" s="245">
        <v>1888.33</v>
      </c>
      <c r="I1154" s="245">
        <v>1437.67</v>
      </c>
      <c r="J1154" s="245">
        <v>1888.33</v>
      </c>
      <c r="K1154" s="245">
        <v>1524.58</v>
      </c>
    </row>
    <row r="1155" spans="1:11">
      <c r="A1155" s="243">
        <v>5188.5</v>
      </c>
      <c r="B1155" s="243">
        <v>1890.08</v>
      </c>
      <c r="C1155" s="243">
        <v>1420.58</v>
      </c>
      <c r="D1155" s="242">
        <v>1890.08</v>
      </c>
      <c r="E1155" s="242">
        <v>1420.58</v>
      </c>
      <c r="F1155" s="242">
        <v>1890.08</v>
      </c>
      <c r="G1155" s="242">
        <v>1507.42</v>
      </c>
      <c r="H1155" s="242">
        <v>1890.08</v>
      </c>
      <c r="I1155" s="242">
        <v>1440</v>
      </c>
      <c r="J1155" s="242">
        <v>1890.08</v>
      </c>
      <c r="K1155" s="242">
        <v>1526.83</v>
      </c>
    </row>
    <row r="1156" spans="1:11">
      <c r="A1156" s="244">
        <v>5193</v>
      </c>
      <c r="B1156" s="244">
        <v>1891.75</v>
      </c>
      <c r="C1156" s="244">
        <v>1422.75</v>
      </c>
      <c r="D1156" s="245">
        <v>1891.75</v>
      </c>
      <c r="E1156" s="245">
        <v>1422.75</v>
      </c>
      <c r="F1156" s="245">
        <v>1891.75</v>
      </c>
      <c r="G1156" s="245">
        <v>1509.58</v>
      </c>
      <c r="H1156" s="245">
        <v>1891.75</v>
      </c>
      <c r="I1156" s="245">
        <v>1442.17</v>
      </c>
      <c r="J1156" s="245">
        <v>1891.75</v>
      </c>
      <c r="K1156" s="245">
        <v>1529</v>
      </c>
    </row>
    <row r="1157" spans="1:11">
      <c r="A1157" s="243">
        <v>5197.5</v>
      </c>
      <c r="B1157" s="243">
        <v>1893.42</v>
      </c>
      <c r="C1157" s="243">
        <v>1425</v>
      </c>
      <c r="D1157" s="242">
        <v>1893.42</v>
      </c>
      <c r="E1157" s="242">
        <v>1425</v>
      </c>
      <c r="F1157" s="242">
        <v>1893.42</v>
      </c>
      <c r="G1157" s="242">
        <v>1511.67</v>
      </c>
      <c r="H1157" s="242">
        <v>1893.42</v>
      </c>
      <c r="I1157" s="242">
        <v>1444.33</v>
      </c>
      <c r="J1157" s="242">
        <v>1893.42</v>
      </c>
      <c r="K1157" s="242">
        <v>1531</v>
      </c>
    </row>
    <row r="1158" spans="1:11">
      <c r="A1158" s="244">
        <v>5202</v>
      </c>
      <c r="B1158" s="244">
        <v>1895.08</v>
      </c>
      <c r="C1158" s="244">
        <v>1427.25</v>
      </c>
      <c r="D1158" s="245">
        <v>1895.08</v>
      </c>
      <c r="E1158" s="245">
        <v>1427.25</v>
      </c>
      <c r="F1158" s="245">
        <v>1895.08</v>
      </c>
      <c r="G1158" s="245">
        <v>1513.92</v>
      </c>
      <c r="H1158" s="245">
        <v>1895.08</v>
      </c>
      <c r="I1158" s="245">
        <v>1446.5</v>
      </c>
      <c r="J1158" s="245">
        <v>1895.08</v>
      </c>
      <c r="K1158" s="245">
        <v>1533.17</v>
      </c>
    </row>
    <row r="1159" spans="1:11">
      <c r="A1159" s="243">
        <v>5206.5</v>
      </c>
      <c r="B1159" s="243">
        <v>1896.83</v>
      </c>
      <c r="C1159" s="243">
        <v>1429.58</v>
      </c>
      <c r="D1159" s="242">
        <v>1896.83</v>
      </c>
      <c r="E1159" s="242">
        <v>1429.58</v>
      </c>
      <c r="F1159" s="242">
        <v>1896.83</v>
      </c>
      <c r="G1159" s="242">
        <v>1516.17</v>
      </c>
      <c r="H1159" s="242">
        <v>1896.83</v>
      </c>
      <c r="I1159" s="242">
        <v>1448.83</v>
      </c>
      <c r="J1159" s="242">
        <v>1896.83</v>
      </c>
      <c r="K1159" s="242">
        <v>1535.42</v>
      </c>
    </row>
    <row r="1160" spans="1:11">
      <c r="A1160" s="244">
        <v>5211</v>
      </c>
      <c r="B1160" s="244">
        <v>1898.5</v>
      </c>
      <c r="C1160" s="244">
        <v>1431.83</v>
      </c>
      <c r="D1160" s="245">
        <v>1898.5</v>
      </c>
      <c r="E1160" s="245">
        <v>1431.83</v>
      </c>
      <c r="F1160" s="245">
        <v>1898.5</v>
      </c>
      <c r="G1160" s="245">
        <v>1518.33</v>
      </c>
      <c r="H1160" s="245">
        <v>1898.5</v>
      </c>
      <c r="I1160" s="245">
        <v>1450.92</v>
      </c>
      <c r="J1160" s="245">
        <v>1898.5</v>
      </c>
      <c r="K1160" s="245">
        <v>1537.42</v>
      </c>
    </row>
    <row r="1161" spans="1:11">
      <c r="A1161" s="243">
        <v>5215.5</v>
      </c>
      <c r="B1161" s="243">
        <v>1900.17</v>
      </c>
      <c r="C1161" s="243">
        <v>1434.08</v>
      </c>
      <c r="D1161" s="242">
        <v>1900.17</v>
      </c>
      <c r="E1161" s="242">
        <v>1434.08</v>
      </c>
      <c r="F1161" s="242">
        <v>1900.17</v>
      </c>
      <c r="G1161" s="242">
        <v>1520.5</v>
      </c>
      <c r="H1161" s="242">
        <v>1900.17</v>
      </c>
      <c r="I1161" s="242">
        <v>1453.17</v>
      </c>
      <c r="J1161" s="242">
        <v>1900.17</v>
      </c>
      <c r="K1161" s="242">
        <v>1539.58</v>
      </c>
    </row>
    <row r="1162" spans="1:11">
      <c r="A1162" s="244">
        <v>5220</v>
      </c>
      <c r="B1162" s="244">
        <v>1901.92</v>
      </c>
      <c r="C1162" s="244">
        <v>1436.42</v>
      </c>
      <c r="D1162" s="245">
        <v>1901.92</v>
      </c>
      <c r="E1162" s="245">
        <v>1436.42</v>
      </c>
      <c r="F1162" s="245">
        <v>1901.92</v>
      </c>
      <c r="G1162" s="245">
        <v>1522.83</v>
      </c>
      <c r="H1162" s="245">
        <v>1901.92</v>
      </c>
      <c r="I1162" s="245">
        <v>1455.42</v>
      </c>
      <c r="J1162" s="245">
        <v>1901.92</v>
      </c>
      <c r="K1162" s="245">
        <v>1541.83</v>
      </c>
    </row>
    <row r="1163" spans="1:11">
      <c r="A1163" s="243">
        <v>5224.5</v>
      </c>
      <c r="B1163" s="243">
        <v>1903.58</v>
      </c>
      <c r="C1163" s="243">
        <v>1438.67</v>
      </c>
      <c r="D1163" s="242">
        <v>1903.58</v>
      </c>
      <c r="E1163" s="242">
        <v>1438.67</v>
      </c>
      <c r="F1163" s="242">
        <v>1903.58</v>
      </c>
      <c r="G1163" s="242">
        <v>1525</v>
      </c>
      <c r="H1163" s="242">
        <v>1903.58</v>
      </c>
      <c r="I1163" s="242">
        <v>1457.58</v>
      </c>
      <c r="J1163" s="242">
        <v>1903.58</v>
      </c>
      <c r="K1163" s="242">
        <v>1543.92</v>
      </c>
    </row>
    <row r="1164" spans="1:11">
      <c r="A1164" s="244">
        <v>5229</v>
      </c>
      <c r="B1164" s="244">
        <v>1905.25</v>
      </c>
      <c r="C1164" s="244">
        <v>1440.92</v>
      </c>
      <c r="D1164" s="245">
        <v>1905.25</v>
      </c>
      <c r="E1164" s="245">
        <v>1440.92</v>
      </c>
      <c r="F1164" s="245">
        <v>1905.25</v>
      </c>
      <c r="G1164" s="245">
        <v>1527.17</v>
      </c>
      <c r="H1164" s="245">
        <v>1905.25</v>
      </c>
      <c r="I1164" s="245">
        <v>1459.75</v>
      </c>
      <c r="J1164" s="245">
        <v>1905.25</v>
      </c>
      <c r="K1164" s="245">
        <v>1546</v>
      </c>
    </row>
    <row r="1165" spans="1:11">
      <c r="A1165" s="243">
        <v>5233.5</v>
      </c>
      <c r="B1165" s="243">
        <v>1906.92</v>
      </c>
      <c r="C1165" s="243">
        <v>1443.17</v>
      </c>
      <c r="D1165" s="242">
        <v>1906.92</v>
      </c>
      <c r="E1165" s="242">
        <v>1443.17</v>
      </c>
      <c r="F1165" s="242">
        <v>1906.92</v>
      </c>
      <c r="G1165" s="242">
        <v>1529.33</v>
      </c>
      <c r="H1165" s="242">
        <v>1906.92</v>
      </c>
      <c r="I1165" s="242">
        <v>1462</v>
      </c>
      <c r="J1165" s="242">
        <v>1906.92</v>
      </c>
      <c r="K1165" s="242">
        <v>1548.17</v>
      </c>
    </row>
    <row r="1166" spans="1:11">
      <c r="A1166" s="244">
        <v>5238</v>
      </c>
      <c r="B1166" s="244">
        <v>1908.67</v>
      </c>
      <c r="C1166" s="244">
        <v>1445.5</v>
      </c>
      <c r="D1166" s="245">
        <v>1908.67</v>
      </c>
      <c r="E1166" s="245">
        <v>1445.5</v>
      </c>
      <c r="F1166" s="245">
        <v>1908.67</v>
      </c>
      <c r="G1166" s="245">
        <v>1531.67</v>
      </c>
      <c r="H1166" s="245">
        <v>1908.67</v>
      </c>
      <c r="I1166" s="245">
        <v>1464.17</v>
      </c>
      <c r="J1166" s="245">
        <v>1908.67</v>
      </c>
      <c r="K1166" s="245">
        <v>1550.33</v>
      </c>
    </row>
    <row r="1167" spans="1:11">
      <c r="A1167" s="243">
        <v>5242.5</v>
      </c>
      <c r="B1167" s="243">
        <v>1910.33</v>
      </c>
      <c r="C1167" s="243">
        <v>1447.75</v>
      </c>
      <c r="D1167" s="242">
        <v>1910.33</v>
      </c>
      <c r="E1167" s="242">
        <v>1447.75</v>
      </c>
      <c r="F1167" s="242">
        <v>1910.33</v>
      </c>
      <c r="G1167" s="242">
        <v>1533.75</v>
      </c>
      <c r="H1167" s="242">
        <v>1910.33</v>
      </c>
      <c r="I1167" s="242">
        <v>1466.42</v>
      </c>
      <c r="J1167" s="242">
        <v>1910.33</v>
      </c>
      <c r="K1167" s="242">
        <v>1552.42</v>
      </c>
    </row>
    <row r="1168" spans="1:11">
      <c r="A1168" s="244">
        <v>5247</v>
      </c>
      <c r="B1168" s="244">
        <v>1912</v>
      </c>
      <c r="C1168" s="244">
        <v>1449.92</v>
      </c>
      <c r="D1168" s="245">
        <v>1912</v>
      </c>
      <c r="E1168" s="245">
        <v>1449.92</v>
      </c>
      <c r="F1168" s="245">
        <v>1912</v>
      </c>
      <c r="G1168" s="245">
        <v>1535.92</v>
      </c>
      <c r="H1168" s="245">
        <v>1912</v>
      </c>
      <c r="I1168" s="245">
        <v>1468.58</v>
      </c>
      <c r="J1168" s="245">
        <v>1912</v>
      </c>
      <c r="K1168" s="245">
        <v>1554.58</v>
      </c>
    </row>
    <row r="1169" spans="1:11">
      <c r="A1169" s="243">
        <v>5251.5</v>
      </c>
      <c r="B1169" s="243">
        <v>1913.75</v>
      </c>
      <c r="C1169" s="243">
        <v>1452.33</v>
      </c>
      <c r="D1169" s="242">
        <v>1913.75</v>
      </c>
      <c r="E1169" s="242">
        <v>1452.33</v>
      </c>
      <c r="F1169" s="242">
        <v>1913.75</v>
      </c>
      <c r="G1169" s="242">
        <v>1538.25</v>
      </c>
      <c r="H1169" s="242">
        <v>1913.75</v>
      </c>
      <c r="I1169" s="242">
        <v>1470.83</v>
      </c>
      <c r="J1169" s="242">
        <v>1913.75</v>
      </c>
      <c r="K1169" s="242">
        <v>1556.75</v>
      </c>
    </row>
    <row r="1170" spans="1:11">
      <c r="A1170" s="244">
        <v>5256</v>
      </c>
      <c r="B1170" s="244">
        <v>1915.42</v>
      </c>
      <c r="C1170" s="244">
        <v>1454.5</v>
      </c>
      <c r="D1170" s="245">
        <v>1915.42</v>
      </c>
      <c r="E1170" s="245">
        <v>1454.5</v>
      </c>
      <c r="F1170" s="245">
        <v>1915.42</v>
      </c>
      <c r="G1170" s="245">
        <v>1540.42</v>
      </c>
      <c r="H1170" s="245">
        <v>1915.42</v>
      </c>
      <c r="I1170" s="245">
        <v>1473</v>
      </c>
      <c r="J1170" s="245">
        <v>1915.42</v>
      </c>
      <c r="K1170" s="245">
        <v>1558.92</v>
      </c>
    </row>
    <row r="1171" spans="1:11">
      <c r="A1171" s="243">
        <v>5260.5</v>
      </c>
      <c r="B1171" s="243">
        <v>1917.08</v>
      </c>
      <c r="C1171" s="243">
        <v>1456.83</v>
      </c>
      <c r="D1171" s="242">
        <v>1917.08</v>
      </c>
      <c r="E1171" s="242">
        <v>1456.83</v>
      </c>
      <c r="F1171" s="242">
        <v>1917.08</v>
      </c>
      <c r="G1171" s="242">
        <v>1542.58</v>
      </c>
      <c r="H1171" s="242">
        <v>1917.08</v>
      </c>
      <c r="I1171" s="242">
        <v>1475.25</v>
      </c>
      <c r="J1171" s="242">
        <v>1917.08</v>
      </c>
      <c r="K1171" s="242">
        <v>1561</v>
      </c>
    </row>
    <row r="1172" spans="1:11">
      <c r="A1172" s="244">
        <v>5265</v>
      </c>
      <c r="B1172" s="244">
        <v>1918.75</v>
      </c>
      <c r="C1172" s="244">
        <v>1459</v>
      </c>
      <c r="D1172" s="245">
        <v>1918.75</v>
      </c>
      <c r="E1172" s="245">
        <v>1459</v>
      </c>
      <c r="F1172" s="245">
        <v>1918.75</v>
      </c>
      <c r="G1172" s="245">
        <v>1544.75</v>
      </c>
      <c r="H1172" s="245">
        <v>1918.75</v>
      </c>
      <c r="I1172" s="245">
        <v>1477.33</v>
      </c>
      <c r="J1172" s="245">
        <v>1918.75</v>
      </c>
      <c r="K1172" s="245">
        <v>1563.08</v>
      </c>
    </row>
    <row r="1173" spans="1:11">
      <c r="A1173" s="243">
        <v>5269.5</v>
      </c>
      <c r="B1173" s="243">
        <v>1920.5</v>
      </c>
      <c r="C1173" s="243">
        <v>1461.42</v>
      </c>
      <c r="D1173" s="242">
        <v>1920.5</v>
      </c>
      <c r="E1173" s="242">
        <v>1461.42</v>
      </c>
      <c r="F1173" s="242">
        <v>1920.5</v>
      </c>
      <c r="G1173" s="242">
        <v>1547.08</v>
      </c>
      <c r="H1173" s="242">
        <v>1920.5</v>
      </c>
      <c r="I1173" s="242">
        <v>1479.67</v>
      </c>
      <c r="J1173" s="242">
        <v>1920.5</v>
      </c>
      <c r="K1173" s="242">
        <v>1565.33</v>
      </c>
    </row>
    <row r="1174" spans="1:11">
      <c r="A1174" s="244">
        <v>5274</v>
      </c>
      <c r="B1174" s="244">
        <v>1922.17</v>
      </c>
      <c r="C1174" s="244">
        <v>1463.67</v>
      </c>
      <c r="D1174" s="245">
        <v>1922.17</v>
      </c>
      <c r="E1174" s="245">
        <v>1463.67</v>
      </c>
      <c r="F1174" s="245">
        <v>1922.17</v>
      </c>
      <c r="G1174" s="245">
        <v>1549.17</v>
      </c>
      <c r="H1174" s="245">
        <v>1922.17</v>
      </c>
      <c r="I1174" s="245">
        <v>1481.92</v>
      </c>
      <c r="J1174" s="245">
        <v>1922.17</v>
      </c>
      <c r="K1174" s="245">
        <v>1567.42</v>
      </c>
    </row>
    <row r="1175" spans="1:11">
      <c r="A1175" s="243">
        <v>5278.5</v>
      </c>
      <c r="B1175" s="243">
        <v>1923.83</v>
      </c>
      <c r="C1175" s="243">
        <v>1465.92</v>
      </c>
      <c r="D1175" s="242">
        <v>1923.83</v>
      </c>
      <c r="E1175" s="242">
        <v>1465.92</v>
      </c>
      <c r="F1175" s="242">
        <v>1923.83</v>
      </c>
      <c r="G1175" s="242">
        <v>1551.42</v>
      </c>
      <c r="H1175" s="242">
        <v>1923.83</v>
      </c>
      <c r="I1175" s="242">
        <v>1484</v>
      </c>
      <c r="J1175" s="242">
        <v>1923.83</v>
      </c>
      <c r="K1175" s="242">
        <v>1569.5</v>
      </c>
    </row>
    <row r="1176" spans="1:11">
      <c r="A1176" s="244">
        <v>5283</v>
      </c>
      <c r="B1176" s="244">
        <v>1925.58</v>
      </c>
      <c r="C1176" s="244">
        <v>1468.25</v>
      </c>
      <c r="D1176" s="245">
        <v>1925.58</v>
      </c>
      <c r="E1176" s="245">
        <v>1468.25</v>
      </c>
      <c r="F1176" s="245">
        <v>1925.58</v>
      </c>
      <c r="G1176" s="245">
        <v>1553.67</v>
      </c>
      <c r="H1176" s="245">
        <v>1925.58</v>
      </c>
      <c r="I1176" s="245">
        <v>1486.33</v>
      </c>
      <c r="J1176" s="245">
        <v>1925.58</v>
      </c>
      <c r="K1176" s="245">
        <v>1571.75</v>
      </c>
    </row>
    <row r="1177" spans="1:11">
      <c r="A1177" s="243">
        <v>5287.5</v>
      </c>
      <c r="B1177" s="243">
        <v>1927.25</v>
      </c>
      <c r="C1177" s="243">
        <v>1470.5</v>
      </c>
      <c r="D1177" s="242">
        <v>1927.25</v>
      </c>
      <c r="E1177" s="242">
        <v>1470.5</v>
      </c>
      <c r="F1177" s="242">
        <v>1927.25</v>
      </c>
      <c r="G1177" s="242">
        <v>1555.92</v>
      </c>
      <c r="H1177" s="242">
        <v>1927.25</v>
      </c>
      <c r="I1177" s="242">
        <v>1488.5</v>
      </c>
      <c r="J1177" s="242">
        <v>1927.25</v>
      </c>
      <c r="K1177" s="242">
        <v>1573.92</v>
      </c>
    </row>
    <row r="1178" spans="1:11">
      <c r="A1178" s="244">
        <v>5292</v>
      </c>
      <c r="B1178" s="244">
        <v>1928.92</v>
      </c>
      <c r="C1178" s="244">
        <v>1472.75</v>
      </c>
      <c r="D1178" s="245">
        <v>1928.92</v>
      </c>
      <c r="E1178" s="245">
        <v>1472.75</v>
      </c>
      <c r="F1178" s="245">
        <v>1928.92</v>
      </c>
      <c r="G1178" s="245">
        <v>1558</v>
      </c>
      <c r="H1178" s="245">
        <v>1928.92</v>
      </c>
      <c r="I1178" s="245">
        <v>1490.67</v>
      </c>
      <c r="J1178" s="245">
        <v>1928.92</v>
      </c>
      <c r="K1178" s="245">
        <v>1575.92</v>
      </c>
    </row>
    <row r="1179" spans="1:11">
      <c r="A1179" s="243">
        <v>5296.5</v>
      </c>
      <c r="B1179" s="243">
        <v>1930.58</v>
      </c>
      <c r="C1179" s="243">
        <v>1474.92</v>
      </c>
      <c r="D1179" s="242">
        <v>1930.58</v>
      </c>
      <c r="E1179" s="242">
        <v>1474.92</v>
      </c>
      <c r="F1179" s="242">
        <v>1930.58</v>
      </c>
      <c r="G1179" s="242">
        <v>1560.17</v>
      </c>
      <c r="H1179" s="242">
        <v>1930.58</v>
      </c>
      <c r="I1179" s="242">
        <v>1492.83</v>
      </c>
      <c r="J1179" s="242">
        <v>1930.58</v>
      </c>
      <c r="K1179" s="242">
        <v>1578.08</v>
      </c>
    </row>
    <row r="1180" spans="1:11">
      <c r="A1180" s="244">
        <v>5301</v>
      </c>
      <c r="B1180" s="244">
        <v>1932.33</v>
      </c>
      <c r="C1180" s="244">
        <v>1477.33</v>
      </c>
      <c r="D1180" s="245">
        <v>1932.33</v>
      </c>
      <c r="E1180" s="245">
        <v>1477.33</v>
      </c>
      <c r="F1180" s="245">
        <v>1932.33</v>
      </c>
      <c r="G1180" s="245">
        <v>1562.5</v>
      </c>
      <c r="H1180" s="245">
        <v>1932.33</v>
      </c>
      <c r="I1180" s="245">
        <v>1495.17</v>
      </c>
      <c r="J1180" s="245">
        <v>1932.33</v>
      </c>
      <c r="K1180" s="245">
        <v>1580.33</v>
      </c>
    </row>
    <row r="1181" spans="1:11">
      <c r="A1181" s="243">
        <v>5305.5</v>
      </c>
      <c r="B1181" s="243">
        <v>1934</v>
      </c>
      <c r="C1181" s="243">
        <v>1479.5</v>
      </c>
      <c r="D1181" s="242">
        <v>1934</v>
      </c>
      <c r="E1181" s="242">
        <v>1479.5</v>
      </c>
      <c r="F1181" s="242">
        <v>1934</v>
      </c>
      <c r="G1181" s="242">
        <v>1564.67</v>
      </c>
      <c r="H1181" s="242">
        <v>1934</v>
      </c>
      <c r="I1181" s="242">
        <v>1497.25</v>
      </c>
      <c r="J1181" s="242">
        <v>1934</v>
      </c>
      <c r="K1181" s="242">
        <v>1582.42</v>
      </c>
    </row>
    <row r="1182" spans="1:11">
      <c r="A1182" s="244">
        <v>5310</v>
      </c>
      <c r="B1182" s="244">
        <v>1935.67</v>
      </c>
      <c r="C1182" s="244">
        <v>1481.83</v>
      </c>
      <c r="D1182" s="245">
        <v>1935.67</v>
      </c>
      <c r="E1182" s="245">
        <v>1481.83</v>
      </c>
      <c r="F1182" s="245">
        <v>1935.67</v>
      </c>
      <c r="G1182" s="245">
        <v>1566.83</v>
      </c>
      <c r="H1182" s="245">
        <v>1935.67</v>
      </c>
      <c r="I1182" s="245">
        <v>1499.5</v>
      </c>
      <c r="J1182" s="245">
        <v>1935.67</v>
      </c>
      <c r="K1182" s="245">
        <v>1584.5</v>
      </c>
    </row>
    <row r="1183" spans="1:11">
      <c r="A1183" s="243">
        <v>5314.5</v>
      </c>
      <c r="B1183" s="243">
        <v>1937.42</v>
      </c>
      <c r="C1183" s="243">
        <v>1484.08</v>
      </c>
      <c r="D1183" s="242">
        <v>1937.42</v>
      </c>
      <c r="E1183" s="242">
        <v>1484.08</v>
      </c>
      <c r="F1183" s="242">
        <v>1937.42</v>
      </c>
      <c r="G1183" s="242">
        <v>1569.08</v>
      </c>
      <c r="H1183" s="242">
        <v>1937.42</v>
      </c>
      <c r="I1183" s="242">
        <v>1501.75</v>
      </c>
      <c r="J1183" s="242">
        <v>1937.42</v>
      </c>
      <c r="K1183" s="242">
        <v>1586.75</v>
      </c>
    </row>
    <row r="1184" spans="1:11">
      <c r="A1184" s="244">
        <v>5319</v>
      </c>
      <c r="B1184" s="244">
        <v>1939.08</v>
      </c>
      <c r="C1184" s="244">
        <v>1486.42</v>
      </c>
      <c r="D1184" s="245">
        <v>1939.08</v>
      </c>
      <c r="E1184" s="245">
        <v>1486.42</v>
      </c>
      <c r="F1184" s="245">
        <v>1939.08</v>
      </c>
      <c r="G1184" s="245">
        <v>1571.33</v>
      </c>
      <c r="H1184" s="245">
        <v>1939.08</v>
      </c>
      <c r="I1184" s="245">
        <v>1503.92</v>
      </c>
      <c r="J1184" s="245">
        <v>1939.08</v>
      </c>
      <c r="K1184" s="245">
        <v>1588.83</v>
      </c>
    </row>
    <row r="1185" spans="1:11">
      <c r="A1185" s="243">
        <v>5323.5</v>
      </c>
      <c r="B1185" s="243">
        <v>1940.75</v>
      </c>
      <c r="C1185" s="243">
        <v>1488.58</v>
      </c>
      <c r="D1185" s="242">
        <v>1940.75</v>
      </c>
      <c r="E1185" s="242">
        <v>1488.58</v>
      </c>
      <c r="F1185" s="242">
        <v>1940.75</v>
      </c>
      <c r="G1185" s="242">
        <v>1573.42</v>
      </c>
      <c r="H1185" s="242">
        <v>1940.75</v>
      </c>
      <c r="I1185" s="242">
        <v>1506.08</v>
      </c>
      <c r="J1185" s="242">
        <v>1940.75</v>
      </c>
      <c r="K1185" s="242">
        <v>1590.92</v>
      </c>
    </row>
    <row r="1186" spans="1:11">
      <c r="A1186" s="244">
        <v>5328</v>
      </c>
      <c r="B1186" s="244">
        <v>1942.42</v>
      </c>
      <c r="C1186" s="244">
        <v>1490.92</v>
      </c>
      <c r="D1186" s="245">
        <v>1942.42</v>
      </c>
      <c r="E1186" s="245">
        <v>1490.92</v>
      </c>
      <c r="F1186" s="245">
        <v>1942.42</v>
      </c>
      <c r="G1186" s="245">
        <v>1575.67</v>
      </c>
      <c r="H1186" s="245">
        <v>1942.42</v>
      </c>
      <c r="I1186" s="245">
        <v>1508.33</v>
      </c>
      <c r="J1186" s="245">
        <v>1942.42</v>
      </c>
      <c r="K1186" s="245">
        <v>1593.08</v>
      </c>
    </row>
    <row r="1187" spans="1:11">
      <c r="A1187" s="243">
        <v>5332.5</v>
      </c>
      <c r="B1187" s="243">
        <v>1944.17</v>
      </c>
      <c r="C1187" s="243">
        <v>1493.17</v>
      </c>
      <c r="D1187" s="242">
        <v>1944.17</v>
      </c>
      <c r="E1187" s="242">
        <v>1493.17</v>
      </c>
      <c r="F1187" s="242">
        <v>1944.17</v>
      </c>
      <c r="G1187" s="242">
        <v>1577.92</v>
      </c>
      <c r="H1187" s="242">
        <v>1944.17</v>
      </c>
      <c r="I1187" s="242">
        <v>1510.5</v>
      </c>
      <c r="J1187" s="242">
        <v>1944.17</v>
      </c>
      <c r="K1187" s="242">
        <v>1595.25</v>
      </c>
    </row>
    <row r="1188" spans="1:11">
      <c r="A1188" s="244">
        <v>5337</v>
      </c>
      <c r="B1188" s="244">
        <v>1945.83</v>
      </c>
      <c r="C1188" s="244">
        <v>1495.5</v>
      </c>
      <c r="D1188" s="245">
        <v>1945.83</v>
      </c>
      <c r="E1188" s="245">
        <v>1495.5</v>
      </c>
      <c r="F1188" s="245">
        <v>1945.83</v>
      </c>
      <c r="G1188" s="245">
        <v>1580.17</v>
      </c>
      <c r="H1188" s="245">
        <v>1945.83</v>
      </c>
      <c r="I1188" s="245">
        <v>1512.75</v>
      </c>
      <c r="J1188" s="245">
        <v>1945.83</v>
      </c>
      <c r="K1188" s="245">
        <v>1597.42</v>
      </c>
    </row>
    <row r="1189" spans="1:11">
      <c r="A1189" s="243">
        <v>5341.5</v>
      </c>
      <c r="B1189" s="243">
        <v>1947.5</v>
      </c>
      <c r="C1189" s="243">
        <v>1497.67</v>
      </c>
      <c r="D1189" s="242">
        <v>1947.5</v>
      </c>
      <c r="E1189" s="242">
        <v>1497.67</v>
      </c>
      <c r="F1189" s="242">
        <v>1947.5</v>
      </c>
      <c r="G1189" s="242">
        <v>1582.25</v>
      </c>
      <c r="H1189" s="242">
        <v>1947.5</v>
      </c>
      <c r="I1189" s="242">
        <v>1514.92</v>
      </c>
      <c r="J1189" s="242">
        <v>1947.5</v>
      </c>
      <c r="K1189" s="242">
        <v>1599.5</v>
      </c>
    </row>
    <row r="1190" spans="1:11">
      <c r="A1190" s="244">
        <v>5346</v>
      </c>
      <c r="B1190" s="244">
        <v>1949.25</v>
      </c>
      <c r="C1190" s="244">
        <v>1500</v>
      </c>
      <c r="D1190" s="245">
        <v>1949.25</v>
      </c>
      <c r="E1190" s="245">
        <v>1500</v>
      </c>
      <c r="F1190" s="245">
        <v>1949.25</v>
      </c>
      <c r="G1190" s="245">
        <v>1584.5</v>
      </c>
      <c r="H1190" s="245">
        <v>1949.25</v>
      </c>
      <c r="I1190" s="245">
        <v>1517.17</v>
      </c>
      <c r="J1190" s="245">
        <v>1949.25</v>
      </c>
      <c r="K1190" s="245">
        <v>1601.67</v>
      </c>
    </row>
    <row r="1191" spans="1:11">
      <c r="A1191" s="243">
        <v>5350.5</v>
      </c>
      <c r="B1191" s="243">
        <v>1950.92</v>
      </c>
      <c r="C1191" s="243">
        <v>1502.25</v>
      </c>
      <c r="D1191" s="242">
        <v>1950.92</v>
      </c>
      <c r="E1191" s="242">
        <v>1502.25</v>
      </c>
      <c r="F1191" s="242">
        <v>1950.92</v>
      </c>
      <c r="G1191" s="242">
        <v>1586.75</v>
      </c>
      <c r="H1191" s="242">
        <v>1950.92</v>
      </c>
      <c r="I1191" s="242">
        <v>1519.33</v>
      </c>
      <c r="J1191" s="242">
        <v>1950.92</v>
      </c>
      <c r="K1191" s="242">
        <v>1603.83</v>
      </c>
    </row>
    <row r="1192" spans="1:11">
      <c r="A1192" s="244">
        <v>5355</v>
      </c>
      <c r="B1192" s="244">
        <v>1952.58</v>
      </c>
      <c r="C1192" s="244">
        <v>1504.5</v>
      </c>
      <c r="D1192" s="245">
        <v>1952.58</v>
      </c>
      <c r="E1192" s="245">
        <v>1504.5</v>
      </c>
      <c r="F1192" s="245">
        <v>1952.58</v>
      </c>
      <c r="G1192" s="245">
        <v>1588.83</v>
      </c>
      <c r="H1192" s="245">
        <v>1952.58</v>
      </c>
      <c r="I1192" s="245">
        <v>1521.58</v>
      </c>
      <c r="J1192" s="245">
        <v>1952.58</v>
      </c>
      <c r="K1192" s="245">
        <v>1605.92</v>
      </c>
    </row>
    <row r="1193" spans="1:11">
      <c r="A1193" s="243">
        <v>5359.5</v>
      </c>
      <c r="B1193" s="243">
        <v>1954.25</v>
      </c>
      <c r="C1193" s="243">
        <v>1506.75</v>
      </c>
      <c r="D1193" s="242">
        <v>1954.25</v>
      </c>
      <c r="E1193" s="242">
        <v>1506.75</v>
      </c>
      <c r="F1193" s="242">
        <v>1954.25</v>
      </c>
      <c r="G1193" s="242">
        <v>1591.08</v>
      </c>
      <c r="H1193" s="242">
        <v>1954.25</v>
      </c>
      <c r="I1193" s="242">
        <v>1523.67</v>
      </c>
      <c r="J1193" s="242">
        <v>1954.25</v>
      </c>
      <c r="K1193" s="242">
        <v>1608</v>
      </c>
    </row>
    <row r="1194" spans="1:11">
      <c r="A1194" s="244">
        <v>5364</v>
      </c>
      <c r="B1194" s="244">
        <v>1956</v>
      </c>
      <c r="C1194" s="244">
        <v>1509.08</v>
      </c>
      <c r="D1194" s="245">
        <v>1956</v>
      </c>
      <c r="E1194" s="245">
        <v>1509.08</v>
      </c>
      <c r="F1194" s="245">
        <v>1956</v>
      </c>
      <c r="G1194" s="245">
        <v>1593.33</v>
      </c>
      <c r="H1194" s="245">
        <v>1956</v>
      </c>
      <c r="I1194" s="245">
        <v>1526</v>
      </c>
      <c r="J1194" s="245">
        <v>1956</v>
      </c>
      <c r="K1194" s="245">
        <v>1610.25</v>
      </c>
    </row>
    <row r="1195" spans="1:11">
      <c r="A1195" s="243">
        <v>5368.5</v>
      </c>
      <c r="B1195" s="243">
        <v>1957.67</v>
      </c>
      <c r="C1195" s="243">
        <v>1511.33</v>
      </c>
      <c r="D1195" s="242">
        <v>1957.67</v>
      </c>
      <c r="E1195" s="242">
        <v>1511.33</v>
      </c>
      <c r="F1195" s="242">
        <v>1957.67</v>
      </c>
      <c r="G1195" s="242">
        <v>1595.58</v>
      </c>
      <c r="H1195" s="242">
        <v>1957.67</v>
      </c>
      <c r="I1195" s="242">
        <v>1528.17</v>
      </c>
      <c r="J1195" s="242">
        <v>1957.67</v>
      </c>
      <c r="K1195" s="242">
        <v>1612.42</v>
      </c>
    </row>
    <row r="1196" spans="1:11">
      <c r="A1196" s="244">
        <v>5373</v>
      </c>
      <c r="B1196" s="244">
        <v>1959.33</v>
      </c>
      <c r="C1196" s="244">
        <v>1513.58</v>
      </c>
      <c r="D1196" s="245">
        <v>1959.33</v>
      </c>
      <c r="E1196" s="245">
        <v>1513.58</v>
      </c>
      <c r="F1196" s="245">
        <v>1959.33</v>
      </c>
      <c r="G1196" s="245">
        <v>1597.67</v>
      </c>
      <c r="H1196" s="245">
        <v>1959.33</v>
      </c>
      <c r="I1196" s="245">
        <v>1530.33</v>
      </c>
      <c r="J1196" s="245">
        <v>1959.33</v>
      </c>
      <c r="K1196" s="245">
        <v>1614.42</v>
      </c>
    </row>
    <row r="1197" spans="1:11">
      <c r="A1197" s="243">
        <v>5377.5</v>
      </c>
      <c r="B1197" s="243">
        <v>1961.08</v>
      </c>
      <c r="C1197" s="243">
        <v>1515.92</v>
      </c>
      <c r="D1197" s="242">
        <v>1961.08</v>
      </c>
      <c r="E1197" s="242">
        <v>1515.92</v>
      </c>
      <c r="F1197" s="242">
        <v>1961.08</v>
      </c>
      <c r="G1197" s="242">
        <v>1600</v>
      </c>
      <c r="H1197" s="242">
        <v>1961.08</v>
      </c>
      <c r="I1197" s="242">
        <v>1532.58</v>
      </c>
      <c r="J1197" s="242">
        <v>1961.08</v>
      </c>
      <c r="K1197" s="242">
        <v>1616.67</v>
      </c>
    </row>
    <row r="1198" spans="1:11">
      <c r="A1198" s="244">
        <v>5382</v>
      </c>
      <c r="B1198" s="244">
        <v>1962.75</v>
      </c>
      <c r="C1198" s="244">
        <v>1518.17</v>
      </c>
      <c r="D1198" s="245">
        <v>1962.75</v>
      </c>
      <c r="E1198" s="245">
        <v>1518.17</v>
      </c>
      <c r="F1198" s="245">
        <v>1962.75</v>
      </c>
      <c r="G1198" s="245">
        <v>1602.17</v>
      </c>
      <c r="H1198" s="245">
        <v>1962.75</v>
      </c>
      <c r="I1198" s="245">
        <v>1534.83</v>
      </c>
      <c r="J1198" s="245">
        <v>1962.75</v>
      </c>
      <c r="K1198" s="245">
        <v>1618.83</v>
      </c>
    </row>
    <row r="1199" spans="1:11">
      <c r="A1199" s="243">
        <v>5386.5</v>
      </c>
      <c r="B1199" s="243">
        <v>1964.42</v>
      </c>
      <c r="C1199" s="243">
        <v>1520.42</v>
      </c>
      <c r="D1199" s="242">
        <v>1964.42</v>
      </c>
      <c r="E1199" s="242">
        <v>1520.42</v>
      </c>
      <c r="F1199" s="242">
        <v>1964.42</v>
      </c>
      <c r="G1199" s="242">
        <v>1604.33</v>
      </c>
      <c r="H1199" s="242">
        <v>1964.42</v>
      </c>
      <c r="I1199" s="242">
        <v>1536.92</v>
      </c>
      <c r="J1199" s="242">
        <v>1964.42</v>
      </c>
      <c r="K1199" s="242">
        <v>1620.83</v>
      </c>
    </row>
    <row r="1200" spans="1:11">
      <c r="A1200" s="244">
        <v>5391</v>
      </c>
      <c r="B1200" s="244">
        <v>1966.08</v>
      </c>
      <c r="C1200" s="244">
        <v>1522.67</v>
      </c>
      <c r="D1200" s="245">
        <v>1966.08</v>
      </c>
      <c r="E1200" s="245">
        <v>1522.67</v>
      </c>
      <c r="F1200" s="245">
        <v>1966.08</v>
      </c>
      <c r="G1200" s="245">
        <v>1606.5</v>
      </c>
      <c r="H1200" s="245">
        <v>1966.08</v>
      </c>
      <c r="I1200" s="245">
        <v>1539.17</v>
      </c>
      <c r="J1200" s="245">
        <v>1966.08</v>
      </c>
      <c r="K1200" s="245">
        <v>1623</v>
      </c>
    </row>
    <row r="1201" spans="1:11">
      <c r="A1201" s="243">
        <v>5395.5</v>
      </c>
      <c r="B1201" s="243">
        <v>1967.83</v>
      </c>
      <c r="C1201" s="243">
        <v>1524.92</v>
      </c>
      <c r="D1201" s="242">
        <v>1967.83</v>
      </c>
      <c r="E1201" s="242">
        <v>1524.92</v>
      </c>
      <c r="F1201" s="242">
        <v>1967.83</v>
      </c>
      <c r="G1201" s="242">
        <v>1608.75</v>
      </c>
      <c r="H1201" s="242">
        <v>1967.83</v>
      </c>
      <c r="I1201" s="242">
        <v>1541.42</v>
      </c>
      <c r="J1201" s="242">
        <v>1967.83</v>
      </c>
      <c r="K1201" s="242">
        <v>1625.25</v>
      </c>
    </row>
    <row r="1202" spans="1:11">
      <c r="A1202" s="244">
        <v>5400</v>
      </c>
      <c r="B1202" s="244">
        <v>1969.5</v>
      </c>
      <c r="C1202" s="244">
        <v>1527.25</v>
      </c>
      <c r="D1202" s="245">
        <v>1969.5</v>
      </c>
      <c r="E1202" s="245">
        <v>1527.25</v>
      </c>
      <c r="F1202" s="245">
        <v>1969.5</v>
      </c>
      <c r="G1202" s="245">
        <v>1611</v>
      </c>
      <c r="H1202" s="245">
        <v>1969.5</v>
      </c>
      <c r="I1202" s="245">
        <v>1543.58</v>
      </c>
      <c r="J1202" s="245">
        <v>1969.5</v>
      </c>
      <c r="K1202" s="245">
        <v>1627.33</v>
      </c>
    </row>
    <row r="1203" spans="1:11">
      <c r="A1203" s="243">
        <v>5404.5</v>
      </c>
      <c r="B1203" s="243">
        <v>1971.17</v>
      </c>
      <c r="C1203" s="243">
        <v>1529.42</v>
      </c>
      <c r="D1203" s="242">
        <v>1971.17</v>
      </c>
      <c r="E1203" s="242">
        <v>1529.42</v>
      </c>
      <c r="F1203" s="242">
        <v>1971.17</v>
      </c>
      <c r="G1203" s="242">
        <v>1613.08</v>
      </c>
      <c r="H1203" s="242">
        <v>1971.17</v>
      </c>
      <c r="I1203" s="242">
        <v>1545.75</v>
      </c>
      <c r="J1203" s="242">
        <v>1971.17</v>
      </c>
      <c r="K1203" s="242">
        <v>1629.42</v>
      </c>
    </row>
    <row r="1204" spans="1:11">
      <c r="A1204" s="244">
        <v>5409</v>
      </c>
      <c r="B1204" s="244">
        <v>1972.83</v>
      </c>
      <c r="C1204" s="244">
        <v>1531.75</v>
      </c>
      <c r="D1204" s="245">
        <v>1972.83</v>
      </c>
      <c r="E1204" s="245">
        <v>1531.75</v>
      </c>
      <c r="F1204" s="245">
        <v>1972.83</v>
      </c>
      <c r="G1204" s="245">
        <v>1615.33</v>
      </c>
      <c r="H1204" s="245">
        <v>1972.83</v>
      </c>
      <c r="I1204" s="245">
        <v>1548</v>
      </c>
      <c r="J1204" s="245">
        <v>1972.83</v>
      </c>
      <c r="K1204" s="245">
        <v>1631.58</v>
      </c>
    </row>
    <row r="1205" spans="1:11">
      <c r="A1205" s="243">
        <v>5413.5</v>
      </c>
      <c r="B1205" s="243">
        <v>1974.58</v>
      </c>
      <c r="C1205" s="243">
        <v>1534</v>
      </c>
      <c r="D1205" s="242">
        <v>1974.58</v>
      </c>
      <c r="E1205" s="242">
        <v>1534</v>
      </c>
      <c r="F1205" s="242">
        <v>1974.58</v>
      </c>
      <c r="G1205" s="242">
        <v>1617.58</v>
      </c>
      <c r="H1205" s="242">
        <v>1974.58</v>
      </c>
      <c r="I1205" s="242">
        <v>1550.17</v>
      </c>
      <c r="J1205" s="242">
        <v>1974.58</v>
      </c>
      <c r="K1205" s="242">
        <v>1633.75</v>
      </c>
    </row>
    <row r="1206" spans="1:11">
      <c r="A1206" s="244">
        <v>5418</v>
      </c>
      <c r="B1206" s="244">
        <v>1976.25</v>
      </c>
      <c r="C1206" s="244">
        <v>1536.33</v>
      </c>
      <c r="D1206" s="245">
        <v>1976.25</v>
      </c>
      <c r="E1206" s="245">
        <v>1536.33</v>
      </c>
      <c r="F1206" s="245">
        <v>1976.25</v>
      </c>
      <c r="G1206" s="245">
        <v>1619.75</v>
      </c>
      <c r="H1206" s="245">
        <v>1976.25</v>
      </c>
      <c r="I1206" s="245">
        <v>1552.42</v>
      </c>
      <c r="J1206" s="245">
        <v>1976.25</v>
      </c>
      <c r="K1206" s="245">
        <v>1635.83</v>
      </c>
    </row>
    <row r="1207" spans="1:11">
      <c r="A1207" s="243">
        <v>5422.5</v>
      </c>
      <c r="B1207" s="243">
        <v>1977.92</v>
      </c>
      <c r="C1207" s="243">
        <v>1538.58</v>
      </c>
      <c r="D1207" s="242">
        <v>1977.92</v>
      </c>
      <c r="E1207" s="242">
        <v>1538.58</v>
      </c>
      <c r="F1207" s="242">
        <v>1977.92</v>
      </c>
      <c r="G1207" s="242">
        <v>1621.92</v>
      </c>
      <c r="H1207" s="242">
        <v>1977.92</v>
      </c>
      <c r="I1207" s="242">
        <v>1554.67</v>
      </c>
      <c r="J1207" s="242">
        <v>1977.92</v>
      </c>
      <c r="K1207" s="242">
        <v>1638</v>
      </c>
    </row>
    <row r="1208" spans="1:11">
      <c r="A1208" s="244">
        <v>5427</v>
      </c>
      <c r="B1208" s="244">
        <v>1979.67</v>
      </c>
      <c r="C1208" s="244">
        <v>1540.92</v>
      </c>
      <c r="D1208" s="245">
        <v>1979.67</v>
      </c>
      <c r="E1208" s="245">
        <v>1540.92</v>
      </c>
      <c r="F1208" s="245">
        <v>1979.67</v>
      </c>
      <c r="G1208" s="245">
        <v>1624.25</v>
      </c>
      <c r="H1208" s="245">
        <v>1979.67</v>
      </c>
      <c r="I1208" s="245">
        <v>1556.83</v>
      </c>
      <c r="J1208" s="245">
        <v>1979.67</v>
      </c>
      <c r="K1208" s="245">
        <v>1640.17</v>
      </c>
    </row>
    <row r="1209" spans="1:11">
      <c r="A1209" s="243">
        <v>5431.5</v>
      </c>
      <c r="B1209" s="243">
        <v>1981.33</v>
      </c>
      <c r="C1209" s="243">
        <v>1543.17</v>
      </c>
      <c r="D1209" s="242">
        <v>1981.33</v>
      </c>
      <c r="E1209" s="242">
        <v>1543.17</v>
      </c>
      <c r="F1209" s="242">
        <v>1981.33</v>
      </c>
      <c r="G1209" s="242">
        <v>1626.42</v>
      </c>
      <c r="H1209" s="242">
        <v>1981.33</v>
      </c>
      <c r="I1209" s="242">
        <v>1559.08</v>
      </c>
      <c r="J1209" s="242">
        <v>1981.33</v>
      </c>
      <c r="K1209" s="242">
        <v>1642.33</v>
      </c>
    </row>
    <row r="1210" spans="1:11">
      <c r="A1210" s="244">
        <v>5436</v>
      </c>
      <c r="B1210" s="244">
        <v>1983</v>
      </c>
      <c r="C1210" s="244">
        <v>1545.42</v>
      </c>
      <c r="D1210" s="245">
        <v>1983</v>
      </c>
      <c r="E1210" s="245">
        <v>1545.42</v>
      </c>
      <c r="F1210" s="245">
        <v>1983</v>
      </c>
      <c r="G1210" s="245">
        <v>1628.58</v>
      </c>
      <c r="H1210" s="245">
        <v>1983</v>
      </c>
      <c r="I1210" s="245">
        <v>1561.25</v>
      </c>
      <c r="J1210" s="245">
        <v>1983</v>
      </c>
      <c r="K1210" s="245">
        <v>1644.42</v>
      </c>
    </row>
    <row r="1211" spans="1:11">
      <c r="A1211" s="243">
        <v>5440.5</v>
      </c>
      <c r="B1211" s="243">
        <v>1984.67</v>
      </c>
      <c r="C1211" s="243">
        <v>1547.67</v>
      </c>
      <c r="D1211" s="242">
        <v>1984.67</v>
      </c>
      <c r="E1211" s="242">
        <v>1547.67</v>
      </c>
      <c r="F1211" s="242">
        <v>1984.67</v>
      </c>
      <c r="G1211" s="242">
        <v>1630.75</v>
      </c>
      <c r="H1211" s="242">
        <v>1984.67</v>
      </c>
      <c r="I1211" s="242">
        <v>1563.5</v>
      </c>
      <c r="J1211" s="242">
        <v>1984.67</v>
      </c>
      <c r="K1211" s="242">
        <v>1646.58</v>
      </c>
    </row>
    <row r="1212" spans="1:11">
      <c r="A1212" s="244">
        <v>5445</v>
      </c>
      <c r="B1212" s="244">
        <v>1986.42</v>
      </c>
      <c r="C1212" s="244">
        <v>1549.92</v>
      </c>
      <c r="D1212" s="245">
        <v>1986.42</v>
      </c>
      <c r="E1212" s="245">
        <v>1549.92</v>
      </c>
      <c r="F1212" s="245">
        <v>1986.42</v>
      </c>
      <c r="G1212" s="245">
        <v>1633</v>
      </c>
      <c r="H1212" s="245">
        <v>1986.42</v>
      </c>
      <c r="I1212" s="245">
        <v>1565.67</v>
      </c>
      <c r="J1212" s="245">
        <v>1986.42</v>
      </c>
      <c r="K1212" s="245">
        <v>1648.75</v>
      </c>
    </row>
    <row r="1213" spans="1:11">
      <c r="A1213" s="243">
        <v>5449.5</v>
      </c>
      <c r="B1213" s="243">
        <v>1988.08</v>
      </c>
      <c r="C1213" s="243">
        <v>1552.25</v>
      </c>
      <c r="D1213" s="242">
        <v>1988.08</v>
      </c>
      <c r="E1213" s="242">
        <v>1552.25</v>
      </c>
      <c r="F1213" s="242">
        <v>1988.08</v>
      </c>
      <c r="G1213" s="242">
        <v>1635.25</v>
      </c>
      <c r="H1213" s="242">
        <v>1988.08</v>
      </c>
      <c r="I1213" s="242">
        <v>1567.92</v>
      </c>
      <c r="J1213" s="242">
        <v>1988.08</v>
      </c>
      <c r="K1213" s="242">
        <v>1650.92</v>
      </c>
    </row>
    <row r="1214" spans="1:11">
      <c r="A1214" s="244">
        <v>5454</v>
      </c>
      <c r="B1214" s="244">
        <v>1989.75</v>
      </c>
      <c r="C1214" s="244">
        <v>1554.42</v>
      </c>
      <c r="D1214" s="245">
        <v>1989.75</v>
      </c>
      <c r="E1214" s="245">
        <v>1554.42</v>
      </c>
      <c r="F1214" s="245">
        <v>1989.75</v>
      </c>
      <c r="G1214" s="245">
        <v>1637.33</v>
      </c>
      <c r="H1214" s="245">
        <v>1989.75</v>
      </c>
      <c r="I1214" s="245">
        <v>1570.08</v>
      </c>
      <c r="J1214" s="245">
        <v>1989.75</v>
      </c>
      <c r="K1214" s="245">
        <v>1653</v>
      </c>
    </row>
    <row r="1215" spans="1:11">
      <c r="A1215" s="243">
        <v>5458.5</v>
      </c>
      <c r="B1215" s="243">
        <v>1991.5</v>
      </c>
      <c r="C1215" s="243">
        <v>1556.83</v>
      </c>
      <c r="D1215" s="242">
        <v>1991.5</v>
      </c>
      <c r="E1215" s="242">
        <v>1556.83</v>
      </c>
      <c r="F1215" s="242">
        <v>1991.5</v>
      </c>
      <c r="G1215" s="242">
        <v>1639.67</v>
      </c>
      <c r="H1215" s="242">
        <v>1991.5</v>
      </c>
      <c r="I1215" s="242">
        <v>1572.33</v>
      </c>
      <c r="J1215" s="242">
        <v>1991.5</v>
      </c>
      <c r="K1215" s="242">
        <v>1655.17</v>
      </c>
    </row>
    <row r="1216" spans="1:11">
      <c r="A1216" s="244">
        <v>5463</v>
      </c>
      <c r="B1216" s="244">
        <v>1993.17</v>
      </c>
      <c r="C1216" s="244">
        <v>1559</v>
      </c>
      <c r="D1216" s="245">
        <v>1993.17</v>
      </c>
      <c r="E1216" s="245">
        <v>1559</v>
      </c>
      <c r="F1216" s="245">
        <v>1993.17</v>
      </c>
      <c r="G1216" s="245">
        <v>1641.83</v>
      </c>
      <c r="H1216" s="245">
        <v>1993.17</v>
      </c>
      <c r="I1216" s="245">
        <v>1574.5</v>
      </c>
      <c r="J1216" s="245">
        <v>1993.17</v>
      </c>
      <c r="K1216" s="245">
        <v>1657.33</v>
      </c>
    </row>
    <row r="1217" spans="1:11">
      <c r="A1217" s="243">
        <v>5467.5</v>
      </c>
      <c r="B1217" s="243">
        <v>1994.83</v>
      </c>
      <c r="C1217" s="243">
        <v>1561.33</v>
      </c>
      <c r="D1217" s="242">
        <v>1994.83</v>
      </c>
      <c r="E1217" s="242">
        <v>1561.33</v>
      </c>
      <c r="F1217" s="242">
        <v>1994.83</v>
      </c>
      <c r="G1217" s="242">
        <v>1644</v>
      </c>
      <c r="H1217" s="242">
        <v>1994.83</v>
      </c>
      <c r="I1217" s="242">
        <v>1576.75</v>
      </c>
      <c r="J1217" s="242">
        <v>1994.83</v>
      </c>
      <c r="K1217" s="242">
        <v>1659.42</v>
      </c>
    </row>
    <row r="1218" spans="1:11">
      <c r="A1218" s="244">
        <v>5472</v>
      </c>
      <c r="B1218" s="244">
        <v>1996.5</v>
      </c>
      <c r="C1218" s="244">
        <v>1563.5</v>
      </c>
      <c r="D1218" s="245">
        <v>1996.5</v>
      </c>
      <c r="E1218" s="245">
        <v>1563.5</v>
      </c>
      <c r="F1218" s="245">
        <v>1996.5</v>
      </c>
      <c r="G1218" s="245">
        <v>1646.17</v>
      </c>
      <c r="H1218" s="245">
        <v>1996.5</v>
      </c>
      <c r="I1218" s="245">
        <v>1578.83</v>
      </c>
      <c r="J1218" s="245">
        <v>1996.5</v>
      </c>
      <c r="K1218" s="245">
        <v>1661.5</v>
      </c>
    </row>
    <row r="1219" spans="1:11">
      <c r="A1219" s="243">
        <v>5476.5</v>
      </c>
      <c r="B1219" s="243">
        <v>1998.25</v>
      </c>
      <c r="C1219" s="243">
        <v>1565.92</v>
      </c>
      <c r="D1219" s="242">
        <v>1998.25</v>
      </c>
      <c r="E1219" s="242">
        <v>1565.92</v>
      </c>
      <c r="F1219" s="242">
        <v>1998.25</v>
      </c>
      <c r="G1219" s="242">
        <v>1648.5</v>
      </c>
      <c r="H1219" s="242">
        <v>1998.25</v>
      </c>
      <c r="I1219" s="242">
        <v>1581.17</v>
      </c>
      <c r="J1219" s="242">
        <v>1998.25</v>
      </c>
      <c r="K1219" s="242">
        <v>1663.75</v>
      </c>
    </row>
    <row r="1220" spans="1:11">
      <c r="A1220" s="244">
        <v>5481</v>
      </c>
      <c r="B1220" s="244">
        <v>1999.92</v>
      </c>
      <c r="C1220" s="244">
        <v>1568.08</v>
      </c>
      <c r="D1220" s="245">
        <v>1999.92</v>
      </c>
      <c r="E1220" s="245">
        <v>1568.08</v>
      </c>
      <c r="F1220" s="245">
        <v>1999.92</v>
      </c>
      <c r="G1220" s="245">
        <v>1650.67</v>
      </c>
      <c r="H1220" s="245">
        <v>1999.92</v>
      </c>
      <c r="I1220" s="245">
        <v>1583.33</v>
      </c>
      <c r="J1220" s="245">
        <v>1999.92</v>
      </c>
      <c r="K1220" s="245">
        <v>1665.92</v>
      </c>
    </row>
    <row r="1221" spans="1:11">
      <c r="A1221" s="243">
        <v>5485.5</v>
      </c>
      <c r="B1221" s="243">
        <v>2001.58</v>
      </c>
      <c r="C1221" s="243">
        <v>1570.42</v>
      </c>
      <c r="D1221" s="242">
        <v>2001.58</v>
      </c>
      <c r="E1221" s="242">
        <v>1570.42</v>
      </c>
      <c r="F1221" s="242">
        <v>2001.58</v>
      </c>
      <c r="G1221" s="242">
        <v>1652.83</v>
      </c>
      <c r="H1221" s="242">
        <v>2001.58</v>
      </c>
      <c r="I1221" s="242">
        <v>1585.5</v>
      </c>
      <c r="J1221" s="242">
        <v>2001.58</v>
      </c>
      <c r="K1221" s="242">
        <v>1667.92</v>
      </c>
    </row>
    <row r="1222" spans="1:11">
      <c r="A1222" s="244">
        <v>5490</v>
      </c>
      <c r="B1222" s="244">
        <v>2003.33</v>
      </c>
      <c r="C1222" s="244">
        <v>1572.67</v>
      </c>
      <c r="D1222" s="245">
        <v>2003.33</v>
      </c>
      <c r="E1222" s="245">
        <v>1572.67</v>
      </c>
      <c r="F1222" s="245">
        <v>2003.33</v>
      </c>
      <c r="G1222" s="245">
        <v>1655.08</v>
      </c>
      <c r="H1222" s="245">
        <v>2003.33</v>
      </c>
      <c r="I1222" s="245">
        <v>1587.75</v>
      </c>
      <c r="J1222" s="245">
        <v>2003.33</v>
      </c>
      <c r="K1222" s="245">
        <v>1670.17</v>
      </c>
    </row>
    <row r="1223" spans="1:11">
      <c r="A1223" s="243">
        <v>5494.5</v>
      </c>
      <c r="B1223" s="243">
        <v>2005</v>
      </c>
      <c r="C1223" s="243">
        <v>1574.92</v>
      </c>
      <c r="D1223" s="242">
        <v>2005</v>
      </c>
      <c r="E1223" s="242">
        <v>1574.92</v>
      </c>
      <c r="F1223" s="242">
        <v>2005</v>
      </c>
      <c r="G1223" s="242">
        <v>1657.25</v>
      </c>
      <c r="H1223" s="242">
        <v>2005</v>
      </c>
      <c r="I1223" s="242">
        <v>1590</v>
      </c>
      <c r="J1223" s="242">
        <v>2005</v>
      </c>
      <c r="K1223" s="242">
        <v>1672.33</v>
      </c>
    </row>
    <row r="1224" spans="1:11">
      <c r="A1224" s="244">
        <v>5499</v>
      </c>
      <c r="B1224" s="244">
        <v>2006.67</v>
      </c>
      <c r="C1224" s="244">
        <v>1577.17</v>
      </c>
      <c r="D1224" s="245">
        <v>2006.67</v>
      </c>
      <c r="E1224" s="245">
        <v>1577.17</v>
      </c>
      <c r="F1224" s="245">
        <v>2006.67</v>
      </c>
      <c r="G1224" s="245">
        <v>1659.42</v>
      </c>
      <c r="H1224" s="245">
        <v>2006.67</v>
      </c>
      <c r="I1224" s="245">
        <v>1592.08</v>
      </c>
      <c r="J1224" s="245">
        <v>2006.67</v>
      </c>
      <c r="K1224" s="245">
        <v>1674.33</v>
      </c>
    </row>
    <row r="1225" spans="1:11">
      <c r="A1225" s="243">
        <v>5503.5</v>
      </c>
      <c r="B1225" s="243">
        <v>2008.33</v>
      </c>
      <c r="C1225" s="243">
        <v>1579.42</v>
      </c>
      <c r="D1225" s="242">
        <v>2008.33</v>
      </c>
      <c r="E1225" s="242">
        <v>1579.42</v>
      </c>
      <c r="F1225" s="242">
        <v>2008.33</v>
      </c>
      <c r="G1225" s="242">
        <v>1661.58</v>
      </c>
      <c r="H1225" s="242">
        <v>2008.33</v>
      </c>
      <c r="I1225" s="242">
        <v>1594.33</v>
      </c>
      <c r="J1225" s="242">
        <v>2008.33</v>
      </c>
      <c r="K1225" s="242">
        <v>1676.5</v>
      </c>
    </row>
    <row r="1226" spans="1:11">
      <c r="A1226" s="244">
        <v>5508</v>
      </c>
      <c r="B1226" s="244">
        <v>2010.08</v>
      </c>
      <c r="C1226" s="244">
        <v>1581.75</v>
      </c>
      <c r="D1226" s="245">
        <v>2010.08</v>
      </c>
      <c r="E1226" s="245">
        <v>1581.75</v>
      </c>
      <c r="F1226" s="245">
        <v>2010.08</v>
      </c>
      <c r="G1226" s="245">
        <v>1663.92</v>
      </c>
      <c r="H1226" s="245">
        <v>2010.08</v>
      </c>
      <c r="I1226" s="245">
        <v>1596.58</v>
      </c>
      <c r="J1226" s="245">
        <v>2010.08</v>
      </c>
      <c r="K1226" s="245">
        <v>1678.75</v>
      </c>
    </row>
    <row r="1227" spans="1:11">
      <c r="A1227" s="243">
        <v>5512.5</v>
      </c>
      <c r="B1227" s="243">
        <v>2011.75</v>
      </c>
      <c r="C1227" s="243">
        <v>1584</v>
      </c>
      <c r="D1227" s="242">
        <v>2011.75</v>
      </c>
      <c r="E1227" s="242">
        <v>1584</v>
      </c>
      <c r="F1227" s="242">
        <v>2011.75</v>
      </c>
      <c r="G1227" s="242">
        <v>1666.08</v>
      </c>
      <c r="H1227" s="242">
        <v>2011.75</v>
      </c>
      <c r="I1227" s="242">
        <v>1598.75</v>
      </c>
      <c r="J1227" s="242">
        <v>2011.75</v>
      </c>
      <c r="K1227" s="242">
        <v>1680.83</v>
      </c>
    </row>
    <row r="1228" spans="1:11">
      <c r="A1228" s="244">
        <v>5517</v>
      </c>
      <c r="B1228" s="244">
        <v>2013.42</v>
      </c>
      <c r="C1228" s="244">
        <v>1586.25</v>
      </c>
      <c r="D1228" s="245">
        <v>2013.42</v>
      </c>
      <c r="E1228" s="245">
        <v>1586.25</v>
      </c>
      <c r="F1228" s="245">
        <v>2013.42</v>
      </c>
      <c r="G1228" s="245">
        <v>1668.25</v>
      </c>
      <c r="H1228" s="245">
        <v>2013.42</v>
      </c>
      <c r="I1228" s="245">
        <v>1600.92</v>
      </c>
      <c r="J1228" s="245">
        <v>2013.42</v>
      </c>
      <c r="K1228" s="245">
        <v>1682.92</v>
      </c>
    </row>
    <row r="1229" spans="1:11">
      <c r="A1229" s="243">
        <v>5521.5</v>
      </c>
      <c r="B1229" s="243">
        <v>2015.17</v>
      </c>
      <c r="C1229" s="243">
        <v>1588.58</v>
      </c>
      <c r="D1229" s="242">
        <v>2015.17</v>
      </c>
      <c r="E1229" s="242">
        <v>1588.58</v>
      </c>
      <c r="F1229" s="242">
        <v>2015.17</v>
      </c>
      <c r="G1229" s="242">
        <v>1670.5</v>
      </c>
      <c r="H1229" s="242">
        <v>2015.17</v>
      </c>
      <c r="I1229" s="242">
        <v>1603.25</v>
      </c>
      <c r="J1229" s="242">
        <v>2015.17</v>
      </c>
      <c r="K1229" s="242">
        <v>1685.17</v>
      </c>
    </row>
    <row r="1230" spans="1:11">
      <c r="A1230" s="244">
        <v>5526</v>
      </c>
      <c r="B1230" s="244">
        <v>2016.83</v>
      </c>
      <c r="C1230" s="244">
        <v>1590.83</v>
      </c>
      <c r="D1230" s="245">
        <v>2016.83</v>
      </c>
      <c r="E1230" s="245">
        <v>1590.83</v>
      </c>
      <c r="F1230" s="245">
        <v>2016.83</v>
      </c>
      <c r="G1230" s="245">
        <v>1672.75</v>
      </c>
      <c r="H1230" s="245">
        <v>2016.83</v>
      </c>
      <c r="I1230" s="245">
        <v>1605.33</v>
      </c>
      <c r="J1230" s="245">
        <v>2016.83</v>
      </c>
      <c r="K1230" s="245">
        <v>1687.25</v>
      </c>
    </row>
    <row r="1231" spans="1:11">
      <c r="A1231" s="243">
        <v>5530.5</v>
      </c>
      <c r="B1231" s="243">
        <v>2018.5</v>
      </c>
      <c r="C1231" s="243">
        <v>1593.08</v>
      </c>
      <c r="D1231" s="242">
        <v>2018.5</v>
      </c>
      <c r="E1231" s="242">
        <v>1593.08</v>
      </c>
      <c r="F1231" s="242">
        <v>2018.5</v>
      </c>
      <c r="G1231" s="242">
        <v>1674.83</v>
      </c>
      <c r="H1231" s="242">
        <v>2018.5</v>
      </c>
      <c r="I1231" s="242">
        <v>1607.58</v>
      </c>
      <c r="J1231" s="242">
        <v>2018.5</v>
      </c>
      <c r="K1231" s="242">
        <v>1689.33</v>
      </c>
    </row>
    <row r="1232" spans="1:11">
      <c r="A1232" s="244">
        <v>5535</v>
      </c>
      <c r="B1232" s="244">
        <v>2020.17</v>
      </c>
      <c r="C1232" s="244">
        <v>1595.33</v>
      </c>
      <c r="D1232" s="245">
        <v>2020.17</v>
      </c>
      <c r="E1232" s="245">
        <v>1595.33</v>
      </c>
      <c r="F1232" s="245">
        <v>2020.17</v>
      </c>
      <c r="G1232" s="245">
        <v>1677.08</v>
      </c>
      <c r="H1232" s="245">
        <v>2020.17</v>
      </c>
      <c r="I1232" s="245">
        <v>1609.75</v>
      </c>
      <c r="J1232" s="245">
        <v>2020.17</v>
      </c>
      <c r="K1232" s="245">
        <v>1691.5</v>
      </c>
    </row>
    <row r="1233" spans="1:11">
      <c r="A1233" s="243">
        <v>5539.5</v>
      </c>
      <c r="B1233" s="243">
        <v>2021.92</v>
      </c>
      <c r="C1233" s="243">
        <v>1597.67</v>
      </c>
      <c r="D1233" s="242">
        <v>2021.92</v>
      </c>
      <c r="E1233" s="242">
        <v>1597.67</v>
      </c>
      <c r="F1233" s="242">
        <v>2021.92</v>
      </c>
      <c r="G1233" s="242">
        <v>1679.33</v>
      </c>
      <c r="H1233" s="242">
        <v>2021.92</v>
      </c>
      <c r="I1233" s="242">
        <v>1612</v>
      </c>
      <c r="J1233" s="242">
        <v>2021.92</v>
      </c>
      <c r="K1233" s="242">
        <v>1693.67</v>
      </c>
    </row>
    <row r="1234" spans="1:11">
      <c r="A1234" s="244">
        <v>5544</v>
      </c>
      <c r="B1234" s="244">
        <v>2023.58</v>
      </c>
      <c r="C1234" s="244">
        <v>1599.83</v>
      </c>
      <c r="D1234" s="245">
        <v>2023.58</v>
      </c>
      <c r="E1234" s="245">
        <v>1599.83</v>
      </c>
      <c r="F1234" s="245">
        <v>2023.58</v>
      </c>
      <c r="G1234" s="245">
        <v>1681.5</v>
      </c>
      <c r="H1234" s="245">
        <v>2023.58</v>
      </c>
      <c r="I1234" s="245">
        <v>1614.17</v>
      </c>
      <c r="J1234" s="245">
        <v>2023.58</v>
      </c>
      <c r="K1234" s="245">
        <v>1695.83</v>
      </c>
    </row>
    <row r="1235" spans="1:11">
      <c r="A1235" s="243">
        <v>5548.5</v>
      </c>
      <c r="B1235" s="243">
        <v>2025.25</v>
      </c>
      <c r="C1235" s="243">
        <v>1602.17</v>
      </c>
      <c r="D1235" s="242">
        <v>2025.25</v>
      </c>
      <c r="E1235" s="242">
        <v>1602.17</v>
      </c>
      <c r="F1235" s="242">
        <v>2025.25</v>
      </c>
      <c r="G1235" s="242">
        <v>1683.67</v>
      </c>
      <c r="H1235" s="242">
        <v>2025.25</v>
      </c>
      <c r="I1235" s="242">
        <v>1616.42</v>
      </c>
      <c r="J1235" s="242">
        <v>2025.25</v>
      </c>
      <c r="K1235" s="242">
        <v>1697.92</v>
      </c>
    </row>
    <row r="1236" spans="1:11">
      <c r="A1236" s="244">
        <v>5553</v>
      </c>
      <c r="B1236" s="244">
        <v>2027</v>
      </c>
      <c r="C1236" s="244">
        <v>1604.42</v>
      </c>
      <c r="D1236" s="245">
        <v>2027</v>
      </c>
      <c r="E1236" s="245">
        <v>1604.42</v>
      </c>
      <c r="F1236" s="245">
        <v>2027</v>
      </c>
      <c r="G1236" s="245">
        <v>1685.92</v>
      </c>
      <c r="H1236" s="245">
        <v>2027</v>
      </c>
      <c r="I1236" s="245">
        <v>1618.58</v>
      </c>
      <c r="J1236" s="245">
        <v>2027</v>
      </c>
      <c r="K1236" s="245">
        <v>1700.08</v>
      </c>
    </row>
    <row r="1237" spans="1:11">
      <c r="A1237" s="243">
        <v>5557.5</v>
      </c>
      <c r="B1237" s="243">
        <v>2028.67</v>
      </c>
      <c r="C1237" s="243">
        <v>1606.75</v>
      </c>
      <c r="D1237" s="242">
        <v>2028.67</v>
      </c>
      <c r="E1237" s="242">
        <v>1606.75</v>
      </c>
      <c r="F1237" s="242">
        <v>2028.67</v>
      </c>
      <c r="G1237" s="242">
        <v>1688.17</v>
      </c>
      <c r="H1237" s="242">
        <v>2028.67</v>
      </c>
      <c r="I1237" s="242">
        <v>1620.83</v>
      </c>
      <c r="J1237" s="242">
        <v>2028.67</v>
      </c>
      <c r="K1237" s="242">
        <v>1702.25</v>
      </c>
    </row>
    <row r="1238" spans="1:11">
      <c r="A1238" s="244">
        <v>5562</v>
      </c>
      <c r="B1238" s="244">
        <v>2030.33</v>
      </c>
      <c r="C1238" s="244">
        <v>1608.92</v>
      </c>
      <c r="D1238" s="245">
        <v>2030.33</v>
      </c>
      <c r="E1238" s="245">
        <v>1608.92</v>
      </c>
      <c r="F1238" s="245">
        <v>2030.33</v>
      </c>
      <c r="G1238" s="245">
        <v>1690.33</v>
      </c>
      <c r="H1238" s="245">
        <v>2030.33</v>
      </c>
      <c r="I1238" s="245">
        <v>1623</v>
      </c>
      <c r="J1238" s="245">
        <v>2030.33</v>
      </c>
      <c r="K1238" s="245">
        <v>1704.42</v>
      </c>
    </row>
    <row r="1239" spans="1:11">
      <c r="A1239" s="243">
        <v>5566.5</v>
      </c>
      <c r="B1239" s="243">
        <v>2032</v>
      </c>
      <c r="C1239" s="243">
        <v>1611.25</v>
      </c>
      <c r="D1239" s="242">
        <v>2032</v>
      </c>
      <c r="E1239" s="242">
        <v>1611.25</v>
      </c>
      <c r="F1239" s="242">
        <v>2032</v>
      </c>
      <c r="G1239" s="242">
        <v>1692.5</v>
      </c>
      <c r="H1239" s="242">
        <v>2032</v>
      </c>
      <c r="I1239" s="242">
        <v>1625.17</v>
      </c>
      <c r="J1239" s="242">
        <v>2032</v>
      </c>
      <c r="K1239" s="242">
        <v>1706.42</v>
      </c>
    </row>
    <row r="1240" spans="1:11">
      <c r="A1240" s="244">
        <v>5571</v>
      </c>
      <c r="B1240" s="244">
        <v>2033.75</v>
      </c>
      <c r="C1240" s="244">
        <v>1613.58</v>
      </c>
      <c r="D1240" s="245">
        <v>2033.75</v>
      </c>
      <c r="E1240" s="245">
        <v>1613.58</v>
      </c>
      <c r="F1240" s="245">
        <v>2033.75</v>
      </c>
      <c r="G1240" s="245">
        <v>1694.75</v>
      </c>
      <c r="H1240" s="245">
        <v>2033.75</v>
      </c>
      <c r="I1240" s="245">
        <v>1627.5</v>
      </c>
      <c r="J1240" s="245">
        <v>2033.75</v>
      </c>
      <c r="K1240" s="245">
        <v>1708.67</v>
      </c>
    </row>
    <row r="1241" spans="1:11">
      <c r="A1241" s="243">
        <v>5575.5</v>
      </c>
      <c r="B1241" s="243">
        <v>2035.42</v>
      </c>
      <c r="C1241" s="243">
        <v>1615.83</v>
      </c>
      <c r="D1241" s="242">
        <v>2035.42</v>
      </c>
      <c r="E1241" s="242">
        <v>1615.83</v>
      </c>
      <c r="F1241" s="242">
        <v>2035.42</v>
      </c>
      <c r="G1241" s="242">
        <v>1697</v>
      </c>
      <c r="H1241" s="242">
        <v>2035.42</v>
      </c>
      <c r="I1241" s="242">
        <v>1629.67</v>
      </c>
      <c r="J1241" s="242">
        <v>2035.42</v>
      </c>
      <c r="K1241" s="242">
        <v>1710.83</v>
      </c>
    </row>
    <row r="1242" spans="1:11">
      <c r="A1242" s="244">
        <v>5580</v>
      </c>
      <c r="B1242" s="244">
        <v>2037.08</v>
      </c>
      <c r="C1242" s="244">
        <v>1618.08</v>
      </c>
      <c r="D1242" s="245">
        <v>2037.08</v>
      </c>
      <c r="E1242" s="245">
        <v>1618.08</v>
      </c>
      <c r="F1242" s="245">
        <v>2037.08</v>
      </c>
      <c r="G1242" s="245">
        <v>1699.08</v>
      </c>
      <c r="H1242" s="245">
        <v>2037.08</v>
      </c>
      <c r="I1242" s="245">
        <v>1631.83</v>
      </c>
      <c r="J1242" s="245">
        <v>2037.08</v>
      </c>
      <c r="K1242" s="245">
        <v>1712.83</v>
      </c>
    </row>
    <row r="1243" spans="1:11">
      <c r="A1243" s="243">
        <v>5584.5</v>
      </c>
      <c r="B1243" s="243">
        <v>2038.83</v>
      </c>
      <c r="C1243" s="243">
        <v>1620.42</v>
      </c>
      <c r="D1243" s="242">
        <v>2038.83</v>
      </c>
      <c r="E1243" s="242">
        <v>1620.42</v>
      </c>
      <c r="F1243" s="242">
        <v>2038.83</v>
      </c>
      <c r="G1243" s="242">
        <v>1701.42</v>
      </c>
      <c r="H1243" s="242">
        <v>2038.83</v>
      </c>
      <c r="I1243" s="242">
        <v>1634.08</v>
      </c>
      <c r="J1243" s="242">
        <v>2038.83</v>
      </c>
      <c r="K1243" s="242">
        <v>1715.08</v>
      </c>
    </row>
    <row r="1244" spans="1:11">
      <c r="A1244" s="244">
        <v>5589</v>
      </c>
      <c r="B1244" s="244">
        <v>2040.5</v>
      </c>
      <c r="C1244" s="244">
        <v>1622.67</v>
      </c>
      <c r="D1244" s="245">
        <v>2040.5</v>
      </c>
      <c r="E1244" s="245">
        <v>1622.67</v>
      </c>
      <c r="F1244" s="245">
        <v>2040.5</v>
      </c>
      <c r="G1244" s="245">
        <v>1703.58</v>
      </c>
      <c r="H1244" s="245">
        <v>2040.5</v>
      </c>
      <c r="I1244" s="245">
        <v>1636.33</v>
      </c>
      <c r="J1244" s="245">
        <v>2040.5</v>
      </c>
      <c r="K1244" s="245">
        <v>1717.25</v>
      </c>
    </row>
    <row r="1245" spans="1:11">
      <c r="A1245" s="243">
        <v>5593.5</v>
      </c>
      <c r="B1245" s="243">
        <v>2042.17</v>
      </c>
      <c r="C1245" s="243">
        <v>1624.83</v>
      </c>
      <c r="D1245" s="242">
        <v>2042.17</v>
      </c>
      <c r="E1245" s="242">
        <v>1624.83</v>
      </c>
      <c r="F1245" s="242">
        <v>2042.17</v>
      </c>
      <c r="G1245" s="242">
        <v>1705.75</v>
      </c>
      <c r="H1245" s="242">
        <v>2042.17</v>
      </c>
      <c r="I1245" s="242">
        <v>1638.42</v>
      </c>
      <c r="J1245" s="242">
        <v>2042.17</v>
      </c>
      <c r="K1245" s="242">
        <v>1719.33</v>
      </c>
    </row>
    <row r="1246" spans="1:11">
      <c r="A1246" s="244">
        <v>5598</v>
      </c>
      <c r="B1246" s="244">
        <v>2043.83</v>
      </c>
      <c r="C1246" s="244">
        <v>1627.17</v>
      </c>
      <c r="D1246" s="245">
        <v>2043.83</v>
      </c>
      <c r="E1246" s="245">
        <v>1627.17</v>
      </c>
      <c r="F1246" s="245">
        <v>2043.83</v>
      </c>
      <c r="G1246" s="245">
        <v>1707.92</v>
      </c>
      <c r="H1246" s="245">
        <v>2043.83</v>
      </c>
      <c r="I1246" s="245">
        <v>1640.67</v>
      </c>
      <c r="J1246" s="245">
        <v>2043.83</v>
      </c>
      <c r="K1246" s="245">
        <v>1721.42</v>
      </c>
    </row>
    <row r="1247" spans="1:11">
      <c r="A1247" s="243">
        <v>5602.5</v>
      </c>
      <c r="B1247" s="243">
        <v>2045.58</v>
      </c>
      <c r="C1247" s="243">
        <v>1629.42</v>
      </c>
      <c r="D1247" s="242">
        <v>2045.58</v>
      </c>
      <c r="E1247" s="242">
        <v>1629.42</v>
      </c>
      <c r="F1247" s="242">
        <v>2045.58</v>
      </c>
      <c r="G1247" s="242">
        <v>1710.17</v>
      </c>
      <c r="H1247" s="242">
        <v>2045.58</v>
      </c>
      <c r="I1247" s="242">
        <v>1642.92</v>
      </c>
      <c r="J1247" s="242">
        <v>2045.58</v>
      </c>
      <c r="K1247" s="242">
        <v>1723.67</v>
      </c>
    </row>
    <row r="1248" spans="1:11">
      <c r="A1248" s="244">
        <v>5607</v>
      </c>
      <c r="B1248" s="244">
        <v>2047.25</v>
      </c>
      <c r="C1248" s="244">
        <v>1631.75</v>
      </c>
      <c r="D1248" s="245">
        <v>2047.25</v>
      </c>
      <c r="E1248" s="245">
        <v>1631.75</v>
      </c>
      <c r="F1248" s="245">
        <v>2047.25</v>
      </c>
      <c r="G1248" s="245">
        <v>1712.42</v>
      </c>
      <c r="H1248" s="245">
        <v>2047.25</v>
      </c>
      <c r="I1248" s="245">
        <v>1645.08</v>
      </c>
      <c r="J1248" s="245">
        <v>2047.25</v>
      </c>
      <c r="K1248" s="245">
        <v>1725.75</v>
      </c>
    </row>
    <row r="1249" spans="1:11">
      <c r="A1249" s="243">
        <v>5611.5</v>
      </c>
      <c r="B1249" s="243">
        <v>2048.92</v>
      </c>
      <c r="C1249" s="243">
        <v>1633.92</v>
      </c>
      <c r="D1249" s="242">
        <v>2048.92</v>
      </c>
      <c r="E1249" s="242">
        <v>1633.92</v>
      </c>
      <c r="F1249" s="242">
        <v>2048.92</v>
      </c>
      <c r="G1249" s="242">
        <v>1714.5</v>
      </c>
      <c r="H1249" s="242">
        <v>2048.92</v>
      </c>
      <c r="I1249" s="242">
        <v>1647.25</v>
      </c>
      <c r="J1249" s="242">
        <v>2048.92</v>
      </c>
      <c r="K1249" s="242">
        <v>1727.83</v>
      </c>
    </row>
    <row r="1250" spans="1:11">
      <c r="A1250" s="244">
        <v>5616</v>
      </c>
      <c r="B1250" s="244">
        <v>2050.58</v>
      </c>
      <c r="C1250" s="244">
        <v>1636.25</v>
      </c>
      <c r="D1250" s="245">
        <v>2050.58</v>
      </c>
      <c r="E1250" s="245">
        <v>1636.25</v>
      </c>
      <c r="F1250" s="245">
        <v>2050.58</v>
      </c>
      <c r="G1250" s="245">
        <v>1716.75</v>
      </c>
      <c r="H1250" s="245">
        <v>2050.58</v>
      </c>
      <c r="I1250" s="245">
        <v>1649.5</v>
      </c>
      <c r="J1250" s="245">
        <v>2050.58</v>
      </c>
      <c r="K1250" s="245">
        <v>1730</v>
      </c>
    </row>
    <row r="1251" spans="1:11">
      <c r="A1251" s="243">
        <v>5620.5</v>
      </c>
      <c r="B1251" s="243">
        <v>2052.33</v>
      </c>
      <c r="C1251" s="243">
        <v>1638.5</v>
      </c>
      <c r="D1251" s="242">
        <v>2052.33</v>
      </c>
      <c r="E1251" s="242">
        <v>1638.5</v>
      </c>
      <c r="F1251" s="242">
        <v>2052.33</v>
      </c>
      <c r="G1251" s="242">
        <v>1719</v>
      </c>
      <c r="H1251" s="242">
        <v>2052.33</v>
      </c>
      <c r="I1251" s="242">
        <v>1651.67</v>
      </c>
      <c r="J1251" s="242">
        <v>2052.33</v>
      </c>
      <c r="K1251" s="242">
        <v>1732.17</v>
      </c>
    </row>
    <row r="1252" spans="1:11">
      <c r="A1252" s="244">
        <v>5625</v>
      </c>
      <c r="B1252" s="244">
        <v>2054</v>
      </c>
      <c r="C1252" s="244">
        <v>1640.83</v>
      </c>
      <c r="D1252" s="245">
        <v>2054</v>
      </c>
      <c r="E1252" s="245">
        <v>1640.83</v>
      </c>
      <c r="F1252" s="245">
        <v>2054</v>
      </c>
      <c r="G1252" s="245">
        <v>1721.25</v>
      </c>
      <c r="H1252" s="245">
        <v>2054</v>
      </c>
      <c r="I1252" s="245">
        <v>1653.92</v>
      </c>
      <c r="J1252" s="245">
        <v>2054</v>
      </c>
      <c r="K1252" s="245">
        <v>1734.33</v>
      </c>
    </row>
    <row r="1253" spans="1:11">
      <c r="A1253" s="243">
        <v>5629.5</v>
      </c>
      <c r="B1253" s="243">
        <v>2055.67</v>
      </c>
      <c r="C1253" s="243">
        <v>1643</v>
      </c>
      <c r="D1253" s="242">
        <v>2055.67</v>
      </c>
      <c r="E1253" s="242">
        <v>1643</v>
      </c>
      <c r="F1253" s="242">
        <v>2055.67</v>
      </c>
      <c r="G1253" s="242">
        <v>1723.33</v>
      </c>
      <c r="H1253" s="242">
        <v>2055.67</v>
      </c>
      <c r="I1253" s="242">
        <v>1656.08</v>
      </c>
      <c r="J1253" s="242">
        <v>2055.67</v>
      </c>
      <c r="K1253" s="242">
        <v>1736.42</v>
      </c>
    </row>
    <row r="1254" spans="1:11">
      <c r="A1254" s="244">
        <v>5634</v>
      </c>
      <c r="B1254" s="244">
        <v>2057.42</v>
      </c>
      <c r="C1254" s="244">
        <v>1645.42</v>
      </c>
      <c r="D1254" s="245">
        <v>2057.42</v>
      </c>
      <c r="E1254" s="245">
        <v>1645.42</v>
      </c>
      <c r="F1254" s="245">
        <v>2057.42</v>
      </c>
      <c r="G1254" s="245">
        <v>1725.67</v>
      </c>
      <c r="H1254" s="245">
        <v>2057.42</v>
      </c>
      <c r="I1254" s="245">
        <v>1658.33</v>
      </c>
      <c r="J1254" s="245">
        <v>2057.42</v>
      </c>
      <c r="K1254" s="245">
        <v>1738.58</v>
      </c>
    </row>
    <row r="1255" spans="1:11">
      <c r="A1255" s="243">
        <v>5638.5</v>
      </c>
      <c r="B1255" s="243">
        <v>2059.08</v>
      </c>
      <c r="C1255" s="243">
        <v>1647.58</v>
      </c>
      <c r="D1255" s="242">
        <v>2059.08</v>
      </c>
      <c r="E1255" s="242">
        <v>1647.58</v>
      </c>
      <c r="F1255" s="242">
        <v>2059.08</v>
      </c>
      <c r="G1255" s="242">
        <v>1727.83</v>
      </c>
      <c r="H1255" s="242">
        <v>2059.08</v>
      </c>
      <c r="I1255" s="242">
        <v>1660.5</v>
      </c>
      <c r="J1255" s="242">
        <v>2059.08</v>
      </c>
      <c r="K1255" s="242">
        <v>1740.75</v>
      </c>
    </row>
    <row r="1256" spans="1:11">
      <c r="A1256" s="244">
        <v>5643</v>
      </c>
      <c r="B1256" s="244">
        <v>2060.75</v>
      </c>
      <c r="C1256" s="244">
        <v>1649.83</v>
      </c>
      <c r="D1256" s="245">
        <v>2060.75</v>
      </c>
      <c r="E1256" s="245">
        <v>1649.83</v>
      </c>
      <c r="F1256" s="245">
        <v>2060.75</v>
      </c>
      <c r="G1256" s="245">
        <v>1729.92</v>
      </c>
      <c r="H1256" s="245">
        <v>2060.75</v>
      </c>
      <c r="I1256" s="245">
        <v>1662.75</v>
      </c>
      <c r="J1256" s="245">
        <v>2060.75</v>
      </c>
      <c r="K1256" s="245">
        <v>1742.83</v>
      </c>
    </row>
    <row r="1257" spans="1:11">
      <c r="A1257" s="243">
        <v>5647.5</v>
      </c>
      <c r="B1257" s="243">
        <v>2062.42</v>
      </c>
      <c r="C1257" s="243">
        <v>1652.08</v>
      </c>
      <c r="D1257" s="242">
        <v>2062.42</v>
      </c>
      <c r="E1257" s="242">
        <v>1652.08</v>
      </c>
      <c r="F1257" s="242">
        <v>2062.42</v>
      </c>
      <c r="G1257" s="242">
        <v>1732.17</v>
      </c>
      <c r="H1257" s="242">
        <v>2062.42</v>
      </c>
      <c r="I1257" s="242">
        <v>1664.83</v>
      </c>
      <c r="J1257" s="242">
        <v>2062.42</v>
      </c>
      <c r="K1257" s="242">
        <v>1744.92</v>
      </c>
    </row>
    <row r="1258" spans="1:11">
      <c r="A1258" s="244">
        <v>5652</v>
      </c>
      <c r="B1258" s="244">
        <v>2064.17</v>
      </c>
      <c r="C1258" s="244">
        <v>1654.42</v>
      </c>
      <c r="D1258" s="245">
        <v>2064.17</v>
      </c>
      <c r="E1258" s="245">
        <v>1654.42</v>
      </c>
      <c r="F1258" s="245">
        <v>2064.17</v>
      </c>
      <c r="G1258" s="245">
        <v>1734.42</v>
      </c>
      <c r="H1258" s="245">
        <v>2064.17</v>
      </c>
      <c r="I1258" s="245">
        <v>1667.17</v>
      </c>
      <c r="J1258" s="245">
        <v>2064.17</v>
      </c>
      <c r="K1258" s="245">
        <v>1747.17</v>
      </c>
    </row>
    <row r="1259" spans="1:11">
      <c r="A1259" s="243">
        <v>5656.5</v>
      </c>
      <c r="B1259" s="243">
        <v>2065.83</v>
      </c>
      <c r="C1259" s="243">
        <v>1656.67</v>
      </c>
      <c r="D1259" s="242">
        <v>2065.83</v>
      </c>
      <c r="E1259" s="242">
        <v>1656.67</v>
      </c>
      <c r="F1259" s="242">
        <v>2065.83</v>
      </c>
      <c r="G1259" s="242">
        <v>1736.67</v>
      </c>
      <c r="H1259" s="242">
        <v>2065.83</v>
      </c>
      <c r="I1259" s="242">
        <v>1669.33</v>
      </c>
      <c r="J1259" s="242">
        <v>2065.83</v>
      </c>
      <c r="K1259" s="242">
        <v>1749.33</v>
      </c>
    </row>
    <row r="1260" spans="1:11">
      <c r="A1260" s="244">
        <v>5661</v>
      </c>
      <c r="B1260" s="244">
        <v>2067.5</v>
      </c>
      <c r="C1260" s="244">
        <v>1658.92</v>
      </c>
      <c r="D1260" s="245">
        <v>2067.5</v>
      </c>
      <c r="E1260" s="245">
        <v>1658.92</v>
      </c>
      <c r="F1260" s="245">
        <v>2067.5</v>
      </c>
      <c r="G1260" s="245">
        <v>1738.75</v>
      </c>
      <c r="H1260" s="245">
        <v>2067.5</v>
      </c>
      <c r="I1260" s="245">
        <v>1671.5</v>
      </c>
      <c r="J1260" s="245">
        <v>2067.5</v>
      </c>
      <c r="K1260" s="245">
        <v>1751.33</v>
      </c>
    </row>
    <row r="1261" spans="1:11">
      <c r="A1261" s="243">
        <v>5665.5</v>
      </c>
      <c r="B1261" s="243">
        <v>2069.25</v>
      </c>
      <c r="C1261" s="243">
        <v>1661.25</v>
      </c>
      <c r="D1261" s="242">
        <v>2069.25</v>
      </c>
      <c r="E1261" s="242">
        <v>1661.25</v>
      </c>
      <c r="F1261" s="242">
        <v>2069.25</v>
      </c>
      <c r="G1261" s="242">
        <v>1741.08</v>
      </c>
      <c r="H1261" s="242">
        <v>2069.25</v>
      </c>
      <c r="I1261" s="242">
        <v>1673.75</v>
      </c>
      <c r="J1261" s="242">
        <v>2069.25</v>
      </c>
      <c r="K1261" s="242">
        <v>1753.58</v>
      </c>
    </row>
    <row r="1262" spans="1:11">
      <c r="A1262" s="244">
        <v>5670</v>
      </c>
      <c r="B1262" s="244">
        <v>2070.92</v>
      </c>
      <c r="C1262" s="244">
        <v>1663.5</v>
      </c>
      <c r="D1262" s="245">
        <v>2070.92</v>
      </c>
      <c r="E1262" s="245">
        <v>1663.5</v>
      </c>
      <c r="F1262" s="245">
        <v>2070.92</v>
      </c>
      <c r="G1262" s="245">
        <v>1743.25</v>
      </c>
      <c r="H1262" s="245">
        <v>2070.92</v>
      </c>
      <c r="I1262" s="245">
        <v>1676</v>
      </c>
      <c r="J1262" s="245">
        <v>2070.92</v>
      </c>
      <c r="K1262" s="245">
        <v>1755.75</v>
      </c>
    </row>
    <row r="1263" spans="1:11">
      <c r="A1263" s="243">
        <v>5674.5</v>
      </c>
      <c r="B1263" s="243">
        <v>2072.58</v>
      </c>
      <c r="C1263" s="243">
        <v>1665.75</v>
      </c>
      <c r="D1263" s="242">
        <v>2072.58</v>
      </c>
      <c r="E1263" s="242">
        <v>1665.75</v>
      </c>
      <c r="F1263" s="242">
        <v>2072.58</v>
      </c>
      <c r="G1263" s="242">
        <v>1745.42</v>
      </c>
      <c r="H1263" s="242">
        <v>2072.58</v>
      </c>
      <c r="I1263" s="242">
        <v>1678.08</v>
      </c>
      <c r="J1263" s="242">
        <v>2072.58</v>
      </c>
      <c r="K1263" s="242">
        <v>1757.75</v>
      </c>
    </row>
    <row r="1264" spans="1:11">
      <c r="A1264" s="244">
        <v>5679</v>
      </c>
      <c r="B1264" s="244">
        <v>2074.25</v>
      </c>
      <c r="C1264" s="244">
        <v>1668</v>
      </c>
      <c r="D1264" s="245">
        <v>2074.25</v>
      </c>
      <c r="E1264" s="245">
        <v>1668</v>
      </c>
      <c r="F1264" s="245">
        <v>2074.25</v>
      </c>
      <c r="G1264" s="245">
        <v>1747.58</v>
      </c>
      <c r="H1264" s="245">
        <v>2074.25</v>
      </c>
      <c r="I1264" s="245">
        <v>1680.33</v>
      </c>
      <c r="J1264" s="245">
        <v>2074.25</v>
      </c>
      <c r="K1264" s="245">
        <v>1759.92</v>
      </c>
    </row>
    <row r="1265" spans="1:11">
      <c r="A1265" s="243">
        <v>5683.5</v>
      </c>
      <c r="B1265" s="243">
        <v>2076</v>
      </c>
      <c r="C1265" s="243">
        <v>1670.33</v>
      </c>
      <c r="D1265" s="242">
        <v>2076</v>
      </c>
      <c r="E1265" s="242">
        <v>1670.33</v>
      </c>
      <c r="F1265" s="242">
        <v>2076</v>
      </c>
      <c r="G1265" s="242">
        <v>1749.92</v>
      </c>
      <c r="H1265" s="242">
        <v>2076</v>
      </c>
      <c r="I1265" s="242">
        <v>1682.58</v>
      </c>
      <c r="J1265" s="242">
        <v>2076</v>
      </c>
      <c r="K1265" s="242">
        <v>1762.17</v>
      </c>
    </row>
    <row r="1266" spans="1:11">
      <c r="A1266" s="244">
        <v>5688</v>
      </c>
      <c r="B1266" s="244">
        <v>2077.67</v>
      </c>
      <c r="C1266" s="244">
        <v>1672.58</v>
      </c>
      <c r="D1266" s="245">
        <v>2077.67</v>
      </c>
      <c r="E1266" s="245">
        <v>1672.58</v>
      </c>
      <c r="F1266" s="245">
        <v>2077.67</v>
      </c>
      <c r="G1266" s="245">
        <v>1752.08</v>
      </c>
      <c r="H1266" s="245">
        <v>2077.67</v>
      </c>
      <c r="I1266" s="245">
        <v>1684.75</v>
      </c>
      <c r="J1266" s="245">
        <v>2077.67</v>
      </c>
      <c r="K1266" s="245">
        <v>1764.25</v>
      </c>
    </row>
    <row r="1267" spans="1:11">
      <c r="A1267" s="243">
        <v>5692.5</v>
      </c>
      <c r="B1267" s="243">
        <v>2079.33</v>
      </c>
      <c r="C1267" s="243">
        <v>1674.75</v>
      </c>
      <c r="D1267" s="242">
        <v>2079.33</v>
      </c>
      <c r="E1267" s="242">
        <v>1674.75</v>
      </c>
      <c r="F1267" s="242">
        <v>2079.33</v>
      </c>
      <c r="G1267" s="242">
        <v>1754.17</v>
      </c>
      <c r="H1267" s="242">
        <v>2079.33</v>
      </c>
      <c r="I1267" s="242">
        <v>1686.92</v>
      </c>
      <c r="J1267" s="242">
        <v>2079.33</v>
      </c>
      <c r="K1267" s="242">
        <v>1766.33</v>
      </c>
    </row>
    <row r="1268" spans="1:11">
      <c r="A1268" s="244">
        <v>5697</v>
      </c>
      <c r="B1268" s="244">
        <v>2081.08</v>
      </c>
      <c r="C1268" s="244">
        <v>1677.17</v>
      </c>
      <c r="D1268" s="245">
        <v>2081.08</v>
      </c>
      <c r="E1268" s="245">
        <v>1677.17</v>
      </c>
      <c r="F1268" s="245">
        <v>2081.08</v>
      </c>
      <c r="G1268" s="245">
        <v>1756.5</v>
      </c>
      <c r="H1268" s="245">
        <v>2081.08</v>
      </c>
      <c r="I1268" s="245">
        <v>1689.25</v>
      </c>
      <c r="J1268" s="245">
        <v>2081.08</v>
      </c>
      <c r="K1268" s="245">
        <v>1768.58</v>
      </c>
    </row>
    <row r="1269" spans="1:11">
      <c r="A1269" s="243">
        <v>5701.5</v>
      </c>
      <c r="B1269" s="243">
        <v>2082.75</v>
      </c>
      <c r="C1269" s="243">
        <v>1679.33</v>
      </c>
      <c r="D1269" s="242">
        <v>2082.75</v>
      </c>
      <c r="E1269" s="242">
        <v>1679.33</v>
      </c>
      <c r="F1269" s="242">
        <v>2082.75</v>
      </c>
      <c r="G1269" s="242">
        <v>1758.67</v>
      </c>
      <c r="H1269" s="242">
        <v>2082.75</v>
      </c>
      <c r="I1269" s="242">
        <v>1691.33</v>
      </c>
      <c r="J1269" s="242">
        <v>2082.75</v>
      </c>
      <c r="K1269" s="242">
        <v>1770.67</v>
      </c>
    </row>
    <row r="1270" spans="1:11">
      <c r="A1270" s="244">
        <v>5706</v>
      </c>
      <c r="B1270" s="244">
        <v>2084.42</v>
      </c>
      <c r="C1270" s="244">
        <v>1681.67</v>
      </c>
      <c r="D1270" s="245">
        <v>2084.42</v>
      </c>
      <c r="E1270" s="245">
        <v>1681.67</v>
      </c>
      <c r="F1270" s="245">
        <v>2084.42</v>
      </c>
      <c r="G1270" s="245">
        <v>1760.92</v>
      </c>
      <c r="H1270" s="245">
        <v>2084.42</v>
      </c>
      <c r="I1270" s="245">
        <v>1693.58</v>
      </c>
      <c r="J1270" s="245">
        <v>2084.42</v>
      </c>
      <c r="K1270" s="245">
        <v>1772.83</v>
      </c>
    </row>
    <row r="1271" spans="1:11">
      <c r="A1271" s="243">
        <v>5710.5</v>
      </c>
      <c r="B1271" s="243">
        <v>2086.08</v>
      </c>
      <c r="C1271" s="243">
        <v>1683.92</v>
      </c>
      <c r="D1271" s="242">
        <v>2086.08</v>
      </c>
      <c r="E1271" s="242">
        <v>1683.92</v>
      </c>
      <c r="F1271" s="242">
        <v>2086.08</v>
      </c>
      <c r="G1271" s="242">
        <v>1763</v>
      </c>
      <c r="H1271" s="242">
        <v>2086.08</v>
      </c>
      <c r="I1271" s="242">
        <v>1695.83</v>
      </c>
      <c r="J1271" s="242">
        <v>2086.08</v>
      </c>
      <c r="K1271" s="242">
        <v>1774.92</v>
      </c>
    </row>
    <row r="1272" spans="1:11">
      <c r="A1272" s="244">
        <v>5715</v>
      </c>
      <c r="B1272" s="244">
        <v>2087.83</v>
      </c>
      <c r="C1272" s="244">
        <v>1686.25</v>
      </c>
      <c r="D1272" s="245">
        <v>2087.83</v>
      </c>
      <c r="E1272" s="245">
        <v>1686.25</v>
      </c>
      <c r="F1272" s="245">
        <v>2087.83</v>
      </c>
      <c r="G1272" s="245">
        <v>1765.33</v>
      </c>
      <c r="H1272" s="245">
        <v>2087.83</v>
      </c>
      <c r="I1272" s="245">
        <v>1698.08</v>
      </c>
      <c r="J1272" s="245">
        <v>2087.83</v>
      </c>
      <c r="K1272" s="245">
        <v>1777.17</v>
      </c>
    </row>
    <row r="1273" spans="1:11">
      <c r="A1273" s="243">
        <v>5719.5</v>
      </c>
      <c r="B1273" s="243">
        <v>2089.5</v>
      </c>
      <c r="C1273" s="243">
        <v>1688.5</v>
      </c>
      <c r="D1273" s="242">
        <v>2089.5</v>
      </c>
      <c r="E1273" s="242">
        <v>1688.5</v>
      </c>
      <c r="F1273" s="242">
        <v>2089.5</v>
      </c>
      <c r="G1273" s="242">
        <v>1767.5</v>
      </c>
      <c r="H1273" s="242">
        <v>2089.5</v>
      </c>
      <c r="I1273" s="242">
        <v>1700.25</v>
      </c>
      <c r="J1273" s="242">
        <v>2089.5</v>
      </c>
      <c r="K1273" s="242">
        <v>1779.25</v>
      </c>
    </row>
    <row r="1274" spans="1:11">
      <c r="A1274" s="244">
        <v>5724</v>
      </c>
      <c r="B1274" s="244">
        <v>2091.17</v>
      </c>
      <c r="C1274" s="244">
        <v>1690.75</v>
      </c>
      <c r="D1274" s="245">
        <v>2091.17</v>
      </c>
      <c r="E1274" s="245">
        <v>1690.75</v>
      </c>
      <c r="F1274" s="245">
        <v>2091.17</v>
      </c>
      <c r="G1274" s="245">
        <v>1769.67</v>
      </c>
      <c r="H1274" s="245">
        <v>2091.17</v>
      </c>
      <c r="I1274" s="245">
        <v>1702.42</v>
      </c>
      <c r="J1274" s="245">
        <v>2091.17</v>
      </c>
      <c r="K1274" s="245">
        <v>1781.33</v>
      </c>
    </row>
    <row r="1275" spans="1:11">
      <c r="A1275" s="243">
        <v>5728.5</v>
      </c>
      <c r="B1275" s="243">
        <v>2092.92</v>
      </c>
      <c r="C1275" s="243">
        <v>1693.08</v>
      </c>
      <c r="D1275" s="242">
        <v>2092.92</v>
      </c>
      <c r="E1275" s="242">
        <v>1693.08</v>
      </c>
      <c r="F1275" s="242">
        <v>2092.92</v>
      </c>
      <c r="G1275" s="242">
        <v>1771.92</v>
      </c>
      <c r="H1275" s="242">
        <v>2092.92</v>
      </c>
      <c r="I1275" s="242">
        <v>1704.75</v>
      </c>
      <c r="J1275" s="242">
        <v>2092.92</v>
      </c>
      <c r="K1275" s="242">
        <v>1783.58</v>
      </c>
    </row>
    <row r="1276" spans="1:11">
      <c r="A1276" s="244">
        <v>5733</v>
      </c>
      <c r="B1276" s="244">
        <v>2094.58</v>
      </c>
      <c r="C1276" s="244">
        <v>1695.33</v>
      </c>
      <c r="D1276" s="245">
        <v>2094.58</v>
      </c>
      <c r="E1276" s="245">
        <v>1695.33</v>
      </c>
      <c r="F1276" s="245">
        <v>2094.58</v>
      </c>
      <c r="G1276" s="245">
        <v>1774.17</v>
      </c>
      <c r="H1276" s="245">
        <v>2094.58</v>
      </c>
      <c r="I1276" s="245">
        <v>1706.83</v>
      </c>
      <c r="J1276" s="245">
        <v>2094.58</v>
      </c>
      <c r="K1276" s="245">
        <v>1785.67</v>
      </c>
    </row>
    <row r="1277" spans="1:11">
      <c r="A1277" s="243">
        <v>5737.5</v>
      </c>
      <c r="B1277" s="243">
        <v>2096.25</v>
      </c>
      <c r="C1277" s="243">
        <v>1697.58</v>
      </c>
      <c r="D1277" s="242">
        <v>2096.25</v>
      </c>
      <c r="E1277" s="242">
        <v>1697.58</v>
      </c>
      <c r="F1277" s="242">
        <v>2096.25</v>
      </c>
      <c r="G1277" s="242">
        <v>1776.33</v>
      </c>
      <c r="H1277" s="242">
        <v>2096.25</v>
      </c>
      <c r="I1277" s="242">
        <v>1709.08</v>
      </c>
      <c r="J1277" s="242">
        <v>2096.25</v>
      </c>
      <c r="K1277" s="242">
        <v>1787.83</v>
      </c>
    </row>
    <row r="1278" spans="1:11">
      <c r="A1278" s="244">
        <v>5742</v>
      </c>
      <c r="B1278" s="244">
        <v>2097.92</v>
      </c>
      <c r="C1278" s="244">
        <v>1699.75</v>
      </c>
      <c r="D1278" s="245">
        <v>2097.92</v>
      </c>
      <c r="E1278" s="245">
        <v>1699.75</v>
      </c>
      <c r="F1278" s="245">
        <v>2097.92</v>
      </c>
      <c r="G1278" s="245">
        <v>1778.42</v>
      </c>
      <c r="H1278" s="245">
        <v>2097.92</v>
      </c>
      <c r="I1278" s="245">
        <v>1711.25</v>
      </c>
      <c r="J1278" s="245">
        <v>2097.92</v>
      </c>
      <c r="K1278" s="245">
        <v>1789.92</v>
      </c>
    </row>
    <row r="1279" spans="1:11">
      <c r="A1279" s="243">
        <v>5746.5</v>
      </c>
      <c r="B1279" s="243">
        <v>2099.67</v>
      </c>
      <c r="C1279" s="243">
        <v>1702.17</v>
      </c>
      <c r="D1279" s="242">
        <v>2099.67</v>
      </c>
      <c r="E1279" s="242">
        <v>1702.17</v>
      </c>
      <c r="F1279" s="242">
        <v>2099.67</v>
      </c>
      <c r="G1279" s="242">
        <v>1780.75</v>
      </c>
      <c r="H1279" s="242">
        <v>2099.67</v>
      </c>
      <c r="I1279" s="242">
        <v>1713.5</v>
      </c>
      <c r="J1279" s="242">
        <v>2099.67</v>
      </c>
      <c r="K1279" s="242">
        <v>1792.08</v>
      </c>
    </row>
    <row r="1280" spans="1:11">
      <c r="A1280" s="244">
        <v>5751</v>
      </c>
      <c r="B1280" s="244">
        <v>2101.33</v>
      </c>
      <c r="C1280" s="244">
        <v>1704.33</v>
      </c>
      <c r="D1280" s="245">
        <v>2101.33</v>
      </c>
      <c r="E1280" s="245">
        <v>1704.33</v>
      </c>
      <c r="F1280" s="245">
        <v>2101.33</v>
      </c>
      <c r="G1280" s="245">
        <v>1782.92</v>
      </c>
      <c r="H1280" s="245">
        <v>2101.33</v>
      </c>
      <c r="I1280" s="245">
        <v>1715.67</v>
      </c>
      <c r="J1280" s="245">
        <v>2101.33</v>
      </c>
      <c r="K1280" s="245">
        <v>1794.25</v>
      </c>
    </row>
    <row r="1281" spans="1:11">
      <c r="A1281" s="243">
        <v>5755.5</v>
      </c>
      <c r="B1281" s="243">
        <v>2103</v>
      </c>
      <c r="C1281" s="243">
        <v>1706.67</v>
      </c>
      <c r="D1281" s="242">
        <v>2103</v>
      </c>
      <c r="E1281" s="242">
        <v>1706.67</v>
      </c>
      <c r="F1281" s="242">
        <v>2103</v>
      </c>
      <c r="G1281" s="242">
        <v>1785.08</v>
      </c>
      <c r="H1281" s="242">
        <v>2103</v>
      </c>
      <c r="I1281" s="242">
        <v>1717.92</v>
      </c>
      <c r="J1281" s="242">
        <v>2103</v>
      </c>
      <c r="K1281" s="242">
        <v>1796.33</v>
      </c>
    </row>
    <row r="1282" spans="1:11">
      <c r="A1282" s="244">
        <v>5760</v>
      </c>
      <c r="B1282" s="244">
        <v>2104.75</v>
      </c>
      <c r="C1282" s="244">
        <v>1708.92</v>
      </c>
      <c r="D1282" s="245">
        <v>2104.75</v>
      </c>
      <c r="E1282" s="245">
        <v>1708.92</v>
      </c>
      <c r="F1282" s="245">
        <v>2104.75</v>
      </c>
      <c r="G1282" s="245">
        <v>1787.33</v>
      </c>
      <c r="H1282" s="245">
        <v>2104.75</v>
      </c>
      <c r="I1282" s="245">
        <v>1720.08</v>
      </c>
      <c r="J1282" s="245">
        <v>2104.75</v>
      </c>
      <c r="K1282" s="245">
        <v>1798.5</v>
      </c>
    </row>
    <row r="1283" spans="1:11">
      <c r="A1283" s="243">
        <v>5764.5</v>
      </c>
      <c r="B1283" s="243">
        <v>2106.42</v>
      </c>
      <c r="C1283" s="243">
        <v>1711.25</v>
      </c>
      <c r="D1283" s="242">
        <v>2106.42</v>
      </c>
      <c r="E1283" s="242">
        <v>1711.25</v>
      </c>
      <c r="F1283" s="242">
        <v>2106.42</v>
      </c>
      <c r="G1283" s="242">
        <v>1789.58</v>
      </c>
      <c r="H1283" s="242">
        <v>2106.42</v>
      </c>
      <c r="I1283" s="242">
        <v>1722.33</v>
      </c>
      <c r="J1283" s="242">
        <v>2106.42</v>
      </c>
      <c r="K1283" s="242">
        <v>1800.67</v>
      </c>
    </row>
    <row r="1284" spans="1:11">
      <c r="A1284" s="244">
        <v>5769</v>
      </c>
      <c r="B1284" s="244">
        <v>2108.08</v>
      </c>
      <c r="C1284" s="244">
        <v>1713.42</v>
      </c>
      <c r="D1284" s="245">
        <v>2108.08</v>
      </c>
      <c r="E1284" s="245">
        <v>1713.42</v>
      </c>
      <c r="F1284" s="245">
        <v>2108.08</v>
      </c>
      <c r="G1284" s="245">
        <v>1791.75</v>
      </c>
      <c r="H1284" s="245">
        <v>2108.08</v>
      </c>
      <c r="I1284" s="245">
        <v>1724.5</v>
      </c>
      <c r="J1284" s="245">
        <v>2108.08</v>
      </c>
      <c r="K1284" s="245">
        <v>1802.83</v>
      </c>
    </row>
    <row r="1285" spans="1:11">
      <c r="A1285" s="243">
        <v>5773.5</v>
      </c>
      <c r="B1285" s="243">
        <v>2109.75</v>
      </c>
      <c r="C1285" s="243">
        <v>1715.75</v>
      </c>
      <c r="D1285" s="242">
        <v>2109.75</v>
      </c>
      <c r="E1285" s="242">
        <v>1715.75</v>
      </c>
      <c r="F1285" s="242">
        <v>2109.75</v>
      </c>
      <c r="G1285" s="242">
        <v>1793.92</v>
      </c>
      <c r="H1285" s="242">
        <v>2109.75</v>
      </c>
      <c r="I1285" s="242">
        <v>1726.67</v>
      </c>
      <c r="J1285" s="242">
        <v>2109.75</v>
      </c>
      <c r="K1285" s="242">
        <v>1804.83</v>
      </c>
    </row>
    <row r="1286" spans="1:11">
      <c r="A1286" s="244">
        <v>5778</v>
      </c>
      <c r="B1286" s="244">
        <v>2111.5</v>
      </c>
      <c r="C1286" s="244">
        <v>1718</v>
      </c>
      <c r="D1286" s="245">
        <v>2111.5</v>
      </c>
      <c r="E1286" s="245">
        <v>1718</v>
      </c>
      <c r="F1286" s="245">
        <v>2111.5</v>
      </c>
      <c r="G1286" s="245">
        <v>1796.17</v>
      </c>
      <c r="H1286" s="245">
        <v>2111.5</v>
      </c>
      <c r="I1286" s="245">
        <v>1728.92</v>
      </c>
      <c r="J1286" s="245">
        <v>2111.5</v>
      </c>
      <c r="K1286" s="245">
        <v>1807.08</v>
      </c>
    </row>
    <row r="1287" spans="1:11">
      <c r="A1287" s="243">
        <v>5782.5</v>
      </c>
      <c r="B1287" s="243">
        <v>2113.17</v>
      </c>
      <c r="C1287" s="243">
        <v>1720.33</v>
      </c>
      <c r="D1287" s="242">
        <v>2113.17</v>
      </c>
      <c r="E1287" s="242">
        <v>1720.33</v>
      </c>
      <c r="F1287" s="242">
        <v>2113.17</v>
      </c>
      <c r="G1287" s="242">
        <v>1798.42</v>
      </c>
      <c r="H1287" s="242">
        <v>2113.17</v>
      </c>
      <c r="I1287" s="242">
        <v>1731.17</v>
      </c>
      <c r="J1287" s="242">
        <v>2113.17</v>
      </c>
      <c r="K1287" s="242">
        <v>1809.25</v>
      </c>
    </row>
    <row r="1288" spans="1:11">
      <c r="A1288" s="244">
        <v>5787</v>
      </c>
      <c r="B1288" s="244">
        <v>2114.83</v>
      </c>
      <c r="C1288" s="244">
        <v>1722.5</v>
      </c>
      <c r="D1288" s="245">
        <v>2114.83</v>
      </c>
      <c r="E1288" s="245">
        <v>1722.5</v>
      </c>
      <c r="F1288" s="245">
        <v>2114.83</v>
      </c>
      <c r="G1288" s="245">
        <v>1800.5</v>
      </c>
      <c r="H1288" s="245">
        <v>2114.83</v>
      </c>
      <c r="I1288" s="245">
        <v>1733.25</v>
      </c>
      <c r="J1288" s="245">
        <v>2114.83</v>
      </c>
      <c r="K1288" s="245">
        <v>1811.25</v>
      </c>
    </row>
    <row r="1289" spans="1:11">
      <c r="A1289" s="243">
        <v>5791.5</v>
      </c>
      <c r="B1289" s="243">
        <v>2116.5</v>
      </c>
      <c r="C1289" s="243">
        <v>1724.75</v>
      </c>
      <c r="D1289" s="242">
        <v>2116.5</v>
      </c>
      <c r="E1289" s="242">
        <v>1724.75</v>
      </c>
      <c r="F1289" s="242">
        <v>2116.5</v>
      </c>
      <c r="G1289" s="242">
        <v>1802.67</v>
      </c>
      <c r="H1289" s="242">
        <v>2116.5</v>
      </c>
      <c r="I1289" s="242">
        <v>1735.5</v>
      </c>
      <c r="J1289" s="242">
        <v>2116.5</v>
      </c>
      <c r="K1289" s="242">
        <v>1813.42</v>
      </c>
    </row>
    <row r="1290" spans="1:11">
      <c r="A1290" s="244">
        <v>5796</v>
      </c>
      <c r="B1290" s="244">
        <v>2118.25</v>
      </c>
      <c r="C1290" s="244">
        <v>1727.08</v>
      </c>
      <c r="D1290" s="245">
        <v>2118.25</v>
      </c>
      <c r="E1290" s="245">
        <v>1727.08</v>
      </c>
      <c r="F1290" s="245">
        <v>2118.25</v>
      </c>
      <c r="G1290" s="245">
        <v>1805</v>
      </c>
      <c r="H1290" s="245">
        <v>2118.25</v>
      </c>
      <c r="I1290" s="245">
        <v>1737.75</v>
      </c>
      <c r="J1290" s="245">
        <v>2118.25</v>
      </c>
      <c r="K1290" s="245">
        <v>1815.67</v>
      </c>
    </row>
    <row r="1291" spans="1:11">
      <c r="A1291" s="243">
        <v>5800.5</v>
      </c>
      <c r="B1291" s="243">
        <v>2119.92</v>
      </c>
      <c r="C1291" s="243">
        <v>1729.33</v>
      </c>
      <c r="D1291" s="242">
        <v>2119.92</v>
      </c>
      <c r="E1291" s="242">
        <v>1729.33</v>
      </c>
      <c r="F1291" s="242">
        <v>2119.92</v>
      </c>
      <c r="G1291" s="242">
        <v>1807.17</v>
      </c>
      <c r="H1291" s="242">
        <v>2119.92</v>
      </c>
      <c r="I1291" s="242">
        <v>1739.92</v>
      </c>
      <c r="J1291" s="242">
        <v>2119.92</v>
      </c>
      <c r="K1291" s="242">
        <v>1817.75</v>
      </c>
    </row>
    <row r="1292" spans="1:11">
      <c r="A1292" s="244">
        <v>5805</v>
      </c>
      <c r="B1292" s="244">
        <v>2121.58</v>
      </c>
      <c r="C1292" s="244">
        <v>1731.58</v>
      </c>
      <c r="D1292" s="245">
        <v>2121.58</v>
      </c>
      <c r="E1292" s="245">
        <v>1731.58</v>
      </c>
      <c r="F1292" s="245">
        <v>2121.58</v>
      </c>
      <c r="G1292" s="245">
        <v>1809.33</v>
      </c>
      <c r="H1292" s="245">
        <v>2121.58</v>
      </c>
      <c r="I1292" s="245">
        <v>1742.08</v>
      </c>
      <c r="J1292" s="245">
        <v>2121.58</v>
      </c>
      <c r="K1292" s="245">
        <v>1819.83</v>
      </c>
    </row>
    <row r="1293" spans="1:11">
      <c r="A1293" s="243">
        <v>5809.5</v>
      </c>
      <c r="B1293" s="243">
        <v>2123.33</v>
      </c>
      <c r="C1293" s="243">
        <v>1733.92</v>
      </c>
      <c r="D1293" s="242">
        <v>2123.33</v>
      </c>
      <c r="E1293" s="242">
        <v>1733.92</v>
      </c>
      <c r="F1293" s="242">
        <v>2123.33</v>
      </c>
      <c r="G1293" s="242">
        <v>1811.58</v>
      </c>
      <c r="H1293" s="242">
        <v>2123.33</v>
      </c>
      <c r="I1293" s="242">
        <v>1744.42</v>
      </c>
      <c r="J1293" s="242">
        <v>2123.33</v>
      </c>
      <c r="K1293" s="242">
        <v>1822.08</v>
      </c>
    </row>
    <row r="1294" spans="1:11">
      <c r="A1294" s="244">
        <v>5814</v>
      </c>
      <c r="B1294" s="244">
        <v>2125</v>
      </c>
      <c r="C1294" s="244">
        <v>1736.17</v>
      </c>
      <c r="D1294" s="245">
        <v>2125</v>
      </c>
      <c r="E1294" s="245">
        <v>1736.17</v>
      </c>
      <c r="F1294" s="245">
        <v>2125</v>
      </c>
      <c r="G1294" s="245">
        <v>1813.83</v>
      </c>
      <c r="H1294" s="245">
        <v>2125</v>
      </c>
      <c r="I1294" s="245">
        <v>1746.5</v>
      </c>
      <c r="J1294" s="245">
        <v>2125</v>
      </c>
      <c r="K1294" s="245">
        <v>1824.17</v>
      </c>
    </row>
    <row r="1295" spans="1:11">
      <c r="A1295" s="243">
        <v>5818.5</v>
      </c>
      <c r="B1295" s="243">
        <v>2126.67</v>
      </c>
      <c r="C1295" s="243">
        <v>1738.42</v>
      </c>
      <c r="D1295" s="242">
        <v>2126.67</v>
      </c>
      <c r="E1295" s="242">
        <v>1738.42</v>
      </c>
      <c r="F1295" s="242">
        <v>2126.67</v>
      </c>
      <c r="G1295" s="242">
        <v>1815.92</v>
      </c>
      <c r="H1295" s="242">
        <v>2126.67</v>
      </c>
      <c r="I1295" s="242">
        <v>1748.75</v>
      </c>
      <c r="J1295" s="242">
        <v>2126.67</v>
      </c>
      <c r="K1295" s="242">
        <v>1826.25</v>
      </c>
    </row>
    <row r="1296" spans="1:11">
      <c r="A1296" s="244">
        <v>5823</v>
      </c>
      <c r="B1296" s="244">
        <v>2128.33</v>
      </c>
      <c r="C1296" s="244">
        <v>1740.67</v>
      </c>
      <c r="D1296" s="245">
        <v>2128.33</v>
      </c>
      <c r="E1296" s="245">
        <v>1740.67</v>
      </c>
      <c r="F1296" s="245">
        <v>2128.33</v>
      </c>
      <c r="G1296" s="245">
        <v>1818.17</v>
      </c>
      <c r="H1296" s="245">
        <v>2128.33</v>
      </c>
      <c r="I1296" s="245">
        <v>1750.92</v>
      </c>
      <c r="J1296" s="245">
        <v>2128.33</v>
      </c>
      <c r="K1296" s="245">
        <v>1828.42</v>
      </c>
    </row>
    <row r="1297" spans="1:11">
      <c r="A1297" s="243">
        <v>5827.5</v>
      </c>
      <c r="B1297" s="243">
        <v>2130.08</v>
      </c>
      <c r="C1297" s="243">
        <v>1743</v>
      </c>
      <c r="D1297" s="242">
        <v>2130.08</v>
      </c>
      <c r="E1297" s="242">
        <v>1743</v>
      </c>
      <c r="F1297" s="242">
        <v>2130.08</v>
      </c>
      <c r="G1297" s="242">
        <v>1820.42</v>
      </c>
      <c r="H1297" s="242">
        <v>2130.08</v>
      </c>
      <c r="I1297" s="242">
        <v>1753.17</v>
      </c>
      <c r="J1297" s="242">
        <v>2130.08</v>
      </c>
      <c r="K1297" s="242">
        <v>1830.58</v>
      </c>
    </row>
    <row r="1298" spans="1:11">
      <c r="A1298" s="244">
        <v>5832</v>
      </c>
      <c r="B1298" s="244">
        <v>2131.75</v>
      </c>
      <c r="C1298" s="244">
        <v>1745.25</v>
      </c>
      <c r="D1298" s="245">
        <v>2131.75</v>
      </c>
      <c r="E1298" s="245">
        <v>1745.25</v>
      </c>
      <c r="F1298" s="245">
        <v>2131.75</v>
      </c>
      <c r="G1298" s="245">
        <v>1822.67</v>
      </c>
      <c r="H1298" s="245">
        <v>2131.75</v>
      </c>
      <c r="I1298" s="245">
        <v>1755.33</v>
      </c>
      <c r="J1298" s="245">
        <v>2131.75</v>
      </c>
      <c r="K1298" s="245">
        <v>1832.75</v>
      </c>
    </row>
    <row r="1299" spans="1:11">
      <c r="A1299" s="243">
        <v>5836.5</v>
      </c>
      <c r="B1299" s="243">
        <v>2133.42</v>
      </c>
      <c r="C1299" s="243">
        <v>1747.5</v>
      </c>
      <c r="D1299" s="242">
        <v>2133.42</v>
      </c>
      <c r="E1299" s="242">
        <v>1747.5</v>
      </c>
      <c r="F1299" s="242">
        <v>2133.42</v>
      </c>
      <c r="G1299" s="242">
        <v>1824.75</v>
      </c>
      <c r="H1299" s="242">
        <v>2133.42</v>
      </c>
      <c r="I1299" s="242">
        <v>1757.58</v>
      </c>
      <c r="J1299" s="242">
        <v>2133.42</v>
      </c>
      <c r="K1299" s="242">
        <v>1834.83</v>
      </c>
    </row>
    <row r="1300" spans="1:11">
      <c r="A1300" s="244">
        <v>5841</v>
      </c>
      <c r="B1300" s="244">
        <v>2135.17</v>
      </c>
      <c r="C1300" s="244">
        <v>1749.75</v>
      </c>
      <c r="D1300" s="245">
        <v>2135.17</v>
      </c>
      <c r="E1300" s="245">
        <v>1749.75</v>
      </c>
      <c r="F1300" s="245">
        <v>2135.17</v>
      </c>
      <c r="G1300" s="245">
        <v>1827</v>
      </c>
      <c r="H1300" s="245">
        <v>2135.17</v>
      </c>
      <c r="I1300" s="245">
        <v>1759.75</v>
      </c>
      <c r="J1300" s="245">
        <v>2135.17</v>
      </c>
      <c r="K1300" s="245">
        <v>1837</v>
      </c>
    </row>
    <row r="1301" spans="1:11">
      <c r="A1301" s="243">
        <v>5845.5</v>
      </c>
      <c r="B1301" s="243">
        <v>2136.83</v>
      </c>
      <c r="C1301" s="243">
        <v>1752.08</v>
      </c>
      <c r="D1301" s="242">
        <v>2136.83</v>
      </c>
      <c r="E1301" s="242">
        <v>1752.08</v>
      </c>
      <c r="F1301" s="242">
        <v>2136.83</v>
      </c>
      <c r="G1301" s="242">
        <v>1829.25</v>
      </c>
      <c r="H1301" s="242">
        <v>2136.83</v>
      </c>
      <c r="I1301" s="242">
        <v>1762</v>
      </c>
      <c r="J1301" s="242">
        <v>2136.83</v>
      </c>
      <c r="K1301" s="242">
        <v>1839.17</v>
      </c>
    </row>
    <row r="1302" spans="1:11">
      <c r="A1302" s="244">
        <v>5850</v>
      </c>
      <c r="B1302" s="244">
        <v>2138.5</v>
      </c>
      <c r="C1302" s="244">
        <v>1754.25</v>
      </c>
      <c r="D1302" s="245">
        <v>2138.5</v>
      </c>
      <c r="E1302" s="245">
        <v>1754.25</v>
      </c>
      <c r="F1302" s="245">
        <v>2138.5</v>
      </c>
      <c r="G1302" s="245">
        <v>1831.42</v>
      </c>
      <c r="H1302" s="245">
        <v>2138.5</v>
      </c>
      <c r="I1302" s="245">
        <v>1764.17</v>
      </c>
      <c r="J1302" s="245">
        <v>2138.5</v>
      </c>
      <c r="K1302" s="245">
        <v>1841.33</v>
      </c>
    </row>
    <row r="1303" spans="1:11">
      <c r="A1303" s="243">
        <v>5854.5</v>
      </c>
      <c r="B1303" s="243">
        <v>2140.17</v>
      </c>
      <c r="C1303" s="243">
        <v>1756.58</v>
      </c>
      <c r="D1303" s="242">
        <v>2140.17</v>
      </c>
      <c r="E1303" s="242">
        <v>1756.58</v>
      </c>
      <c r="F1303" s="242">
        <v>2140.17</v>
      </c>
      <c r="G1303" s="242">
        <v>1833.58</v>
      </c>
      <c r="H1303" s="242">
        <v>2140.17</v>
      </c>
      <c r="I1303" s="242">
        <v>1766.33</v>
      </c>
      <c r="J1303" s="242">
        <v>2140.17</v>
      </c>
      <c r="K1303" s="242">
        <v>1843.33</v>
      </c>
    </row>
    <row r="1304" spans="1:11">
      <c r="A1304" s="244">
        <v>5859</v>
      </c>
      <c r="B1304" s="244">
        <v>2141.92</v>
      </c>
      <c r="C1304" s="244">
        <v>1758.92</v>
      </c>
      <c r="D1304" s="245">
        <v>2141.92</v>
      </c>
      <c r="E1304" s="245">
        <v>1758.92</v>
      </c>
      <c r="F1304" s="245">
        <v>2141.92</v>
      </c>
      <c r="G1304" s="245">
        <v>1835.83</v>
      </c>
      <c r="H1304" s="245">
        <v>2141.92</v>
      </c>
      <c r="I1304" s="245">
        <v>1768.67</v>
      </c>
      <c r="J1304" s="245">
        <v>2141.92</v>
      </c>
      <c r="K1304" s="245">
        <v>1845.58</v>
      </c>
    </row>
    <row r="1305" spans="1:11">
      <c r="A1305" s="243">
        <v>5863.5</v>
      </c>
      <c r="B1305" s="243">
        <v>2143.58</v>
      </c>
      <c r="C1305" s="243">
        <v>1761.17</v>
      </c>
      <c r="D1305" s="242">
        <v>2143.58</v>
      </c>
      <c r="E1305" s="242">
        <v>1761.17</v>
      </c>
      <c r="F1305" s="242">
        <v>2143.58</v>
      </c>
      <c r="G1305" s="242">
        <v>1838.08</v>
      </c>
      <c r="H1305" s="242">
        <v>2143.58</v>
      </c>
      <c r="I1305" s="242">
        <v>1770.83</v>
      </c>
      <c r="J1305" s="242">
        <v>2143.58</v>
      </c>
      <c r="K1305" s="242">
        <v>1847.75</v>
      </c>
    </row>
    <row r="1306" spans="1:11">
      <c r="A1306" s="244">
        <v>5868</v>
      </c>
      <c r="B1306" s="244">
        <v>2145.25</v>
      </c>
      <c r="C1306" s="244">
        <v>1763.42</v>
      </c>
      <c r="D1306" s="245">
        <v>2145.25</v>
      </c>
      <c r="E1306" s="245">
        <v>1763.42</v>
      </c>
      <c r="F1306" s="245">
        <v>2145.25</v>
      </c>
      <c r="G1306" s="245">
        <v>1840.17</v>
      </c>
      <c r="H1306" s="245">
        <v>2145.25</v>
      </c>
      <c r="I1306" s="245">
        <v>1773</v>
      </c>
      <c r="J1306" s="245">
        <v>2145.25</v>
      </c>
      <c r="K1306" s="245">
        <v>1849.75</v>
      </c>
    </row>
    <row r="1307" spans="1:11">
      <c r="A1307" s="243">
        <v>5872.5</v>
      </c>
      <c r="B1307" s="243">
        <v>2147</v>
      </c>
      <c r="C1307" s="243">
        <v>1765.75</v>
      </c>
      <c r="D1307" s="242">
        <v>2147</v>
      </c>
      <c r="E1307" s="242">
        <v>1765.75</v>
      </c>
      <c r="F1307" s="242">
        <v>2147</v>
      </c>
      <c r="G1307" s="242">
        <v>1842.5</v>
      </c>
      <c r="H1307" s="242">
        <v>2147</v>
      </c>
      <c r="I1307" s="242">
        <v>1775.25</v>
      </c>
      <c r="J1307" s="242">
        <v>2147</v>
      </c>
      <c r="K1307" s="242">
        <v>1852</v>
      </c>
    </row>
    <row r="1308" spans="1:11">
      <c r="A1308" s="244">
        <v>5877</v>
      </c>
      <c r="B1308" s="244">
        <v>2148.67</v>
      </c>
      <c r="C1308" s="244">
        <v>1768</v>
      </c>
      <c r="D1308" s="245">
        <v>2148.67</v>
      </c>
      <c r="E1308" s="245">
        <v>1768</v>
      </c>
      <c r="F1308" s="245">
        <v>2148.67</v>
      </c>
      <c r="G1308" s="245">
        <v>1844.67</v>
      </c>
      <c r="H1308" s="245">
        <v>2148.67</v>
      </c>
      <c r="I1308" s="245">
        <v>1777.5</v>
      </c>
      <c r="J1308" s="245">
        <v>2148.67</v>
      </c>
      <c r="K1308" s="245">
        <v>1854.17</v>
      </c>
    </row>
    <row r="1309" spans="1:11">
      <c r="A1309" s="243">
        <v>5881.5</v>
      </c>
      <c r="B1309" s="243">
        <v>2150.33</v>
      </c>
      <c r="C1309" s="243">
        <v>1770.25</v>
      </c>
      <c r="D1309" s="242">
        <v>2150.33</v>
      </c>
      <c r="E1309" s="242">
        <v>1770.25</v>
      </c>
      <c r="F1309" s="242">
        <v>2150.33</v>
      </c>
      <c r="G1309" s="242">
        <v>1846.92</v>
      </c>
      <c r="H1309" s="242">
        <v>2150.33</v>
      </c>
      <c r="I1309" s="242">
        <v>1779.58</v>
      </c>
      <c r="J1309" s="242">
        <v>2150.33</v>
      </c>
      <c r="K1309" s="242">
        <v>1856.25</v>
      </c>
    </row>
    <row r="1310" spans="1:11">
      <c r="A1310" s="244">
        <v>5886</v>
      </c>
      <c r="B1310" s="244">
        <v>2152</v>
      </c>
      <c r="C1310" s="244">
        <v>1772.5</v>
      </c>
      <c r="D1310" s="245">
        <v>2152</v>
      </c>
      <c r="E1310" s="245">
        <v>1772.5</v>
      </c>
      <c r="F1310" s="245">
        <v>2152</v>
      </c>
      <c r="G1310" s="245">
        <v>1849</v>
      </c>
      <c r="H1310" s="245">
        <v>2152</v>
      </c>
      <c r="I1310" s="245">
        <v>1781.83</v>
      </c>
      <c r="J1310" s="245">
        <v>2152</v>
      </c>
      <c r="K1310" s="245">
        <v>1858.33</v>
      </c>
    </row>
    <row r="1311" spans="1:11">
      <c r="A1311" s="243">
        <v>5890.5</v>
      </c>
      <c r="B1311" s="243">
        <v>2153.75</v>
      </c>
      <c r="C1311" s="243">
        <v>1774.75</v>
      </c>
      <c r="D1311" s="242">
        <v>2153.75</v>
      </c>
      <c r="E1311" s="242">
        <v>1774.75</v>
      </c>
      <c r="F1311" s="242">
        <v>2153.75</v>
      </c>
      <c r="G1311" s="242">
        <v>1851.25</v>
      </c>
      <c r="H1311" s="242">
        <v>2153.75</v>
      </c>
      <c r="I1311" s="242">
        <v>1784.08</v>
      </c>
      <c r="J1311" s="242">
        <v>2153.75</v>
      </c>
      <c r="K1311" s="242">
        <v>1860.58</v>
      </c>
    </row>
    <row r="1312" spans="1:11">
      <c r="A1312" s="244">
        <v>5895</v>
      </c>
      <c r="B1312" s="244">
        <v>2155.42</v>
      </c>
      <c r="C1312" s="244">
        <v>1777.08</v>
      </c>
      <c r="D1312" s="245">
        <v>2155.42</v>
      </c>
      <c r="E1312" s="245">
        <v>1777.08</v>
      </c>
      <c r="F1312" s="245">
        <v>2155.42</v>
      </c>
      <c r="G1312" s="245">
        <v>1853.5</v>
      </c>
      <c r="H1312" s="245">
        <v>2155.42</v>
      </c>
      <c r="I1312" s="245">
        <v>1786.25</v>
      </c>
      <c r="J1312" s="245">
        <v>2155.42</v>
      </c>
      <c r="K1312" s="245">
        <v>1862.67</v>
      </c>
    </row>
    <row r="1313" spans="1:11">
      <c r="A1313" s="243">
        <v>5899.5</v>
      </c>
      <c r="B1313" s="243">
        <v>2157.08</v>
      </c>
      <c r="C1313" s="243">
        <v>1779.25</v>
      </c>
      <c r="D1313" s="242">
        <v>2157.08</v>
      </c>
      <c r="E1313" s="242">
        <v>1779.25</v>
      </c>
      <c r="F1313" s="242">
        <v>2157.08</v>
      </c>
      <c r="G1313" s="242">
        <v>1855.58</v>
      </c>
      <c r="H1313" s="242">
        <v>2157.08</v>
      </c>
      <c r="I1313" s="242">
        <v>1788.42</v>
      </c>
      <c r="J1313" s="242">
        <v>2157.08</v>
      </c>
      <c r="K1313" s="242">
        <v>1864.75</v>
      </c>
    </row>
    <row r="1314" spans="1:11">
      <c r="A1314" s="244">
        <v>5904</v>
      </c>
      <c r="B1314" s="244">
        <v>2158.83</v>
      </c>
      <c r="C1314" s="244">
        <v>1781.67</v>
      </c>
      <c r="D1314" s="245">
        <v>2158.83</v>
      </c>
      <c r="E1314" s="245">
        <v>1781.67</v>
      </c>
      <c r="F1314" s="245">
        <v>2158.83</v>
      </c>
      <c r="G1314" s="245">
        <v>1857.92</v>
      </c>
      <c r="H1314" s="245">
        <v>2158.83</v>
      </c>
      <c r="I1314" s="245">
        <v>1790.75</v>
      </c>
      <c r="J1314" s="245">
        <v>2158.83</v>
      </c>
      <c r="K1314" s="245">
        <v>1867</v>
      </c>
    </row>
    <row r="1315" spans="1:11">
      <c r="A1315" s="243">
        <v>5908.5</v>
      </c>
      <c r="B1315" s="243">
        <v>2160.5</v>
      </c>
      <c r="C1315" s="243">
        <v>1783.83</v>
      </c>
      <c r="D1315" s="242">
        <v>2160.5</v>
      </c>
      <c r="E1315" s="242">
        <v>1783.83</v>
      </c>
      <c r="F1315" s="242">
        <v>2160.5</v>
      </c>
      <c r="G1315" s="242">
        <v>1860.08</v>
      </c>
      <c r="H1315" s="242">
        <v>2160.5</v>
      </c>
      <c r="I1315" s="242">
        <v>1792.83</v>
      </c>
      <c r="J1315" s="242">
        <v>2160.5</v>
      </c>
      <c r="K1315" s="242">
        <v>1869.08</v>
      </c>
    </row>
    <row r="1316" spans="1:11">
      <c r="A1316" s="244">
        <v>5913</v>
      </c>
      <c r="B1316" s="244">
        <v>2162.17</v>
      </c>
      <c r="C1316" s="244">
        <v>1786.17</v>
      </c>
      <c r="D1316" s="245">
        <v>2162.17</v>
      </c>
      <c r="E1316" s="245">
        <v>1786.17</v>
      </c>
      <c r="F1316" s="245">
        <v>2162.17</v>
      </c>
      <c r="G1316" s="245">
        <v>1862.33</v>
      </c>
      <c r="H1316" s="245">
        <v>2162.17</v>
      </c>
      <c r="I1316" s="245">
        <v>1795.08</v>
      </c>
      <c r="J1316" s="245">
        <v>2162.17</v>
      </c>
      <c r="K1316" s="245">
        <v>1871.25</v>
      </c>
    </row>
    <row r="1317" spans="1:11">
      <c r="A1317" s="243">
        <v>5917.5</v>
      </c>
      <c r="B1317" s="243">
        <v>2163.83</v>
      </c>
      <c r="C1317" s="243">
        <v>1788.33</v>
      </c>
      <c r="D1317" s="242">
        <v>2163.83</v>
      </c>
      <c r="E1317" s="242">
        <v>1788.33</v>
      </c>
      <c r="F1317" s="242">
        <v>2163.83</v>
      </c>
      <c r="G1317" s="242">
        <v>1864.42</v>
      </c>
      <c r="H1317" s="242">
        <v>2163.83</v>
      </c>
      <c r="I1317" s="242">
        <v>1797.25</v>
      </c>
      <c r="J1317" s="242">
        <v>2163.83</v>
      </c>
      <c r="K1317" s="242">
        <v>1873.33</v>
      </c>
    </row>
    <row r="1318" spans="1:11">
      <c r="A1318" s="244">
        <v>5922</v>
      </c>
      <c r="B1318" s="244">
        <v>2165.58</v>
      </c>
      <c r="C1318" s="244">
        <v>1790.75</v>
      </c>
      <c r="D1318" s="245">
        <v>2165.58</v>
      </c>
      <c r="E1318" s="245">
        <v>1790.75</v>
      </c>
      <c r="F1318" s="245">
        <v>2165.58</v>
      </c>
      <c r="G1318" s="245">
        <v>1866.75</v>
      </c>
      <c r="H1318" s="245">
        <v>2165.58</v>
      </c>
      <c r="I1318" s="245">
        <v>1799.5</v>
      </c>
      <c r="J1318" s="245">
        <v>2165.58</v>
      </c>
      <c r="K1318" s="245">
        <v>1875.5</v>
      </c>
    </row>
    <row r="1319" spans="1:11">
      <c r="A1319" s="243">
        <v>5926.5</v>
      </c>
      <c r="B1319" s="243">
        <v>2167.25</v>
      </c>
      <c r="C1319" s="243">
        <v>1792.92</v>
      </c>
      <c r="D1319" s="242">
        <v>2167.25</v>
      </c>
      <c r="E1319" s="242">
        <v>1792.92</v>
      </c>
      <c r="F1319" s="242">
        <v>2167.25</v>
      </c>
      <c r="G1319" s="242">
        <v>1868.92</v>
      </c>
      <c r="H1319" s="242">
        <v>2167.25</v>
      </c>
      <c r="I1319" s="242">
        <v>1801.67</v>
      </c>
      <c r="J1319" s="242">
        <v>2167.25</v>
      </c>
      <c r="K1319" s="242">
        <v>1877.67</v>
      </c>
    </row>
    <row r="1320" spans="1:11">
      <c r="A1320" s="244">
        <v>5931</v>
      </c>
      <c r="B1320" s="244">
        <v>2168.92</v>
      </c>
      <c r="C1320" s="244">
        <v>1795.25</v>
      </c>
      <c r="D1320" s="245">
        <v>2168.92</v>
      </c>
      <c r="E1320" s="245">
        <v>1795.25</v>
      </c>
      <c r="F1320" s="245">
        <v>2168.92</v>
      </c>
      <c r="G1320" s="245">
        <v>1871.08</v>
      </c>
      <c r="H1320" s="245">
        <v>2168.92</v>
      </c>
      <c r="I1320" s="245">
        <v>1803.92</v>
      </c>
      <c r="J1320" s="245">
        <v>2168.92</v>
      </c>
      <c r="K1320" s="245">
        <v>1879.75</v>
      </c>
    </row>
    <row r="1321" spans="1:11">
      <c r="A1321" s="243">
        <v>5935.5</v>
      </c>
      <c r="B1321" s="243">
        <v>2170.67</v>
      </c>
      <c r="C1321" s="243">
        <v>1797.5</v>
      </c>
      <c r="D1321" s="242">
        <v>2170.67</v>
      </c>
      <c r="E1321" s="242">
        <v>1797.5</v>
      </c>
      <c r="F1321" s="242">
        <v>2170.67</v>
      </c>
      <c r="G1321" s="242">
        <v>1873.33</v>
      </c>
      <c r="H1321" s="242">
        <v>2170.67</v>
      </c>
      <c r="I1321" s="242">
        <v>1806.08</v>
      </c>
      <c r="J1321" s="242">
        <v>2170.67</v>
      </c>
      <c r="K1321" s="242">
        <v>1881.92</v>
      </c>
    </row>
    <row r="1322" spans="1:11">
      <c r="A1322" s="244">
        <v>5940</v>
      </c>
      <c r="B1322" s="244">
        <v>2172.33</v>
      </c>
      <c r="C1322" s="244">
        <v>1799.75</v>
      </c>
      <c r="D1322" s="245">
        <v>2172.33</v>
      </c>
      <c r="E1322" s="245">
        <v>1799.75</v>
      </c>
      <c r="F1322" s="245">
        <v>2172.33</v>
      </c>
      <c r="G1322" s="245">
        <v>1875.5</v>
      </c>
      <c r="H1322" s="245">
        <v>2172.33</v>
      </c>
      <c r="I1322" s="245">
        <v>1808.33</v>
      </c>
      <c r="J1322" s="245">
        <v>2172.33</v>
      </c>
      <c r="K1322" s="245">
        <v>1884.08</v>
      </c>
    </row>
    <row r="1323" spans="1:11">
      <c r="A1323" s="243">
        <v>5944.5</v>
      </c>
      <c r="B1323" s="243">
        <v>2174</v>
      </c>
      <c r="C1323" s="243">
        <v>1802</v>
      </c>
      <c r="D1323" s="242">
        <v>2174</v>
      </c>
      <c r="E1323" s="242">
        <v>1802</v>
      </c>
      <c r="F1323" s="242">
        <v>2174</v>
      </c>
      <c r="G1323" s="242">
        <v>1877.75</v>
      </c>
      <c r="H1323" s="242">
        <v>2174</v>
      </c>
      <c r="I1323" s="242">
        <v>1810.5</v>
      </c>
      <c r="J1323" s="242">
        <v>2174</v>
      </c>
      <c r="K1323" s="242">
        <v>1886.25</v>
      </c>
    </row>
    <row r="1324" spans="1:11">
      <c r="A1324" s="244">
        <v>5949</v>
      </c>
      <c r="B1324" s="244">
        <v>2175.67</v>
      </c>
      <c r="C1324" s="244">
        <v>1804.25</v>
      </c>
      <c r="D1324" s="245">
        <v>2175.67</v>
      </c>
      <c r="E1324" s="245">
        <v>1804.25</v>
      </c>
      <c r="F1324" s="245">
        <v>2175.67</v>
      </c>
      <c r="G1324" s="245">
        <v>1879.83</v>
      </c>
      <c r="H1324" s="245">
        <v>2175.67</v>
      </c>
      <c r="I1324" s="245">
        <v>1812.67</v>
      </c>
      <c r="J1324" s="245">
        <v>2175.67</v>
      </c>
      <c r="K1324" s="245">
        <v>1888.25</v>
      </c>
    </row>
    <row r="1325" spans="1:11">
      <c r="A1325" s="243">
        <v>5953.5</v>
      </c>
      <c r="B1325" s="243">
        <v>2177.42</v>
      </c>
      <c r="C1325" s="243">
        <v>1806.58</v>
      </c>
      <c r="D1325" s="242">
        <v>2177.42</v>
      </c>
      <c r="E1325" s="242">
        <v>1806.58</v>
      </c>
      <c r="F1325" s="242">
        <v>2177.42</v>
      </c>
      <c r="G1325" s="242">
        <v>1882.17</v>
      </c>
      <c r="H1325" s="242">
        <v>2177.42</v>
      </c>
      <c r="I1325" s="242">
        <v>1814.92</v>
      </c>
      <c r="J1325" s="242">
        <v>2177.42</v>
      </c>
      <c r="K1325" s="242">
        <v>1890.5</v>
      </c>
    </row>
    <row r="1326" spans="1:11">
      <c r="A1326" s="244">
        <v>5958</v>
      </c>
      <c r="B1326" s="244">
        <v>2179.08</v>
      </c>
      <c r="C1326" s="244">
        <v>1808.83</v>
      </c>
      <c r="D1326" s="245">
        <v>2179.08</v>
      </c>
      <c r="E1326" s="245">
        <v>1808.83</v>
      </c>
      <c r="F1326" s="245">
        <v>2179.08</v>
      </c>
      <c r="G1326" s="245">
        <v>1884.33</v>
      </c>
      <c r="H1326" s="245">
        <v>2179.08</v>
      </c>
      <c r="I1326" s="245">
        <v>1817.17</v>
      </c>
      <c r="J1326" s="245">
        <v>2179.08</v>
      </c>
      <c r="K1326" s="245">
        <v>1892.67</v>
      </c>
    </row>
    <row r="1327" spans="1:11">
      <c r="A1327" s="243">
        <v>5962.5</v>
      </c>
      <c r="B1327" s="243">
        <v>2180.75</v>
      </c>
      <c r="C1327" s="243">
        <v>1811.08</v>
      </c>
      <c r="D1327" s="242">
        <v>2180.75</v>
      </c>
      <c r="E1327" s="242">
        <v>1811.08</v>
      </c>
      <c r="F1327" s="242">
        <v>2180.75</v>
      </c>
      <c r="G1327" s="242">
        <v>1886.5</v>
      </c>
      <c r="H1327" s="242">
        <v>2180.75</v>
      </c>
      <c r="I1327" s="242">
        <v>1819.25</v>
      </c>
      <c r="J1327" s="242">
        <v>2180.75</v>
      </c>
      <c r="K1327" s="242">
        <v>1894.67</v>
      </c>
    </row>
    <row r="1328" spans="1:11">
      <c r="A1328" s="244">
        <v>5967</v>
      </c>
      <c r="B1328" s="244">
        <v>2182.5</v>
      </c>
      <c r="C1328" s="244">
        <v>1813.42</v>
      </c>
      <c r="D1328" s="245">
        <v>2182.5</v>
      </c>
      <c r="E1328" s="245">
        <v>1813.42</v>
      </c>
      <c r="F1328" s="245">
        <v>2182.5</v>
      </c>
      <c r="G1328" s="245">
        <v>1888.75</v>
      </c>
      <c r="H1328" s="245">
        <v>2182.5</v>
      </c>
      <c r="I1328" s="245">
        <v>1821.58</v>
      </c>
      <c r="J1328" s="245">
        <v>2182.5</v>
      </c>
      <c r="K1328" s="245">
        <v>1896.92</v>
      </c>
    </row>
    <row r="1329" spans="1:11">
      <c r="A1329" s="243">
        <v>5971.5</v>
      </c>
      <c r="B1329" s="243">
        <v>2184.17</v>
      </c>
      <c r="C1329" s="243">
        <v>1815.67</v>
      </c>
      <c r="D1329" s="242">
        <v>2184.17</v>
      </c>
      <c r="E1329" s="242">
        <v>1815.67</v>
      </c>
      <c r="F1329" s="242">
        <v>2184.17</v>
      </c>
      <c r="G1329" s="242">
        <v>1891</v>
      </c>
      <c r="H1329" s="242">
        <v>2184.17</v>
      </c>
      <c r="I1329" s="242">
        <v>1823.75</v>
      </c>
      <c r="J1329" s="242">
        <v>2184.17</v>
      </c>
      <c r="K1329" s="242">
        <v>1899.08</v>
      </c>
    </row>
    <row r="1330" spans="1:11">
      <c r="A1330" s="244">
        <v>5976</v>
      </c>
      <c r="B1330" s="244">
        <v>2185.83</v>
      </c>
      <c r="C1330" s="244">
        <v>1817.92</v>
      </c>
      <c r="D1330" s="245">
        <v>2185.83</v>
      </c>
      <c r="E1330" s="245">
        <v>1817.92</v>
      </c>
      <c r="F1330" s="245">
        <v>2185.83</v>
      </c>
      <c r="G1330" s="245">
        <v>1893.17</v>
      </c>
      <c r="H1330" s="245">
        <v>2185.83</v>
      </c>
      <c r="I1330" s="245">
        <v>1825.92</v>
      </c>
      <c r="J1330" s="245">
        <v>2185.83</v>
      </c>
      <c r="K1330" s="245">
        <v>1901.17</v>
      </c>
    </row>
    <row r="1331" spans="1:11">
      <c r="A1331" s="243">
        <v>5980.5</v>
      </c>
      <c r="B1331" s="243">
        <v>2187.5</v>
      </c>
      <c r="C1331" s="243">
        <v>1820.17</v>
      </c>
      <c r="D1331" s="242">
        <v>2187.5</v>
      </c>
      <c r="E1331" s="242">
        <v>1820.17</v>
      </c>
      <c r="F1331" s="242">
        <v>2187.5</v>
      </c>
      <c r="G1331" s="242">
        <v>1895.33</v>
      </c>
      <c r="H1331" s="242">
        <v>2187.5</v>
      </c>
      <c r="I1331" s="242">
        <v>1828.08</v>
      </c>
      <c r="J1331" s="242">
        <v>2187.5</v>
      </c>
      <c r="K1331" s="242">
        <v>1903.25</v>
      </c>
    </row>
    <row r="1332" spans="1:11">
      <c r="A1332" s="244">
        <v>5985</v>
      </c>
      <c r="B1332" s="244">
        <v>2189.25</v>
      </c>
      <c r="C1332" s="244">
        <v>1822.5</v>
      </c>
      <c r="D1332" s="245">
        <v>2189.25</v>
      </c>
      <c r="E1332" s="245">
        <v>1822.5</v>
      </c>
      <c r="F1332" s="245">
        <v>2189.25</v>
      </c>
      <c r="G1332" s="245">
        <v>1897.58</v>
      </c>
      <c r="H1332" s="245">
        <v>2189.25</v>
      </c>
      <c r="I1332" s="245">
        <v>1830.42</v>
      </c>
      <c r="J1332" s="245">
        <v>2189.25</v>
      </c>
      <c r="K1332" s="245">
        <v>1905.5</v>
      </c>
    </row>
    <row r="1333" spans="1:11">
      <c r="A1333" s="243">
        <v>5989.5</v>
      </c>
      <c r="B1333" s="243">
        <v>2190.92</v>
      </c>
      <c r="C1333" s="243">
        <v>1824.67</v>
      </c>
      <c r="D1333" s="242">
        <v>2190.92</v>
      </c>
      <c r="E1333" s="242">
        <v>1824.67</v>
      </c>
      <c r="F1333" s="242">
        <v>2190.92</v>
      </c>
      <c r="G1333" s="242">
        <v>1899.75</v>
      </c>
      <c r="H1333" s="242">
        <v>2190.92</v>
      </c>
      <c r="I1333" s="242">
        <v>1832.5</v>
      </c>
      <c r="J1333" s="242">
        <v>2190.92</v>
      </c>
      <c r="K1333" s="242">
        <v>1907.58</v>
      </c>
    </row>
    <row r="1334" spans="1:11">
      <c r="A1334" s="244">
        <v>5994</v>
      </c>
      <c r="B1334" s="244">
        <v>2192.58</v>
      </c>
      <c r="C1334" s="244">
        <v>1827</v>
      </c>
      <c r="D1334" s="245">
        <v>2192.58</v>
      </c>
      <c r="E1334" s="245">
        <v>1827</v>
      </c>
      <c r="F1334" s="245">
        <v>2192.58</v>
      </c>
      <c r="G1334" s="245">
        <v>1902</v>
      </c>
      <c r="H1334" s="245">
        <v>2192.58</v>
      </c>
      <c r="I1334" s="245">
        <v>1834.75</v>
      </c>
      <c r="J1334" s="245">
        <v>2192.58</v>
      </c>
      <c r="K1334" s="245">
        <v>1909.75</v>
      </c>
    </row>
    <row r="1335" spans="1:11">
      <c r="A1335" s="243">
        <v>5998.5</v>
      </c>
      <c r="B1335" s="243">
        <v>2194.25</v>
      </c>
      <c r="C1335" s="243">
        <v>1829.17</v>
      </c>
      <c r="D1335" s="242">
        <v>2194.25</v>
      </c>
      <c r="E1335" s="242">
        <v>1829.17</v>
      </c>
      <c r="F1335" s="242">
        <v>2194.25</v>
      </c>
      <c r="G1335" s="242">
        <v>1904.08</v>
      </c>
      <c r="H1335" s="242">
        <v>2194.25</v>
      </c>
      <c r="I1335" s="242">
        <v>1836.92</v>
      </c>
      <c r="J1335" s="242">
        <v>2194.25</v>
      </c>
      <c r="K1335" s="242">
        <v>1911.83</v>
      </c>
    </row>
    <row r="1336" spans="1:11">
      <c r="A1336" s="244">
        <v>6003</v>
      </c>
      <c r="B1336" s="244">
        <v>2196</v>
      </c>
      <c r="C1336" s="244">
        <v>1831.58</v>
      </c>
      <c r="D1336" s="245">
        <v>2196</v>
      </c>
      <c r="E1336" s="245">
        <v>1831.58</v>
      </c>
      <c r="F1336" s="245">
        <v>2196</v>
      </c>
      <c r="G1336" s="245">
        <v>1906.42</v>
      </c>
      <c r="H1336" s="245">
        <v>2196</v>
      </c>
      <c r="I1336" s="245">
        <v>1839.25</v>
      </c>
      <c r="J1336" s="245">
        <v>2196</v>
      </c>
      <c r="K1336" s="245">
        <v>1914.08</v>
      </c>
    </row>
    <row r="1337" spans="1:11">
      <c r="A1337" s="243">
        <v>6007.5</v>
      </c>
      <c r="B1337" s="243">
        <v>2197.67</v>
      </c>
      <c r="C1337" s="243">
        <v>1833.83</v>
      </c>
      <c r="D1337" s="242">
        <v>2197.67</v>
      </c>
      <c r="E1337" s="242">
        <v>1833.83</v>
      </c>
      <c r="F1337" s="242">
        <v>2197.67</v>
      </c>
      <c r="G1337" s="242">
        <v>1908.58</v>
      </c>
      <c r="H1337" s="242">
        <v>2197.67</v>
      </c>
      <c r="I1337" s="242">
        <v>1841.42</v>
      </c>
      <c r="J1337" s="242">
        <v>2197.67</v>
      </c>
      <c r="K1337" s="242">
        <v>1916.17</v>
      </c>
    </row>
    <row r="1338" spans="1:11">
      <c r="A1338" s="244">
        <v>6012</v>
      </c>
      <c r="B1338" s="244">
        <v>2199.33</v>
      </c>
      <c r="C1338" s="244">
        <v>1836.08</v>
      </c>
      <c r="D1338" s="245">
        <v>2199.33</v>
      </c>
      <c r="E1338" s="245">
        <v>1836.08</v>
      </c>
      <c r="F1338" s="245">
        <v>2199.33</v>
      </c>
      <c r="G1338" s="245">
        <v>1910.75</v>
      </c>
      <c r="H1338" s="245">
        <v>2199.33</v>
      </c>
      <c r="I1338" s="245">
        <v>1843.58</v>
      </c>
      <c r="J1338" s="245">
        <v>2199.33</v>
      </c>
      <c r="K1338" s="245">
        <v>1918.25</v>
      </c>
    </row>
    <row r="1339" spans="1:11">
      <c r="A1339" s="243">
        <v>6016.5</v>
      </c>
      <c r="B1339" s="243">
        <v>2201.08</v>
      </c>
      <c r="C1339" s="243">
        <v>1838.42</v>
      </c>
      <c r="D1339" s="242">
        <v>2201.08</v>
      </c>
      <c r="E1339" s="242">
        <v>1838.42</v>
      </c>
      <c r="F1339" s="242">
        <v>2201.08</v>
      </c>
      <c r="G1339" s="242">
        <v>1913</v>
      </c>
      <c r="H1339" s="242">
        <v>2201.08</v>
      </c>
      <c r="I1339" s="242">
        <v>1845.92</v>
      </c>
      <c r="J1339" s="242">
        <v>2201.08</v>
      </c>
      <c r="K1339" s="242">
        <v>1920.5</v>
      </c>
    </row>
    <row r="1340" spans="1:11">
      <c r="A1340" s="244">
        <v>6021</v>
      </c>
      <c r="B1340" s="244">
        <v>2202.75</v>
      </c>
      <c r="C1340" s="244">
        <v>1840.67</v>
      </c>
      <c r="D1340" s="245">
        <v>2202.75</v>
      </c>
      <c r="E1340" s="245">
        <v>1840.67</v>
      </c>
      <c r="F1340" s="245">
        <v>2202.75</v>
      </c>
      <c r="G1340" s="245">
        <v>1915.25</v>
      </c>
      <c r="H1340" s="245">
        <v>2202.75</v>
      </c>
      <c r="I1340" s="245">
        <v>1848</v>
      </c>
      <c r="J1340" s="245">
        <v>2202.75</v>
      </c>
      <c r="K1340" s="245">
        <v>1922.58</v>
      </c>
    </row>
    <row r="1341" spans="1:11">
      <c r="A1341" s="243">
        <v>6025.5</v>
      </c>
      <c r="B1341" s="243">
        <v>2204.42</v>
      </c>
      <c r="C1341" s="243">
        <v>1842.92</v>
      </c>
      <c r="D1341" s="242">
        <v>2204.42</v>
      </c>
      <c r="E1341" s="242">
        <v>1842.92</v>
      </c>
      <c r="F1341" s="242">
        <v>2204.42</v>
      </c>
      <c r="G1341" s="242">
        <v>1917.42</v>
      </c>
      <c r="H1341" s="242">
        <v>2204.42</v>
      </c>
      <c r="I1341" s="242">
        <v>1850.25</v>
      </c>
      <c r="J1341" s="242">
        <v>2204.42</v>
      </c>
      <c r="K1341" s="242">
        <v>1924.75</v>
      </c>
    </row>
    <row r="1342" spans="1:11">
      <c r="A1342" s="244">
        <v>6030</v>
      </c>
      <c r="B1342" s="244">
        <v>2206.08</v>
      </c>
      <c r="C1342" s="244">
        <v>1845.17</v>
      </c>
      <c r="D1342" s="245">
        <v>2206.08</v>
      </c>
      <c r="E1342" s="245">
        <v>1845.17</v>
      </c>
      <c r="F1342" s="245">
        <v>2206.08</v>
      </c>
      <c r="G1342" s="245">
        <v>1919.58</v>
      </c>
      <c r="H1342" s="245">
        <v>2206.08</v>
      </c>
      <c r="I1342" s="245">
        <v>1852.42</v>
      </c>
      <c r="J1342" s="245">
        <v>2206.08</v>
      </c>
      <c r="K1342" s="245">
        <v>1926.83</v>
      </c>
    </row>
    <row r="1343" spans="1:11">
      <c r="A1343" s="243">
        <v>6034.5</v>
      </c>
      <c r="B1343" s="243">
        <v>2207.83</v>
      </c>
      <c r="C1343" s="243">
        <v>1847.5</v>
      </c>
      <c r="D1343" s="242">
        <v>2207.83</v>
      </c>
      <c r="E1343" s="242">
        <v>1847.5</v>
      </c>
      <c r="F1343" s="242">
        <v>2207.83</v>
      </c>
      <c r="G1343" s="242">
        <v>1921.83</v>
      </c>
      <c r="H1343" s="242">
        <v>2207.83</v>
      </c>
      <c r="I1343" s="242">
        <v>1854.67</v>
      </c>
      <c r="J1343" s="242">
        <v>2207.83</v>
      </c>
      <c r="K1343" s="242">
        <v>1929</v>
      </c>
    </row>
    <row r="1344" spans="1:11">
      <c r="A1344" s="244">
        <v>6039</v>
      </c>
      <c r="B1344" s="244">
        <v>2209.5</v>
      </c>
      <c r="C1344" s="244">
        <v>1849.67</v>
      </c>
      <c r="D1344" s="245">
        <v>2209.5</v>
      </c>
      <c r="E1344" s="245">
        <v>1849.67</v>
      </c>
      <c r="F1344" s="245">
        <v>2209.5</v>
      </c>
      <c r="G1344" s="245">
        <v>1924</v>
      </c>
      <c r="H1344" s="245">
        <v>2209.5</v>
      </c>
      <c r="I1344" s="245">
        <v>1856.83</v>
      </c>
      <c r="J1344" s="245">
        <v>2209.5</v>
      </c>
      <c r="K1344" s="245">
        <v>1931.17</v>
      </c>
    </row>
    <row r="1345" spans="1:11">
      <c r="A1345" s="243">
        <v>6043.5</v>
      </c>
      <c r="B1345" s="243">
        <v>2211.17</v>
      </c>
      <c r="C1345" s="243">
        <v>1852</v>
      </c>
      <c r="D1345" s="242">
        <v>2211.17</v>
      </c>
      <c r="E1345" s="242">
        <v>1852</v>
      </c>
      <c r="F1345" s="242">
        <v>2211.17</v>
      </c>
      <c r="G1345" s="242">
        <v>1926.17</v>
      </c>
      <c r="H1345" s="242">
        <v>2211.17</v>
      </c>
      <c r="I1345" s="242">
        <v>1859.08</v>
      </c>
      <c r="J1345" s="242">
        <v>2211.17</v>
      </c>
      <c r="K1345" s="242">
        <v>1933.25</v>
      </c>
    </row>
    <row r="1346" spans="1:11">
      <c r="A1346" s="244">
        <v>6048</v>
      </c>
      <c r="B1346" s="244">
        <v>2212.92</v>
      </c>
      <c r="C1346" s="244">
        <v>1854.25</v>
      </c>
      <c r="D1346" s="245">
        <v>2212.92</v>
      </c>
      <c r="E1346" s="245">
        <v>1854.25</v>
      </c>
      <c r="F1346" s="245">
        <v>2212.92</v>
      </c>
      <c r="G1346" s="245">
        <v>1928.42</v>
      </c>
      <c r="H1346" s="245">
        <v>2212.92</v>
      </c>
      <c r="I1346" s="245">
        <v>1861.25</v>
      </c>
      <c r="J1346" s="245">
        <v>2212.92</v>
      </c>
      <c r="K1346" s="245">
        <v>1935.42</v>
      </c>
    </row>
    <row r="1347" spans="1:11">
      <c r="A1347" s="243">
        <v>6052.5</v>
      </c>
      <c r="B1347" s="243">
        <v>2214.58</v>
      </c>
      <c r="C1347" s="243">
        <v>1856.58</v>
      </c>
      <c r="D1347" s="242">
        <v>2214.58</v>
      </c>
      <c r="E1347" s="242">
        <v>1856.58</v>
      </c>
      <c r="F1347" s="242">
        <v>2214.58</v>
      </c>
      <c r="G1347" s="242">
        <v>1930.67</v>
      </c>
      <c r="H1347" s="242">
        <v>2214.58</v>
      </c>
      <c r="I1347" s="242">
        <v>1863.5</v>
      </c>
      <c r="J1347" s="242">
        <v>2214.58</v>
      </c>
      <c r="K1347" s="242">
        <v>1937.58</v>
      </c>
    </row>
    <row r="1348" spans="1:11">
      <c r="A1348" s="244">
        <v>6057</v>
      </c>
      <c r="B1348" s="244">
        <v>2216.25</v>
      </c>
      <c r="C1348" s="244">
        <v>1858.75</v>
      </c>
      <c r="D1348" s="245">
        <v>2216.25</v>
      </c>
      <c r="E1348" s="245">
        <v>1858.75</v>
      </c>
      <c r="F1348" s="245">
        <v>2216.25</v>
      </c>
      <c r="G1348" s="245">
        <v>1932.83</v>
      </c>
      <c r="H1348" s="245">
        <v>2216.25</v>
      </c>
      <c r="I1348" s="245">
        <v>1865.67</v>
      </c>
      <c r="J1348" s="245">
        <v>2216.25</v>
      </c>
      <c r="K1348" s="245">
        <v>1939.75</v>
      </c>
    </row>
    <row r="1349" spans="1:11">
      <c r="A1349" s="243">
        <v>6061.5</v>
      </c>
      <c r="B1349" s="243">
        <v>2217.92</v>
      </c>
      <c r="C1349" s="243">
        <v>1861.08</v>
      </c>
      <c r="D1349" s="242">
        <v>2217.92</v>
      </c>
      <c r="E1349" s="242">
        <v>1861.08</v>
      </c>
      <c r="F1349" s="242">
        <v>2217.92</v>
      </c>
      <c r="G1349" s="242">
        <v>1935</v>
      </c>
      <c r="H1349" s="242">
        <v>2217.92</v>
      </c>
      <c r="I1349" s="242">
        <v>1867.83</v>
      </c>
      <c r="J1349" s="242">
        <v>2217.92</v>
      </c>
      <c r="K1349" s="242">
        <v>1941.75</v>
      </c>
    </row>
    <row r="1350" spans="1:11">
      <c r="A1350" s="244">
        <v>6066</v>
      </c>
      <c r="B1350" s="244">
        <v>2219.67</v>
      </c>
      <c r="C1350" s="244">
        <v>1863.33</v>
      </c>
      <c r="D1350" s="245">
        <v>2219.67</v>
      </c>
      <c r="E1350" s="245">
        <v>1863.33</v>
      </c>
      <c r="F1350" s="245">
        <v>2219.67</v>
      </c>
      <c r="G1350" s="245">
        <v>1937.25</v>
      </c>
      <c r="H1350" s="245">
        <v>2219.67</v>
      </c>
      <c r="I1350" s="245">
        <v>1870.08</v>
      </c>
      <c r="J1350" s="245">
        <v>2219.67</v>
      </c>
      <c r="K1350" s="245">
        <v>1944</v>
      </c>
    </row>
    <row r="1351" spans="1:11">
      <c r="A1351" s="243">
        <v>6070.5</v>
      </c>
      <c r="B1351" s="243">
        <v>2221.33</v>
      </c>
      <c r="C1351" s="243">
        <v>1865.67</v>
      </c>
      <c r="D1351" s="242">
        <v>2221.33</v>
      </c>
      <c r="E1351" s="242">
        <v>1865.67</v>
      </c>
      <c r="F1351" s="242">
        <v>2221.33</v>
      </c>
      <c r="G1351" s="242">
        <v>1939.5</v>
      </c>
      <c r="H1351" s="242">
        <v>2221.33</v>
      </c>
      <c r="I1351" s="242">
        <v>1872.33</v>
      </c>
      <c r="J1351" s="242">
        <v>2221.33</v>
      </c>
      <c r="K1351" s="242">
        <v>1946.17</v>
      </c>
    </row>
    <row r="1352" spans="1:11">
      <c r="A1352" s="244">
        <v>6075</v>
      </c>
      <c r="B1352" s="244">
        <v>2223</v>
      </c>
      <c r="C1352" s="244">
        <v>1867.83</v>
      </c>
      <c r="D1352" s="245">
        <v>2223</v>
      </c>
      <c r="E1352" s="245">
        <v>1867.83</v>
      </c>
      <c r="F1352" s="245">
        <v>2223</v>
      </c>
      <c r="G1352" s="245">
        <v>1941.58</v>
      </c>
      <c r="H1352" s="245">
        <v>2223</v>
      </c>
      <c r="I1352" s="245">
        <v>1874.42</v>
      </c>
      <c r="J1352" s="245">
        <v>2223</v>
      </c>
      <c r="K1352" s="245">
        <v>1948.17</v>
      </c>
    </row>
    <row r="1353" spans="1:11">
      <c r="A1353" s="243">
        <v>6079.5</v>
      </c>
      <c r="B1353" s="243">
        <v>2224.75</v>
      </c>
      <c r="C1353" s="243">
        <v>1870.25</v>
      </c>
      <c r="D1353" s="242">
        <v>2224.75</v>
      </c>
      <c r="E1353" s="242">
        <v>1870.25</v>
      </c>
      <c r="F1353" s="242">
        <v>2224.75</v>
      </c>
      <c r="G1353" s="242">
        <v>1943.92</v>
      </c>
      <c r="H1353" s="242">
        <v>2224.75</v>
      </c>
      <c r="I1353" s="242">
        <v>1876.75</v>
      </c>
      <c r="J1353" s="242">
        <v>2224.75</v>
      </c>
      <c r="K1353" s="242">
        <v>1950.42</v>
      </c>
    </row>
    <row r="1354" spans="1:11">
      <c r="A1354" s="244">
        <v>6084</v>
      </c>
      <c r="B1354" s="244">
        <v>2226.42</v>
      </c>
      <c r="C1354" s="244">
        <v>1872.42</v>
      </c>
      <c r="D1354" s="245">
        <v>2226.42</v>
      </c>
      <c r="E1354" s="245">
        <v>1872.42</v>
      </c>
      <c r="F1354" s="245">
        <v>2226.42</v>
      </c>
      <c r="G1354" s="245">
        <v>1946.08</v>
      </c>
      <c r="H1354" s="245">
        <v>2226.42</v>
      </c>
      <c r="I1354" s="245">
        <v>1878.92</v>
      </c>
      <c r="J1354" s="245">
        <v>2226.42</v>
      </c>
      <c r="K1354" s="245">
        <v>1952.58</v>
      </c>
    </row>
    <row r="1355" spans="1:11">
      <c r="A1355" s="243">
        <v>6088.5</v>
      </c>
      <c r="B1355" s="243">
        <v>2228.08</v>
      </c>
      <c r="C1355" s="243">
        <v>1874.67</v>
      </c>
      <c r="D1355" s="242">
        <v>2228.08</v>
      </c>
      <c r="E1355" s="242">
        <v>1874.67</v>
      </c>
      <c r="F1355" s="242">
        <v>2228.08</v>
      </c>
      <c r="G1355" s="242">
        <v>1948.25</v>
      </c>
      <c r="H1355" s="242">
        <v>2228.08</v>
      </c>
      <c r="I1355" s="242">
        <v>1881.08</v>
      </c>
      <c r="J1355" s="242">
        <v>2228.08</v>
      </c>
      <c r="K1355" s="242">
        <v>1954.67</v>
      </c>
    </row>
    <row r="1356" spans="1:11">
      <c r="A1356" s="244">
        <v>6093</v>
      </c>
      <c r="B1356" s="244">
        <v>2229.75</v>
      </c>
      <c r="C1356" s="244">
        <v>1876.92</v>
      </c>
      <c r="D1356" s="245">
        <v>2229.75</v>
      </c>
      <c r="E1356" s="245">
        <v>1876.92</v>
      </c>
      <c r="F1356" s="245">
        <v>2229.75</v>
      </c>
      <c r="G1356" s="245">
        <v>1950.42</v>
      </c>
      <c r="H1356" s="245">
        <v>2229.75</v>
      </c>
      <c r="I1356" s="245">
        <v>1883.25</v>
      </c>
      <c r="J1356" s="245">
        <v>2229.75</v>
      </c>
      <c r="K1356" s="245">
        <v>1956.75</v>
      </c>
    </row>
    <row r="1357" spans="1:11">
      <c r="A1357" s="243">
        <v>6097.5</v>
      </c>
      <c r="B1357" s="243">
        <v>2231.5</v>
      </c>
      <c r="C1357" s="243">
        <v>1879.25</v>
      </c>
      <c r="D1357" s="242">
        <v>2231.5</v>
      </c>
      <c r="E1357" s="242">
        <v>1879.25</v>
      </c>
      <c r="F1357" s="242">
        <v>2231.5</v>
      </c>
      <c r="G1357" s="242">
        <v>1952.67</v>
      </c>
      <c r="H1357" s="242">
        <v>2231.5</v>
      </c>
      <c r="I1357" s="242">
        <v>1885.58</v>
      </c>
      <c r="J1357" s="242">
        <v>2231.5</v>
      </c>
      <c r="K1357" s="242">
        <v>1959</v>
      </c>
    </row>
    <row r="1358" spans="1:11">
      <c r="A1358" s="244">
        <v>6102</v>
      </c>
      <c r="B1358" s="244">
        <v>2233.17</v>
      </c>
      <c r="C1358" s="244">
        <v>1881.5</v>
      </c>
      <c r="D1358" s="245">
        <v>2233.17</v>
      </c>
      <c r="E1358" s="245">
        <v>1881.5</v>
      </c>
      <c r="F1358" s="245">
        <v>2233.17</v>
      </c>
      <c r="G1358" s="245">
        <v>1954.92</v>
      </c>
      <c r="H1358" s="245">
        <v>2233.17</v>
      </c>
      <c r="I1358" s="245">
        <v>1887.67</v>
      </c>
      <c r="J1358" s="245">
        <v>2233.17</v>
      </c>
      <c r="K1358" s="245">
        <v>1961.08</v>
      </c>
    </row>
    <row r="1359" spans="1:11">
      <c r="A1359" s="243">
        <v>6106.5</v>
      </c>
      <c r="B1359" s="243">
        <v>2234.83</v>
      </c>
      <c r="C1359" s="243">
        <v>1883.75</v>
      </c>
      <c r="D1359" s="242">
        <v>2234.83</v>
      </c>
      <c r="E1359" s="242">
        <v>1883.75</v>
      </c>
      <c r="F1359" s="242">
        <v>2234.83</v>
      </c>
      <c r="G1359" s="242">
        <v>1957</v>
      </c>
      <c r="H1359" s="242">
        <v>2234.83</v>
      </c>
      <c r="I1359" s="242">
        <v>1889.92</v>
      </c>
      <c r="J1359" s="242">
        <v>2234.83</v>
      </c>
      <c r="K1359" s="242">
        <v>1963.17</v>
      </c>
    </row>
    <row r="1360" spans="1:11">
      <c r="A1360" s="244">
        <v>6111</v>
      </c>
      <c r="B1360" s="244">
        <v>2236.58</v>
      </c>
      <c r="C1360" s="244">
        <v>1886.08</v>
      </c>
      <c r="D1360" s="245">
        <v>2236.58</v>
      </c>
      <c r="E1360" s="245">
        <v>1886.08</v>
      </c>
      <c r="F1360" s="245">
        <v>2236.58</v>
      </c>
      <c r="G1360" s="245">
        <v>1959.33</v>
      </c>
      <c r="H1360" s="245">
        <v>2236.58</v>
      </c>
      <c r="I1360" s="245">
        <v>1892.17</v>
      </c>
      <c r="J1360" s="245">
        <v>2236.58</v>
      </c>
      <c r="K1360" s="245">
        <v>1965.42</v>
      </c>
    </row>
    <row r="1361" spans="1:11">
      <c r="A1361" s="243">
        <v>6115.5</v>
      </c>
      <c r="B1361" s="243">
        <v>2238.25</v>
      </c>
      <c r="C1361" s="243">
        <v>1888.33</v>
      </c>
      <c r="D1361" s="242">
        <v>2238.25</v>
      </c>
      <c r="E1361" s="242">
        <v>1888.33</v>
      </c>
      <c r="F1361" s="242">
        <v>2238.25</v>
      </c>
      <c r="G1361" s="242">
        <v>1961.5</v>
      </c>
      <c r="H1361" s="242">
        <v>2238.25</v>
      </c>
      <c r="I1361" s="242">
        <v>1894.33</v>
      </c>
      <c r="J1361" s="242">
        <v>2238.25</v>
      </c>
      <c r="K1361" s="242">
        <v>1967.5</v>
      </c>
    </row>
    <row r="1362" spans="1:11">
      <c r="A1362" s="244">
        <v>6120</v>
      </c>
      <c r="B1362" s="244">
        <v>2239.92</v>
      </c>
      <c r="C1362" s="244">
        <v>1890.58</v>
      </c>
      <c r="D1362" s="245">
        <v>2239.92</v>
      </c>
      <c r="E1362" s="245">
        <v>1890.58</v>
      </c>
      <c r="F1362" s="245">
        <v>2239.92</v>
      </c>
      <c r="G1362" s="245">
        <v>1963.75</v>
      </c>
      <c r="H1362" s="245">
        <v>2239.92</v>
      </c>
      <c r="I1362" s="245">
        <v>1896.5</v>
      </c>
      <c r="J1362" s="245">
        <v>2239.92</v>
      </c>
      <c r="K1362" s="245">
        <v>1969.67</v>
      </c>
    </row>
    <row r="1363" spans="1:11">
      <c r="A1363" s="243">
        <v>6124.5</v>
      </c>
      <c r="B1363" s="243">
        <v>2241.58</v>
      </c>
      <c r="C1363" s="243">
        <v>1892.83</v>
      </c>
      <c r="D1363" s="242">
        <v>2241.58</v>
      </c>
      <c r="E1363" s="242">
        <v>1892.83</v>
      </c>
      <c r="F1363" s="242">
        <v>2241.58</v>
      </c>
      <c r="G1363" s="242">
        <v>1965.83</v>
      </c>
      <c r="H1363" s="242">
        <v>2241.58</v>
      </c>
      <c r="I1363" s="242">
        <v>1898.75</v>
      </c>
      <c r="J1363" s="242">
        <v>2241.58</v>
      </c>
      <c r="K1363" s="242">
        <v>1971.75</v>
      </c>
    </row>
    <row r="1364" spans="1:11">
      <c r="A1364" s="244">
        <v>6129</v>
      </c>
      <c r="B1364" s="244">
        <v>2243.33</v>
      </c>
      <c r="C1364" s="244">
        <v>1895.17</v>
      </c>
      <c r="D1364" s="245">
        <v>2243.33</v>
      </c>
      <c r="E1364" s="245">
        <v>1895.17</v>
      </c>
      <c r="F1364" s="245">
        <v>2243.33</v>
      </c>
      <c r="G1364" s="245">
        <v>1968.17</v>
      </c>
      <c r="H1364" s="245">
        <v>2243.33</v>
      </c>
      <c r="I1364" s="245">
        <v>1900.92</v>
      </c>
      <c r="J1364" s="245">
        <v>2243.33</v>
      </c>
      <c r="K1364" s="245">
        <v>1973.92</v>
      </c>
    </row>
    <row r="1365" spans="1:11">
      <c r="A1365" s="243">
        <v>6133.5</v>
      </c>
      <c r="B1365" s="243">
        <v>2245</v>
      </c>
      <c r="C1365" s="243">
        <v>1897.42</v>
      </c>
      <c r="D1365" s="242">
        <v>2245</v>
      </c>
      <c r="E1365" s="242">
        <v>1897.42</v>
      </c>
      <c r="F1365" s="242">
        <v>2245</v>
      </c>
      <c r="G1365" s="242">
        <v>1970.33</v>
      </c>
      <c r="H1365" s="242">
        <v>2245</v>
      </c>
      <c r="I1365" s="242">
        <v>1903.17</v>
      </c>
      <c r="J1365" s="242">
        <v>2245</v>
      </c>
      <c r="K1365" s="242">
        <v>1976.08</v>
      </c>
    </row>
    <row r="1366" spans="1:11">
      <c r="A1366" s="244">
        <v>6138</v>
      </c>
      <c r="B1366" s="244">
        <v>2246.67</v>
      </c>
      <c r="C1366" s="244">
        <v>1899.67</v>
      </c>
      <c r="D1366" s="245">
        <v>2246.67</v>
      </c>
      <c r="E1366" s="245">
        <v>1899.67</v>
      </c>
      <c r="F1366" s="245">
        <v>2246.67</v>
      </c>
      <c r="G1366" s="245">
        <v>1972.58</v>
      </c>
      <c r="H1366" s="245">
        <v>2246.67</v>
      </c>
      <c r="I1366" s="245">
        <v>1905.33</v>
      </c>
      <c r="J1366" s="245">
        <v>2246.67</v>
      </c>
      <c r="K1366" s="245">
        <v>1978.25</v>
      </c>
    </row>
    <row r="1367" spans="1:11">
      <c r="A1367" s="243">
        <v>6142.5</v>
      </c>
      <c r="B1367" s="243">
        <v>2248.42</v>
      </c>
      <c r="C1367" s="243">
        <v>1902</v>
      </c>
      <c r="D1367" s="242">
        <v>2248.42</v>
      </c>
      <c r="E1367" s="242">
        <v>1902</v>
      </c>
      <c r="F1367" s="242">
        <v>2248.42</v>
      </c>
      <c r="G1367" s="242">
        <v>1974.75</v>
      </c>
      <c r="H1367" s="242">
        <v>2248.42</v>
      </c>
      <c r="I1367" s="242">
        <v>1907.58</v>
      </c>
      <c r="J1367" s="242">
        <v>2248.42</v>
      </c>
      <c r="K1367" s="242">
        <v>1980.33</v>
      </c>
    </row>
    <row r="1368" spans="1:11">
      <c r="A1368" s="244">
        <v>6147</v>
      </c>
      <c r="B1368" s="244">
        <v>2250.08</v>
      </c>
      <c r="C1368" s="244">
        <v>1904.17</v>
      </c>
      <c r="D1368" s="245">
        <v>2250.08</v>
      </c>
      <c r="E1368" s="245">
        <v>1904.17</v>
      </c>
      <c r="F1368" s="245">
        <v>2250.08</v>
      </c>
      <c r="G1368" s="245">
        <v>1976.92</v>
      </c>
      <c r="H1368" s="245">
        <v>2250.08</v>
      </c>
      <c r="I1368" s="245">
        <v>1909.75</v>
      </c>
      <c r="J1368" s="245">
        <v>2250.08</v>
      </c>
      <c r="K1368" s="245">
        <v>1982.5</v>
      </c>
    </row>
    <row r="1369" spans="1:11">
      <c r="A1369" s="243">
        <v>6151.5</v>
      </c>
      <c r="B1369" s="243">
        <v>2251.75</v>
      </c>
      <c r="C1369" s="243">
        <v>1906.5</v>
      </c>
      <c r="D1369" s="242">
        <v>2251.75</v>
      </c>
      <c r="E1369" s="242">
        <v>1906.5</v>
      </c>
      <c r="F1369" s="242">
        <v>2251.75</v>
      </c>
      <c r="G1369" s="242">
        <v>1979.17</v>
      </c>
      <c r="H1369" s="242">
        <v>2251.75</v>
      </c>
      <c r="I1369" s="242">
        <v>1912</v>
      </c>
      <c r="J1369" s="242">
        <v>2251.75</v>
      </c>
      <c r="K1369" s="242">
        <v>1984.67</v>
      </c>
    </row>
    <row r="1370" spans="1:11">
      <c r="A1370" s="244">
        <v>6156</v>
      </c>
      <c r="B1370" s="244">
        <v>2253.42</v>
      </c>
      <c r="C1370" s="244">
        <v>1908.75</v>
      </c>
      <c r="D1370" s="245">
        <v>2253.42</v>
      </c>
      <c r="E1370" s="245">
        <v>1908.75</v>
      </c>
      <c r="F1370" s="245">
        <v>2253.42</v>
      </c>
      <c r="G1370" s="245">
        <v>1981.25</v>
      </c>
      <c r="H1370" s="245">
        <v>2253.42</v>
      </c>
      <c r="I1370" s="245">
        <v>1914.17</v>
      </c>
      <c r="J1370" s="245">
        <v>2253.42</v>
      </c>
      <c r="K1370" s="245">
        <v>1986.67</v>
      </c>
    </row>
    <row r="1371" spans="1:11">
      <c r="A1371" s="243">
        <v>6160.5</v>
      </c>
      <c r="B1371" s="243">
        <v>2255.17</v>
      </c>
      <c r="C1371" s="243">
        <v>1911.08</v>
      </c>
      <c r="D1371" s="242">
        <v>2255.17</v>
      </c>
      <c r="E1371" s="242">
        <v>1911.08</v>
      </c>
      <c r="F1371" s="242">
        <v>2255.17</v>
      </c>
      <c r="G1371" s="242">
        <v>1983.58</v>
      </c>
      <c r="H1371" s="242">
        <v>2255.17</v>
      </c>
      <c r="I1371" s="242">
        <v>1916.42</v>
      </c>
      <c r="J1371" s="242">
        <v>2255.17</v>
      </c>
      <c r="K1371" s="242">
        <v>1988.92</v>
      </c>
    </row>
    <row r="1372" spans="1:11">
      <c r="A1372" s="244">
        <v>6165</v>
      </c>
      <c r="B1372" s="244">
        <v>2256.83</v>
      </c>
      <c r="C1372" s="244">
        <v>1913.33</v>
      </c>
      <c r="D1372" s="245">
        <v>2256.83</v>
      </c>
      <c r="E1372" s="245">
        <v>1913.33</v>
      </c>
      <c r="F1372" s="245">
        <v>2256.83</v>
      </c>
      <c r="G1372" s="245">
        <v>1985.75</v>
      </c>
      <c r="H1372" s="245">
        <v>2256.83</v>
      </c>
      <c r="I1372" s="245">
        <v>1918.67</v>
      </c>
      <c r="J1372" s="245">
        <v>2256.83</v>
      </c>
      <c r="K1372" s="245">
        <v>1991.08</v>
      </c>
    </row>
    <row r="1373" spans="1:11">
      <c r="A1373" s="243">
        <v>6169.5</v>
      </c>
      <c r="B1373" s="243">
        <v>2258.5</v>
      </c>
      <c r="C1373" s="243">
        <v>1915.58</v>
      </c>
      <c r="D1373" s="242">
        <v>2258.5</v>
      </c>
      <c r="E1373" s="242">
        <v>1915.58</v>
      </c>
      <c r="F1373" s="242">
        <v>2258.5</v>
      </c>
      <c r="G1373" s="242">
        <v>1988</v>
      </c>
      <c r="H1373" s="242">
        <v>2258.5</v>
      </c>
      <c r="I1373" s="242">
        <v>1920.75</v>
      </c>
      <c r="J1373" s="242">
        <v>2258.5</v>
      </c>
      <c r="K1373" s="242">
        <v>1993.17</v>
      </c>
    </row>
    <row r="1374" spans="1:11">
      <c r="A1374" s="244">
        <v>6174</v>
      </c>
      <c r="B1374" s="244">
        <v>2260.17</v>
      </c>
      <c r="C1374" s="244">
        <v>1917.83</v>
      </c>
      <c r="D1374" s="245">
        <v>2260.17</v>
      </c>
      <c r="E1374" s="245">
        <v>1917.83</v>
      </c>
      <c r="F1374" s="245">
        <v>2260.17</v>
      </c>
      <c r="G1374" s="245">
        <v>1990.08</v>
      </c>
      <c r="H1374" s="245">
        <v>2260.17</v>
      </c>
      <c r="I1374" s="245">
        <v>1923</v>
      </c>
      <c r="J1374" s="245">
        <v>2260.17</v>
      </c>
      <c r="K1374" s="245">
        <v>1995.25</v>
      </c>
    </row>
    <row r="1375" spans="1:11">
      <c r="A1375" s="243">
        <v>6178.5</v>
      </c>
      <c r="B1375" s="243">
        <v>2261.92</v>
      </c>
      <c r="C1375" s="243">
        <v>1920.17</v>
      </c>
      <c r="D1375" s="242">
        <v>2261.92</v>
      </c>
      <c r="E1375" s="242">
        <v>1920.17</v>
      </c>
      <c r="F1375" s="242">
        <v>2261.92</v>
      </c>
      <c r="G1375" s="242">
        <v>1992.42</v>
      </c>
      <c r="H1375" s="242">
        <v>2261.92</v>
      </c>
      <c r="I1375" s="242">
        <v>1925.25</v>
      </c>
      <c r="J1375" s="242">
        <v>2261.92</v>
      </c>
      <c r="K1375" s="242">
        <v>1997.5</v>
      </c>
    </row>
    <row r="1376" spans="1:11">
      <c r="A1376" s="244">
        <v>6183</v>
      </c>
      <c r="B1376" s="244">
        <v>2263.58</v>
      </c>
      <c r="C1376" s="244">
        <v>1922.42</v>
      </c>
      <c r="D1376" s="245">
        <v>2263.58</v>
      </c>
      <c r="E1376" s="245">
        <v>1922.42</v>
      </c>
      <c r="F1376" s="245">
        <v>2263.58</v>
      </c>
      <c r="G1376" s="245">
        <v>1994.58</v>
      </c>
      <c r="H1376" s="245">
        <v>2263.58</v>
      </c>
      <c r="I1376" s="245">
        <v>1927.42</v>
      </c>
      <c r="J1376" s="245">
        <v>2263.58</v>
      </c>
      <c r="K1376" s="245">
        <v>1999.58</v>
      </c>
    </row>
    <row r="1377" spans="1:11">
      <c r="A1377" s="243">
        <v>6187.5</v>
      </c>
      <c r="B1377" s="243">
        <v>2265.25</v>
      </c>
      <c r="C1377" s="243">
        <v>1924.67</v>
      </c>
      <c r="D1377" s="242">
        <v>2265.25</v>
      </c>
      <c r="E1377" s="242">
        <v>1924.67</v>
      </c>
      <c r="F1377" s="242">
        <v>2265.25</v>
      </c>
      <c r="G1377" s="242">
        <v>1996.75</v>
      </c>
      <c r="H1377" s="242">
        <v>2265.25</v>
      </c>
      <c r="I1377" s="242">
        <v>1929.58</v>
      </c>
      <c r="J1377" s="242">
        <v>2265.25</v>
      </c>
      <c r="K1377" s="242">
        <v>2001.67</v>
      </c>
    </row>
    <row r="1378" spans="1:11">
      <c r="A1378" s="244">
        <v>6192</v>
      </c>
      <c r="B1378" s="244">
        <v>2267</v>
      </c>
      <c r="C1378" s="244">
        <v>1927</v>
      </c>
      <c r="D1378" s="245">
        <v>2267</v>
      </c>
      <c r="E1378" s="245">
        <v>1927</v>
      </c>
      <c r="F1378" s="245">
        <v>2267</v>
      </c>
      <c r="G1378" s="245">
        <v>1999</v>
      </c>
      <c r="H1378" s="245">
        <v>2267</v>
      </c>
      <c r="I1378" s="245">
        <v>1931.92</v>
      </c>
      <c r="J1378" s="245">
        <v>2267</v>
      </c>
      <c r="K1378" s="245">
        <v>2003.92</v>
      </c>
    </row>
    <row r="1379" spans="1:11">
      <c r="A1379" s="243">
        <v>6196.5</v>
      </c>
      <c r="B1379" s="243">
        <v>2268.67</v>
      </c>
      <c r="C1379" s="243">
        <v>1929.17</v>
      </c>
      <c r="D1379" s="242">
        <v>2268.67</v>
      </c>
      <c r="E1379" s="242">
        <v>1929.17</v>
      </c>
      <c r="F1379" s="242">
        <v>2268.67</v>
      </c>
      <c r="G1379" s="242">
        <v>2001.17</v>
      </c>
      <c r="H1379" s="242">
        <v>2268.67</v>
      </c>
      <c r="I1379" s="242">
        <v>1934</v>
      </c>
      <c r="J1379" s="242">
        <v>2268.67</v>
      </c>
      <c r="K1379" s="242">
        <v>2006</v>
      </c>
    </row>
    <row r="1380" spans="1:11">
      <c r="A1380" s="244">
        <v>6201</v>
      </c>
      <c r="B1380" s="244">
        <v>2270.33</v>
      </c>
      <c r="C1380" s="244">
        <v>1931.5</v>
      </c>
      <c r="D1380" s="245">
        <v>2270.33</v>
      </c>
      <c r="E1380" s="245">
        <v>1931.5</v>
      </c>
      <c r="F1380" s="245">
        <v>2270.33</v>
      </c>
      <c r="G1380" s="245">
        <v>2003.42</v>
      </c>
      <c r="H1380" s="245">
        <v>2270.33</v>
      </c>
      <c r="I1380" s="245">
        <v>1936.25</v>
      </c>
      <c r="J1380" s="245">
        <v>2270.33</v>
      </c>
      <c r="K1380" s="245">
        <v>2008.17</v>
      </c>
    </row>
    <row r="1381" spans="1:11">
      <c r="A1381" s="243">
        <v>6205.5</v>
      </c>
      <c r="B1381" s="243">
        <v>2272</v>
      </c>
      <c r="C1381" s="243">
        <v>1933.67</v>
      </c>
      <c r="D1381" s="242">
        <v>2272</v>
      </c>
      <c r="E1381" s="242">
        <v>1933.67</v>
      </c>
      <c r="F1381" s="242">
        <v>2272</v>
      </c>
      <c r="G1381" s="242">
        <v>2005.5</v>
      </c>
      <c r="H1381" s="242">
        <v>2272</v>
      </c>
      <c r="I1381" s="242">
        <v>1938.42</v>
      </c>
      <c r="J1381" s="242">
        <v>2272</v>
      </c>
      <c r="K1381" s="242">
        <v>2010.25</v>
      </c>
    </row>
    <row r="1382" spans="1:11">
      <c r="A1382" s="244">
        <v>6210</v>
      </c>
      <c r="B1382" s="244">
        <v>2273.75</v>
      </c>
      <c r="C1382" s="244">
        <v>1936.08</v>
      </c>
      <c r="D1382" s="245">
        <v>2273.75</v>
      </c>
      <c r="E1382" s="245">
        <v>1936.08</v>
      </c>
      <c r="F1382" s="245">
        <v>2273.75</v>
      </c>
      <c r="G1382" s="245">
        <v>2007.83</v>
      </c>
      <c r="H1382" s="245">
        <v>2273.75</v>
      </c>
      <c r="I1382" s="245">
        <v>1940.67</v>
      </c>
      <c r="J1382" s="245">
        <v>2273.75</v>
      </c>
      <c r="K1382" s="245">
        <v>2012.42</v>
      </c>
    </row>
    <row r="1383" spans="1:11">
      <c r="A1383" s="243">
        <v>6214.5</v>
      </c>
      <c r="B1383" s="243">
        <v>2275.42</v>
      </c>
      <c r="C1383" s="243">
        <v>1938.25</v>
      </c>
      <c r="D1383" s="242">
        <v>2275.42</v>
      </c>
      <c r="E1383" s="242">
        <v>1938.25</v>
      </c>
      <c r="F1383" s="242">
        <v>2275.42</v>
      </c>
      <c r="G1383" s="242">
        <v>2010</v>
      </c>
      <c r="H1383" s="242">
        <v>2275.42</v>
      </c>
      <c r="I1383" s="242">
        <v>1942.83</v>
      </c>
      <c r="J1383" s="242">
        <v>2275.42</v>
      </c>
      <c r="K1383" s="242">
        <v>2014.58</v>
      </c>
    </row>
    <row r="1384" spans="1:11">
      <c r="A1384" s="244">
        <v>6219</v>
      </c>
      <c r="B1384" s="244">
        <v>2277.08</v>
      </c>
      <c r="C1384" s="244">
        <v>1940.58</v>
      </c>
      <c r="D1384" s="245">
        <v>2277.08</v>
      </c>
      <c r="E1384" s="245">
        <v>1940.58</v>
      </c>
      <c r="F1384" s="245">
        <v>2277.08</v>
      </c>
      <c r="G1384" s="245">
        <v>2012.17</v>
      </c>
      <c r="H1384" s="245">
        <v>2277.08</v>
      </c>
      <c r="I1384" s="245">
        <v>1945.08</v>
      </c>
      <c r="J1384" s="245">
        <v>2277.08</v>
      </c>
      <c r="K1384" s="245">
        <v>2016.67</v>
      </c>
    </row>
    <row r="1385" spans="1:11">
      <c r="A1385" s="243">
        <v>6223.5</v>
      </c>
      <c r="B1385" s="243">
        <v>2278.83</v>
      </c>
      <c r="C1385" s="243">
        <v>1942.83</v>
      </c>
      <c r="D1385" s="242">
        <v>2278.83</v>
      </c>
      <c r="E1385" s="242">
        <v>1942.83</v>
      </c>
      <c r="F1385" s="242">
        <v>2278.83</v>
      </c>
      <c r="G1385" s="242">
        <v>2014.42</v>
      </c>
      <c r="H1385" s="242">
        <v>2278.83</v>
      </c>
      <c r="I1385" s="242">
        <v>1947.25</v>
      </c>
      <c r="J1385" s="242">
        <v>2278.83</v>
      </c>
      <c r="K1385" s="242">
        <v>2018.83</v>
      </c>
    </row>
    <row r="1386" spans="1:11">
      <c r="A1386" s="244">
        <v>6228</v>
      </c>
      <c r="B1386" s="244">
        <v>2280.5</v>
      </c>
      <c r="C1386" s="244">
        <v>1945.17</v>
      </c>
      <c r="D1386" s="245">
        <v>2280.5</v>
      </c>
      <c r="E1386" s="245">
        <v>1945.17</v>
      </c>
      <c r="F1386" s="245">
        <v>2280.5</v>
      </c>
      <c r="G1386" s="245">
        <v>2016.67</v>
      </c>
      <c r="H1386" s="245">
        <v>2280.5</v>
      </c>
      <c r="I1386" s="245">
        <v>1949.5</v>
      </c>
      <c r="J1386" s="245">
        <v>2280.5</v>
      </c>
      <c r="K1386" s="245">
        <v>2021</v>
      </c>
    </row>
    <row r="1387" spans="1:11">
      <c r="A1387" s="243">
        <v>6232.5</v>
      </c>
      <c r="B1387" s="243">
        <v>2282.17</v>
      </c>
      <c r="C1387" s="243">
        <v>1947.33</v>
      </c>
      <c r="D1387" s="242">
        <v>2282.17</v>
      </c>
      <c r="E1387" s="242">
        <v>1947.33</v>
      </c>
      <c r="F1387" s="242">
        <v>2282.17</v>
      </c>
      <c r="G1387" s="242">
        <v>2018.83</v>
      </c>
      <c r="H1387" s="242">
        <v>2282.17</v>
      </c>
      <c r="I1387" s="242">
        <v>1951.67</v>
      </c>
      <c r="J1387" s="242">
        <v>2282.17</v>
      </c>
      <c r="K1387" s="242">
        <v>2023.17</v>
      </c>
    </row>
    <row r="1388" spans="1:11">
      <c r="A1388" s="244">
        <v>6237</v>
      </c>
      <c r="B1388" s="244">
        <v>2283.83</v>
      </c>
      <c r="C1388" s="244">
        <v>1949.67</v>
      </c>
      <c r="D1388" s="245">
        <v>2283.83</v>
      </c>
      <c r="E1388" s="245">
        <v>1949.67</v>
      </c>
      <c r="F1388" s="245">
        <v>2283.83</v>
      </c>
      <c r="G1388" s="245">
        <v>2021</v>
      </c>
      <c r="H1388" s="245">
        <v>2283.83</v>
      </c>
      <c r="I1388" s="245">
        <v>1953.83</v>
      </c>
      <c r="J1388" s="245">
        <v>2283.83</v>
      </c>
      <c r="K1388" s="245">
        <v>2025.17</v>
      </c>
    </row>
    <row r="1389" spans="1:11">
      <c r="A1389" s="243">
        <v>6241.5</v>
      </c>
      <c r="B1389" s="243">
        <v>2285.58</v>
      </c>
      <c r="C1389" s="243">
        <v>1951.92</v>
      </c>
      <c r="D1389" s="242">
        <v>2285.58</v>
      </c>
      <c r="E1389" s="242">
        <v>1951.92</v>
      </c>
      <c r="F1389" s="242">
        <v>2285.58</v>
      </c>
      <c r="G1389" s="242">
        <v>2023.25</v>
      </c>
      <c r="H1389" s="242">
        <v>2285.58</v>
      </c>
      <c r="I1389" s="242">
        <v>1956.08</v>
      </c>
      <c r="J1389" s="242">
        <v>2285.58</v>
      </c>
      <c r="K1389" s="242">
        <v>2027.42</v>
      </c>
    </row>
    <row r="1390" spans="1:11">
      <c r="A1390" s="244">
        <v>6246</v>
      </c>
      <c r="B1390" s="244">
        <v>2287.25</v>
      </c>
      <c r="C1390" s="244">
        <v>1954.17</v>
      </c>
      <c r="D1390" s="245">
        <v>2287.25</v>
      </c>
      <c r="E1390" s="245">
        <v>1954.17</v>
      </c>
      <c r="F1390" s="245">
        <v>2287.25</v>
      </c>
      <c r="G1390" s="245">
        <v>2025.42</v>
      </c>
      <c r="H1390" s="245">
        <v>2287.25</v>
      </c>
      <c r="I1390" s="245">
        <v>1958.33</v>
      </c>
      <c r="J1390" s="245">
        <v>2287.25</v>
      </c>
      <c r="K1390" s="245">
        <v>2029.58</v>
      </c>
    </row>
    <row r="1391" spans="1:11">
      <c r="A1391" s="243">
        <v>6250.5</v>
      </c>
      <c r="B1391" s="243">
        <v>2288.92</v>
      </c>
      <c r="C1391" s="243">
        <v>1956.42</v>
      </c>
      <c r="D1391" s="242">
        <v>2288.92</v>
      </c>
      <c r="E1391" s="242">
        <v>1956.42</v>
      </c>
      <c r="F1391" s="242">
        <v>2288.92</v>
      </c>
      <c r="G1391" s="242">
        <v>2027.58</v>
      </c>
      <c r="H1391" s="242">
        <v>2288.92</v>
      </c>
      <c r="I1391" s="242">
        <v>1960.42</v>
      </c>
      <c r="J1391" s="242">
        <v>2288.92</v>
      </c>
      <c r="K1391" s="242">
        <v>2031.58</v>
      </c>
    </row>
    <row r="1392" spans="1:11">
      <c r="A1392" s="244">
        <v>6255</v>
      </c>
      <c r="B1392" s="244">
        <v>2290.67</v>
      </c>
      <c r="C1392" s="244">
        <v>1958.75</v>
      </c>
      <c r="D1392" s="245">
        <v>2290.67</v>
      </c>
      <c r="E1392" s="245">
        <v>1958.75</v>
      </c>
      <c r="F1392" s="245">
        <v>2290.67</v>
      </c>
      <c r="G1392" s="245">
        <v>2029.83</v>
      </c>
      <c r="H1392" s="245">
        <v>2290.67</v>
      </c>
      <c r="I1392" s="245">
        <v>1962.75</v>
      </c>
      <c r="J1392" s="245">
        <v>2290.67</v>
      </c>
      <c r="K1392" s="245">
        <v>2033.83</v>
      </c>
    </row>
    <row r="1393" spans="1:11">
      <c r="A1393" s="243">
        <v>6259.5</v>
      </c>
      <c r="B1393" s="243">
        <v>2292.33</v>
      </c>
      <c r="C1393" s="243">
        <v>1961</v>
      </c>
      <c r="D1393" s="242">
        <v>2292.33</v>
      </c>
      <c r="E1393" s="242">
        <v>1961</v>
      </c>
      <c r="F1393" s="242">
        <v>2292.33</v>
      </c>
      <c r="G1393" s="242">
        <v>2032.08</v>
      </c>
      <c r="H1393" s="242">
        <v>2292.33</v>
      </c>
      <c r="I1393" s="242">
        <v>1964.92</v>
      </c>
      <c r="J1393" s="242">
        <v>2292.33</v>
      </c>
      <c r="K1393" s="242">
        <v>2036</v>
      </c>
    </row>
    <row r="1394" spans="1:11">
      <c r="A1394" s="244">
        <v>6264</v>
      </c>
      <c r="B1394" s="244">
        <v>2294</v>
      </c>
      <c r="C1394" s="244">
        <v>1963.25</v>
      </c>
      <c r="D1394" s="245">
        <v>2294</v>
      </c>
      <c r="E1394" s="245">
        <v>1963.25</v>
      </c>
      <c r="F1394" s="245">
        <v>2294</v>
      </c>
      <c r="G1394" s="245">
        <v>2034.25</v>
      </c>
      <c r="H1394" s="245">
        <v>2294</v>
      </c>
      <c r="I1394" s="245">
        <v>1967.08</v>
      </c>
      <c r="J1394" s="245">
        <v>2294</v>
      </c>
      <c r="K1394" s="245">
        <v>2038.08</v>
      </c>
    </row>
    <row r="1395" spans="1:11">
      <c r="A1395" s="243">
        <v>6268.5</v>
      </c>
      <c r="B1395" s="243">
        <v>2295.67</v>
      </c>
      <c r="C1395" s="243">
        <v>1965.5</v>
      </c>
      <c r="D1395" s="242">
        <v>2295.67</v>
      </c>
      <c r="E1395" s="242">
        <v>1965.5</v>
      </c>
      <c r="F1395" s="242">
        <v>2295.67</v>
      </c>
      <c r="G1395" s="242">
        <v>2036.42</v>
      </c>
      <c r="H1395" s="242">
        <v>2295.67</v>
      </c>
      <c r="I1395" s="242">
        <v>1969.25</v>
      </c>
      <c r="J1395" s="242">
        <v>2295.67</v>
      </c>
      <c r="K1395" s="242">
        <v>2040.17</v>
      </c>
    </row>
    <row r="1396" spans="1:11">
      <c r="A1396" s="244">
        <v>6273</v>
      </c>
      <c r="B1396" s="244">
        <v>2297.42</v>
      </c>
      <c r="C1396" s="244">
        <v>1967.83</v>
      </c>
      <c r="D1396" s="245">
        <v>2297.42</v>
      </c>
      <c r="E1396" s="245">
        <v>1967.83</v>
      </c>
      <c r="F1396" s="245">
        <v>2297.42</v>
      </c>
      <c r="G1396" s="245">
        <v>2038.67</v>
      </c>
      <c r="H1396" s="245">
        <v>2297.42</v>
      </c>
      <c r="I1396" s="245">
        <v>1971.58</v>
      </c>
      <c r="J1396" s="245">
        <v>2297.42</v>
      </c>
      <c r="K1396" s="245">
        <v>2042.42</v>
      </c>
    </row>
    <row r="1397" spans="1:11">
      <c r="A1397" s="243">
        <v>6277.5</v>
      </c>
      <c r="B1397" s="243">
        <v>2299.08</v>
      </c>
      <c r="C1397" s="243">
        <v>1970.08</v>
      </c>
      <c r="D1397" s="242">
        <v>2299.08</v>
      </c>
      <c r="E1397" s="242">
        <v>1970.08</v>
      </c>
      <c r="F1397" s="242">
        <v>2299.08</v>
      </c>
      <c r="G1397" s="242">
        <v>2040.92</v>
      </c>
      <c r="H1397" s="242">
        <v>2299.08</v>
      </c>
      <c r="I1397" s="242">
        <v>1973.67</v>
      </c>
      <c r="J1397" s="242">
        <v>2299.08</v>
      </c>
      <c r="K1397" s="242">
        <v>2044.5</v>
      </c>
    </row>
    <row r="1398" spans="1:11">
      <c r="A1398" s="244">
        <v>6282</v>
      </c>
      <c r="B1398" s="244">
        <v>2300.75</v>
      </c>
      <c r="C1398" s="244">
        <v>1972.33</v>
      </c>
      <c r="D1398" s="245">
        <v>2300.75</v>
      </c>
      <c r="E1398" s="245">
        <v>1972.33</v>
      </c>
      <c r="F1398" s="245">
        <v>2300.75</v>
      </c>
      <c r="G1398" s="245">
        <v>2043.08</v>
      </c>
      <c r="H1398" s="245">
        <v>2300.75</v>
      </c>
      <c r="I1398" s="245">
        <v>1975.92</v>
      </c>
      <c r="J1398" s="245">
        <v>2300.75</v>
      </c>
      <c r="K1398" s="245">
        <v>2046.67</v>
      </c>
    </row>
    <row r="1399" spans="1:11">
      <c r="A1399" s="243">
        <v>6286.5</v>
      </c>
      <c r="B1399" s="243">
        <v>2302.5</v>
      </c>
      <c r="C1399" s="243">
        <v>1974.67</v>
      </c>
      <c r="D1399" s="242">
        <v>2302.5</v>
      </c>
      <c r="E1399" s="242">
        <v>1974.67</v>
      </c>
      <c r="F1399" s="242">
        <v>2302.5</v>
      </c>
      <c r="G1399" s="242">
        <v>2045.33</v>
      </c>
      <c r="H1399" s="242">
        <v>2302.5</v>
      </c>
      <c r="I1399" s="242">
        <v>1978.17</v>
      </c>
      <c r="J1399" s="242">
        <v>2302.5</v>
      </c>
      <c r="K1399" s="242">
        <v>2048.83</v>
      </c>
    </row>
    <row r="1400" spans="1:11">
      <c r="A1400" s="244">
        <v>6291</v>
      </c>
      <c r="B1400" s="244">
        <v>2304.17</v>
      </c>
      <c r="C1400" s="244">
        <v>1976.92</v>
      </c>
      <c r="D1400" s="245">
        <v>2304.17</v>
      </c>
      <c r="E1400" s="245">
        <v>1976.92</v>
      </c>
      <c r="F1400" s="245">
        <v>2304.17</v>
      </c>
      <c r="G1400" s="245">
        <v>2047.5</v>
      </c>
      <c r="H1400" s="245">
        <v>2304.17</v>
      </c>
      <c r="I1400" s="245">
        <v>1980.42</v>
      </c>
      <c r="J1400" s="245">
        <v>2304.17</v>
      </c>
      <c r="K1400" s="245">
        <v>2051</v>
      </c>
    </row>
    <row r="1401" spans="1:11">
      <c r="A1401" s="243">
        <v>6295.5</v>
      </c>
      <c r="B1401" s="243">
        <v>2305.83</v>
      </c>
      <c r="C1401" s="243">
        <v>1979.17</v>
      </c>
      <c r="D1401" s="242">
        <v>2305.83</v>
      </c>
      <c r="E1401" s="242">
        <v>1979.17</v>
      </c>
      <c r="F1401" s="242">
        <v>2305.83</v>
      </c>
      <c r="G1401" s="242">
        <v>2049.67</v>
      </c>
      <c r="H1401" s="242">
        <v>2305.83</v>
      </c>
      <c r="I1401" s="242">
        <v>1982.58</v>
      </c>
      <c r="J1401" s="242">
        <v>2305.83</v>
      </c>
      <c r="K1401" s="242">
        <v>2053.08</v>
      </c>
    </row>
    <row r="1402" spans="1:11">
      <c r="A1402" s="244">
        <v>6300</v>
      </c>
      <c r="B1402" s="244">
        <v>2307.5</v>
      </c>
      <c r="C1402" s="244">
        <v>1981.42</v>
      </c>
      <c r="D1402" s="245">
        <v>2307.5</v>
      </c>
      <c r="E1402" s="245">
        <v>1981.42</v>
      </c>
      <c r="F1402" s="245">
        <v>2307.5</v>
      </c>
      <c r="G1402" s="245">
        <v>2051.83</v>
      </c>
      <c r="H1402" s="245">
        <v>2307.5</v>
      </c>
      <c r="I1402" s="245">
        <v>1984.75</v>
      </c>
      <c r="J1402" s="245">
        <v>2307.5</v>
      </c>
      <c r="K1402" s="245">
        <v>2055.17</v>
      </c>
    </row>
    <row r="1403" spans="1:11">
      <c r="A1403" s="243">
        <v>6304.5</v>
      </c>
      <c r="B1403" s="243">
        <v>2309.25</v>
      </c>
      <c r="C1403" s="243">
        <v>1983.75</v>
      </c>
      <c r="D1403" s="242">
        <v>2309.25</v>
      </c>
      <c r="E1403" s="242">
        <v>1983.75</v>
      </c>
      <c r="F1403" s="242">
        <v>2309.25</v>
      </c>
      <c r="G1403" s="242">
        <v>2054.08</v>
      </c>
      <c r="H1403" s="242">
        <v>2309.25</v>
      </c>
      <c r="I1403" s="242">
        <v>1987.08</v>
      </c>
      <c r="J1403" s="242">
        <v>2309.25</v>
      </c>
      <c r="K1403" s="242">
        <v>2057.42</v>
      </c>
    </row>
    <row r="1404" spans="1:11">
      <c r="A1404" s="244">
        <v>6309</v>
      </c>
      <c r="B1404" s="244">
        <v>2310.92</v>
      </c>
      <c r="C1404" s="244">
        <v>1986</v>
      </c>
      <c r="D1404" s="245">
        <v>2310.92</v>
      </c>
      <c r="E1404" s="245">
        <v>1986</v>
      </c>
      <c r="F1404" s="245">
        <v>2310.92</v>
      </c>
      <c r="G1404" s="245">
        <v>2056.33</v>
      </c>
      <c r="H1404" s="245">
        <v>2310.92</v>
      </c>
      <c r="I1404" s="245">
        <v>1989.17</v>
      </c>
      <c r="J1404" s="245">
        <v>2310.92</v>
      </c>
      <c r="K1404" s="245">
        <v>2059.5</v>
      </c>
    </row>
    <row r="1405" spans="1:11">
      <c r="A1405" s="243">
        <v>6313.5</v>
      </c>
      <c r="B1405" s="243">
        <v>2312.58</v>
      </c>
      <c r="C1405" s="243">
        <v>1988.25</v>
      </c>
      <c r="D1405" s="242">
        <v>2312.58</v>
      </c>
      <c r="E1405" s="242">
        <v>1988.25</v>
      </c>
      <c r="F1405" s="242">
        <v>2312.58</v>
      </c>
      <c r="G1405" s="242">
        <v>2058.5</v>
      </c>
      <c r="H1405" s="242">
        <v>2312.58</v>
      </c>
      <c r="I1405" s="242">
        <v>1991.42</v>
      </c>
      <c r="J1405" s="242">
        <v>2312.58</v>
      </c>
      <c r="K1405" s="242">
        <v>2061.67</v>
      </c>
    </row>
    <row r="1406" spans="1:11">
      <c r="A1406" s="244">
        <v>6318</v>
      </c>
      <c r="B1406" s="244">
        <v>2314.33</v>
      </c>
      <c r="C1406" s="244">
        <v>1990.58</v>
      </c>
      <c r="D1406" s="245">
        <v>2314.33</v>
      </c>
      <c r="E1406" s="245">
        <v>1990.58</v>
      </c>
      <c r="F1406" s="245">
        <v>2314.33</v>
      </c>
      <c r="G1406" s="245">
        <v>2060.75</v>
      </c>
      <c r="H1406" s="245">
        <v>2314.33</v>
      </c>
      <c r="I1406" s="245">
        <v>1993.67</v>
      </c>
      <c r="J1406" s="245">
        <v>2314.33</v>
      </c>
      <c r="K1406" s="245">
        <v>2063.83</v>
      </c>
    </row>
    <row r="1407" spans="1:11">
      <c r="A1407" s="243">
        <v>6322.5</v>
      </c>
      <c r="B1407" s="243">
        <v>2316</v>
      </c>
      <c r="C1407" s="243">
        <v>1992.83</v>
      </c>
      <c r="D1407" s="242">
        <v>2316</v>
      </c>
      <c r="E1407" s="242">
        <v>1992.83</v>
      </c>
      <c r="F1407" s="242">
        <v>2316</v>
      </c>
      <c r="G1407" s="242">
        <v>2062.92</v>
      </c>
      <c r="H1407" s="242">
        <v>2316</v>
      </c>
      <c r="I1407" s="242">
        <v>1995.83</v>
      </c>
      <c r="J1407" s="242">
        <v>2316</v>
      </c>
      <c r="K1407" s="242">
        <v>2065.92</v>
      </c>
    </row>
    <row r="1408" spans="1:11">
      <c r="A1408" s="244">
        <v>6327</v>
      </c>
      <c r="B1408" s="244">
        <v>2317.67</v>
      </c>
      <c r="C1408" s="244">
        <v>1995.08</v>
      </c>
      <c r="D1408" s="245">
        <v>2317.67</v>
      </c>
      <c r="E1408" s="245">
        <v>1995.08</v>
      </c>
      <c r="F1408" s="245">
        <v>2317.67</v>
      </c>
      <c r="G1408" s="245">
        <v>2065.17</v>
      </c>
      <c r="H1408" s="245">
        <v>2317.67</v>
      </c>
      <c r="I1408" s="245">
        <v>1998</v>
      </c>
      <c r="J1408" s="245">
        <v>2317.67</v>
      </c>
      <c r="K1408" s="245">
        <v>2068.08</v>
      </c>
    </row>
    <row r="1409" spans="1:11">
      <c r="A1409" s="243">
        <v>6331.5</v>
      </c>
      <c r="B1409" s="243">
        <v>2319.33</v>
      </c>
      <c r="C1409" s="243">
        <v>1997.33</v>
      </c>
      <c r="D1409" s="242">
        <v>2319.33</v>
      </c>
      <c r="E1409" s="242">
        <v>1997.33</v>
      </c>
      <c r="F1409" s="242">
        <v>2319.33</v>
      </c>
      <c r="G1409" s="242">
        <v>2067.25</v>
      </c>
      <c r="H1409" s="242">
        <v>2319.33</v>
      </c>
      <c r="I1409" s="242">
        <v>2000.25</v>
      </c>
      <c r="J1409" s="242">
        <v>2319.33</v>
      </c>
      <c r="K1409" s="242">
        <v>2070.17</v>
      </c>
    </row>
    <row r="1410" spans="1:11">
      <c r="A1410" s="244">
        <v>6336</v>
      </c>
      <c r="B1410" s="244">
        <v>2321.08</v>
      </c>
      <c r="C1410" s="244">
        <v>1999.67</v>
      </c>
      <c r="D1410" s="245">
        <v>2321.08</v>
      </c>
      <c r="E1410" s="245">
        <v>1999.67</v>
      </c>
      <c r="F1410" s="245">
        <v>2321.08</v>
      </c>
      <c r="G1410" s="245">
        <v>2069.58</v>
      </c>
      <c r="H1410" s="245">
        <v>2321.08</v>
      </c>
      <c r="I1410" s="245">
        <v>2002.42</v>
      </c>
      <c r="J1410" s="245">
        <v>2321.08</v>
      </c>
      <c r="K1410" s="245">
        <v>2072.33</v>
      </c>
    </row>
    <row r="1411" spans="1:11">
      <c r="A1411" s="243">
        <v>6340.5</v>
      </c>
      <c r="B1411" s="243">
        <v>2322.75</v>
      </c>
      <c r="C1411" s="243">
        <v>2001.92</v>
      </c>
      <c r="D1411" s="242">
        <v>2322.75</v>
      </c>
      <c r="E1411" s="242">
        <v>2001.92</v>
      </c>
      <c r="F1411" s="242">
        <v>2322.75</v>
      </c>
      <c r="G1411" s="242">
        <v>2071.75</v>
      </c>
      <c r="H1411" s="242">
        <v>2322.75</v>
      </c>
      <c r="I1411" s="242">
        <v>2004.67</v>
      </c>
      <c r="J1411" s="242">
        <v>2322.75</v>
      </c>
      <c r="K1411" s="242">
        <v>2074.5</v>
      </c>
    </row>
    <row r="1412" spans="1:11">
      <c r="A1412" s="244">
        <v>6345</v>
      </c>
      <c r="B1412" s="244">
        <v>2324.42</v>
      </c>
      <c r="C1412" s="244">
        <v>2004.08</v>
      </c>
      <c r="D1412" s="245">
        <v>2324.42</v>
      </c>
      <c r="E1412" s="245">
        <v>2004.08</v>
      </c>
      <c r="F1412" s="245">
        <v>2324.42</v>
      </c>
      <c r="G1412" s="245">
        <v>2073.92</v>
      </c>
      <c r="H1412" s="245">
        <v>2324.42</v>
      </c>
      <c r="I1412" s="245">
        <v>2006.83</v>
      </c>
      <c r="J1412" s="245">
        <v>2324.42</v>
      </c>
      <c r="K1412" s="245">
        <v>2076.67</v>
      </c>
    </row>
    <row r="1413" spans="1:11">
      <c r="A1413" s="243">
        <v>6349.5</v>
      </c>
      <c r="B1413" s="243">
        <v>2326.17</v>
      </c>
      <c r="C1413" s="243">
        <v>2006.5</v>
      </c>
      <c r="D1413" s="242">
        <v>2326.17</v>
      </c>
      <c r="E1413" s="242">
        <v>2006.5</v>
      </c>
      <c r="F1413" s="242">
        <v>2326.17</v>
      </c>
      <c r="G1413" s="242">
        <v>2076.17</v>
      </c>
      <c r="H1413" s="242">
        <v>2326.17</v>
      </c>
      <c r="I1413" s="242">
        <v>2009.08</v>
      </c>
      <c r="J1413" s="242">
        <v>2326.17</v>
      </c>
      <c r="K1413" s="242">
        <v>2078.75</v>
      </c>
    </row>
    <row r="1414" spans="1:11">
      <c r="A1414" s="244">
        <v>6354</v>
      </c>
      <c r="B1414" s="244">
        <v>2327.83</v>
      </c>
      <c r="C1414" s="244">
        <v>2008.67</v>
      </c>
      <c r="D1414" s="245">
        <v>2327.83</v>
      </c>
      <c r="E1414" s="245">
        <v>2008.67</v>
      </c>
      <c r="F1414" s="245">
        <v>2327.83</v>
      </c>
      <c r="G1414" s="245">
        <v>2078.33</v>
      </c>
      <c r="H1414" s="245">
        <v>2327.83</v>
      </c>
      <c r="I1414" s="245">
        <v>2011.25</v>
      </c>
      <c r="J1414" s="245">
        <v>2327.83</v>
      </c>
      <c r="K1414" s="245">
        <v>2080.92</v>
      </c>
    </row>
    <row r="1415" spans="1:11">
      <c r="A1415" s="243">
        <v>6358.5</v>
      </c>
      <c r="B1415" s="243">
        <v>2329.5</v>
      </c>
      <c r="C1415" s="243">
        <v>2011</v>
      </c>
      <c r="D1415" s="242">
        <v>2329.5</v>
      </c>
      <c r="E1415" s="242">
        <v>2011</v>
      </c>
      <c r="F1415" s="242">
        <v>2329.5</v>
      </c>
      <c r="G1415" s="242">
        <v>2080.58</v>
      </c>
      <c r="H1415" s="242">
        <v>2329.5</v>
      </c>
      <c r="I1415" s="242">
        <v>2013.5</v>
      </c>
      <c r="J1415" s="242">
        <v>2329.5</v>
      </c>
      <c r="K1415" s="242">
        <v>2083.08</v>
      </c>
    </row>
    <row r="1416" spans="1:11">
      <c r="A1416" s="244">
        <v>6363</v>
      </c>
      <c r="B1416" s="244">
        <v>2331.17</v>
      </c>
      <c r="C1416" s="244">
        <v>2013.17</v>
      </c>
      <c r="D1416" s="245">
        <v>2331.17</v>
      </c>
      <c r="E1416" s="245">
        <v>2013.17</v>
      </c>
      <c r="F1416" s="245">
        <v>2331.17</v>
      </c>
      <c r="G1416" s="245">
        <v>2082.67</v>
      </c>
      <c r="H1416" s="245">
        <v>2331.17</v>
      </c>
      <c r="I1416" s="245">
        <v>2015.58</v>
      </c>
      <c r="J1416" s="245">
        <v>2331.17</v>
      </c>
      <c r="K1416" s="245">
        <v>2085.08</v>
      </c>
    </row>
    <row r="1417" spans="1:11">
      <c r="A1417" s="243">
        <v>6367.5</v>
      </c>
      <c r="B1417" s="243">
        <v>2332.92</v>
      </c>
      <c r="C1417" s="243">
        <v>2015.58</v>
      </c>
      <c r="D1417" s="242">
        <v>2332.92</v>
      </c>
      <c r="E1417" s="242">
        <v>2015.58</v>
      </c>
      <c r="F1417" s="242">
        <v>2332.92</v>
      </c>
      <c r="G1417" s="242">
        <v>2085</v>
      </c>
      <c r="H1417" s="242">
        <v>2332.92</v>
      </c>
      <c r="I1417" s="242">
        <v>2017.92</v>
      </c>
      <c r="J1417" s="242">
        <v>2332.92</v>
      </c>
      <c r="K1417" s="242">
        <v>2087.33</v>
      </c>
    </row>
    <row r="1418" spans="1:11">
      <c r="A1418" s="244">
        <v>6372</v>
      </c>
      <c r="B1418" s="244">
        <v>2334.58</v>
      </c>
      <c r="C1418" s="244">
        <v>2017.75</v>
      </c>
      <c r="D1418" s="245">
        <v>2334.58</v>
      </c>
      <c r="E1418" s="245">
        <v>2017.75</v>
      </c>
      <c r="F1418" s="245">
        <v>2334.58</v>
      </c>
      <c r="G1418" s="245">
        <v>2087.17</v>
      </c>
      <c r="H1418" s="245">
        <v>2334.58</v>
      </c>
      <c r="I1418" s="245">
        <v>2020.08</v>
      </c>
      <c r="J1418" s="245">
        <v>2334.58</v>
      </c>
      <c r="K1418" s="245">
        <v>2089.5</v>
      </c>
    </row>
    <row r="1419" spans="1:11">
      <c r="A1419" s="243">
        <v>6376.5</v>
      </c>
      <c r="B1419" s="243">
        <v>2336.25</v>
      </c>
      <c r="C1419" s="243">
        <v>2020.08</v>
      </c>
      <c r="D1419" s="242">
        <v>2336.25</v>
      </c>
      <c r="E1419" s="242">
        <v>2020.08</v>
      </c>
      <c r="F1419" s="242">
        <v>2336.25</v>
      </c>
      <c r="G1419" s="242">
        <v>2089.42</v>
      </c>
      <c r="H1419" s="242">
        <v>2336.25</v>
      </c>
      <c r="I1419" s="242">
        <v>2022.25</v>
      </c>
      <c r="J1419" s="242">
        <v>2336.25</v>
      </c>
      <c r="K1419" s="242">
        <v>2091.58</v>
      </c>
    </row>
    <row r="1420" spans="1:11">
      <c r="A1420" s="244">
        <v>6381</v>
      </c>
      <c r="B1420" s="244">
        <v>2337.92</v>
      </c>
      <c r="C1420" s="244">
        <v>2022.25</v>
      </c>
      <c r="D1420" s="245">
        <v>2337.92</v>
      </c>
      <c r="E1420" s="245">
        <v>2022.25</v>
      </c>
      <c r="F1420" s="245">
        <v>2337.92</v>
      </c>
      <c r="G1420" s="245">
        <v>2091.5</v>
      </c>
      <c r="H1420" s="245">
        <v>2337.92</v>
      </c>
      <c r="I1420" s="245">
        <v>2024.42</v>
      </c>
      <c r="J1420" s="245">
        <v>2337.92</v>
      </c>
      <c r="K1420" s="245">
        <v>2093.67</v>
      </c>
    </row>
    <row r="1421" spans="1:11">
      <c r="A1421" s="243">
        <v>6385.5</v>
      </c>
      <c r="B1421" s="243">
        <v>2339.67</v>
      </c>
      <c r="C1421" s="243">
        <v>2024.67</v>
      </c>
      <c r="D1421" s="242">
        <v>2339.67</v>
      </c>
      <c r="E1421" s="242">
        <v>2024.67</v>
      </c>
      <c r="F1421" s="242">
        <v>2339.67</v>
      </c>
      <c r="G1421" s="242">
        <v>2093.83</v>
      </c>
      <c r="H1421" s="242">
        <v>2339.67</v>
      </c>
      <c r="I1421" s="242">
        <v>2026.75</v>
      </c>
      <c r="J1421" s="242">
        <v>2339.67</v>
      </c>
      <c r="K1421" s="242">
        <v>2095.92</v>
      </c>
    </row>
    <row r="1422" spans="1:11">
      <c r="A1422" s="244">
        <v>6390</v>
      </c>
      <c r="B1422" s="244">
        <v>2341.33</v>
      </c>
      <c r="C1422" s="244">
        <v>2026.83</v>
      </c>
      <c r="D1422" s="245">
        <v>2341.33</v>
      </c>
      <c r="E1422" s="245">
        <v>2026.83</v>
      </c>
      <c r="F1422" s="245">
        <v>2341.33</v>
      </c>
      <c r="G1422" s="245">
        <v>2096</v>
      </c>
      <c r="H1422" s="245">
        <v>2341.33</v>
      </c>
      <c r="I1422" s="245">
        <v>2028.83</v>
      </c>
      <c r="J1422" s="245">
        <v>2341.33</v>
      </c>
      <c r="K1422" s="245">
        <v>2098</v>
      </c>
    </row>
    <row r="1423" spans="1:11">
      <c r="A1423" s="243">
        <v>6394.5</v>
      </c>
      <c r="B1423" s="243">
        <v>2343</v>
      </c>
      <c r="C1423" s="243">
        <v>2029.08</v>
      </c>
      <c r="D1423" s="242">
        <v>2343</v>
      </c>
      <c r="E1423" s="242">
        <v>2029.08</v>
      </c>
      <c r="F1423" s="242">
        <v>2343</v>
      </c>
      <c r="G1423" s="242">
        <v>2098.08</v>
      </c>
      <c r="H1423" s="242">
        <v>2343</v>
      </c>
      <c r="I1423" s="242">
        <v>2031.08</v>
      </c>
      <c r="J1423" s="242">
        <v>2343</v>
      </c>
      <c r="K1423" s="242">
        <v>2100.08</v>
      </c>
    </row>
    <row r="1424" spans="1:11">
      <c r="A1424" s="244">
        <v>6399</v>
      </c>
      <c r="B1424" s="244">
        <v>2344.75</v>
      </c>
      <c r="C1424" s="244">
        <v>2031.42</v>
      </c>
      <c r="D1424" s="245">
        <v>2344.75</v>
      </c>
      <c r="E1424" s="245">
        <v>2031.42</v>
      </c>
      <c r="F1424" s="245">
        <v>2344.75</v>
      </c>
      <c r="G1424" s="245">
        <v>2100.42</v>
      </c>
      <c r="H1424" s="245">
        <v>2344.75</v>
      </c>
      <c r="I1424" s="245">
        <v>2033.33</v>
      </c>
      <c r="J1424" s="245">
        <v>2344.75</v>
      </c>
      <c r="K1424" s="245">
        <v>2102.33</v>
      </c>
    </row>
    <row r="1425" spans="1:11">
      <c r="A1425" s="243">
        <v>6403.5</v>
      </c>
      <c r="B1425" s="243">
        <v>2346.42</v>
      </c>
      <c r="C1425" s="243">
        <v>2033.67</v>
      </c>
      <c r="D1425" s="242">
        <v>2346.42</v>
      </c>
      <c r="E1425" s="242">
        <v>2033.67</v>
      </c>
      <c r="F1425" s="242">
        <v>2346.42</v>
      </c>
      <c r="G1425" s="242">
        <v>2102.58</v>
      </c>
      <c r="H1425" s="242">
        <v>2346.42</v>
      </c>
      <c r="I1425" s="242">
        <v>2035.5</v>
      </c>
      <c r="J1425" s="242">
        <v>2346.42</v>
      </c>
      <c r="K1425" s="242">
        <v>2104.42</v>
      </c>
    </row>
    <row r="1426" spans="1:11">
      <c r="A1426" s="244">
        <v>6408</v>
      </c>
      <c r="B1426" s="244">
        <v>2348.08</v>
      </c>
      <c r="C1426" s="244">
        <v>2035.92</v>
      </c>
      <c r="D1426" s="245">
        <v>2348.08</v>
      </c>
      <c r="E1426" s="245">
        <v>2035.92</v>
      </c>
      <c r="F1426" s="245">
        <v>2348.08</v>
      </c>
      <c r="G1426" s="245">
        <v>2104.83</v>
      </c>
      <c r="H1426" s="245">
        <v>2348.08</v>
      </c>
      <c r="I1426" s="245">
        <v>2037.67</v>
      </c>
      <c r="J1426" s="245">
        <v>2348.08</v>
      </c>
      <c r="K1426" s="245">
        <v>2106.58</v>
      </c>
    </row>
    <row r="1427" spans="1:11">
      <c r="A1427" s="243">
        <v>6412.5</v>
      </c>
      <c r="B1427" s="243">
        <v>2349.75</v>
      </c>
      <c r="C1427" s="243">
        <v>2038.17</v>
      </c>
      <c r="D1427" s="242">
        <v>2349.75</v>
      </c>
      <c r="E1427" s="242">
        <v>2038.17</v>
      </c>
      <c r="F1427" s="242">
        <v>2349.75</v>
      </c>
      <c r="G1427" s="242">
        <v>2106.92</v>
      </c>
      <c r="H1427" s="242">
        <v>2349.75</v>
      </c>
      <c r="I1427" s="242">
        <v>2039.92</v>
      </c>
      <c r="J1427" s="242">
        <v>2349.75</v>
      </c>
      <c r="K1427" s="242">
        <v>2108.67</v>
      </c>
    </row>
    <row r="1428" spans="1:11">
      <c r="A1428" s="244">
        <v>6417</v>
      </c>
      <c r="B1428" s="244">
        <v>2351.5</v>
      </c>
      <c r="C1428" s="244">
        <v>2040.5</v>
      </c>
      <c r="D1428" s="245">
        <v>2351.5</v>
      </c>
      <c r="E1428" s="245">
        <v>2040.5</v>
      </c>
      <c r="F1428" s="245">
        <v>2351.5</v>
      </c>
      <c r="G1428" s="245">
        <v>2109.25</v>
      </c>
      <c r="H1428" s="245">
        <v>2351.5</v>
      </c>
      <c r="I1428" s="245">
        <v>2042.08</v>
      </c>
      <c r="J1428" s="245">
        <v>2351.5</v>
      </c>
      <c r="K1428" s="245">
        <v>2110.83</v>
      </c>
    </row>
    <row r="1429" spans="1:11">
      <c r="A1429" s="243">
        <v>6421.5</v>
      </c>
      <c r="B1429" s="243">
        <v>2353.17</v>
      </c>
      <c r="C1429" s="243">
        <v>2042.75</v>
      </c>
      <c r="D1429" s="242">
        <v>2353.17</v>
      </c>
      <c r="E1429" s="242">
        <v>2042.75</v>
      </c>
      <c r="F1429" s="242">
        <v>2353.17</v>
      </c>
      <c r="G1429" s="242">
        <v>2111.42</v>
      </c>
      <c r="H1429" s="242">
        <v>2353.17</v>
      </c>
      <c r="I1429" s="242">
        <v>2044.33</v>
      </c>
      <c r="J1429" s="242">
        <v>2353.17</v>
      </c>
      <c r="K1429" s="242">
        <v>2113</v>
      </c>
    </row>
    <row r="1430" spans="1:11">
      <c r="A1430" s="244">
        <v>6426</v>
      </c>
      <c r="B1430" s="244">
        <v>2354.83</v>
      </c>
      <c r="C1430" s="244">
        <v>2045</v>
      </c>
      <c r="D1430" s="245">
        <v>2354.83</v>
      </c>
      <c r="E1430" s="245">
        <v>2045</v>
      </c>
      <c r="F1430" s="245">
        <v>2354.83</v>
      </c>
      <c r="G1430" s="245">
        <v>2113.67</v>
      </c>
      <c r="H1430" s="245">
        <v>2354.83</v>
      </c>
      <c r="I1430" s="245">
        <v>2046.5</v>
      </c>
      <c r="J1430" s="245">
        <v>2354.83</v>
      </c>
      <c r="K1430" s="245">
        <v>2115.17</v>
      </c>
    </row>
    <row r="1431" spans="1:11">
      <c r="A1431" s="243">
        <v>6430.5</v>
      </c>
      <c r="B1431" s="243">
        <v>2356.58</v>
      </c>
      <c r="C1431" s="243">
        <v>2047.33</v>
      </c>
      <c r="D1431" s="242">
        <v>2356.58</v>
      </c>
      <c r="E1431" s="242">
        <v>2047.33</v>
      </c>
      <c r="F1431" s="242">
        <v>2356.58</v>
      </c>
      <c r="G1431" s="242">
        <v>2115.83</v>
      </c>
      <c r="H1431" s="242">
        <v>2356.58</v>
      </c>
      <c r="I1431" s="242">
        <v>2048.75</v>
      </c>
      <c r="J1431" s="242">
        <v>2356.58</v>
      </c>
      <c r="K1431" s="242">
        <v>2117.25</v>
      </c>
    </row>
    <row r="1432" spans="1:11">
      <c r="A1432" s="244">
        <v>6435</v>
      </c>
      <c r="B1432" s="244">
        <v>2358.25</v>
      </c>
      <c r="C1432" s="244">
        <v>2049.58</v>
      </c>
      <c r="D1432" s="245">
        <v>2358.25</v>
      </c>
      <c r="E1432" s="245">
        <v>2049.58</v>
      </c>
      <c r="F1432" s="245">
        <v>2358.25</v>
      </c>
      <c r="G1432" s="245">
        <v>2118.08</v>
      </c>
      <c r="H1432" s="245">
        <v>2358.25</v>
      </c>
      <c r="I1432" s="245">
        <v>2050.92</v>
      </c>
      <c r="J1432" s="245">
        <v>2358.25</v>
      </c>
      <c r="K1432" s="245">
        <v>2119.42</v>
      </c>
    </row>
    <row r="1433" spans="1:11">
      <c r="A1433" s="243">
        <v>6439.5</v>
      </c>
      <c r="B1433" s="243">
        <v>2359.92</v>
      </c>
      <c r="C1433" s="243">
        <v>2051.83</v>
      </c>
      <c r="D1433" s="242">
        <v>2359.92</v>
      </c>
      <c r="E1433" s="242">
        <v>2051.83</v>
      </c>
      <c r="F1433" s="242">
        <v>2359.92</v>
      </c>
      <c r="G1433" s="242">
        <v>2120.25</v>
      </c>
      <c r="H1433" s="242">
        <v>2359.92</v>
      </c>
      <c r="I1433" s="242">
        <v>2053.17</v>
      </c>
      <c r="J1433" s="242">
        <v>2359.92</v>
      </c>
      <c r="K1433" s="242">
        <v>2121.58</v>
      </c>
    </row>
    <row r="1434" spans="1:11">
      <c r="A1434" s="244">
        <v>6444</v>
      </c>
      <c r="B1434" s="244">
        <v>2361.58</v>
      </c>
      <c r="C1434" s="244">
        <v>2054.08</v>
      </c>
      <c r="D1434" s="245">
        <v>2361.58</v>
      </c>
      <c r="E1434" s="245">
        <v>2054.08</v>
      </c>
      <c r="F1434" s="245">
        <v>2361.58</v>
      </c>
      <c r="G1434" s="245">
        <v>2122.33</v>
      </c>
      <c r="H1434" s="245">
        <v>2361.58</v>
      </c>
      <c r="I1434" s="245">
        <v>2055.33</v>
      </c>
      <c r="J1434" s="245">
        <v>2361.58</v>
      </c>
      <c r="K1434" s="245">
        <v>2123.58</v>
      </c>
    </row>
    <row r="1435" spans="1:11">
      <c r="A1435" s="243">
        <v>6448.5</v>
      </c>
      <c r="B1435" s="243">
        <v>2363.33</v>
      </c>
      <c r="C1435" s="243">
        <v>2056.42</v>
      </c>
      <c r="D1435" s="242">
        <v>2363.33</v>
      </c>
      <c r="E1435" s="242">
        <v>2056.42</v>
      </c>
      <c r="F1435" s="242">
        <v>2363.33</v>
      </c>
      <c r="G1435" s="242">
        <v>2124.67</v>
      </c>
      <c r="H1435" s="242">
        <v>2363.33</v>
      </c>
      <c r="I1435" s="242">
        <v>2057.58</v>
      </c>
      <c r="J1435" s="242">
        <v>2363.33</v>
      </c>
      <c r="K1435" s="242">
        <v>2125.83</v>
      </c>
    </row>
    <row r="1436" spans="1:11">
      <c r="A1436" s="244">
        <v>6453</v>
      </c>
      <c r="B1436" s="244">
        <v>2365</v>
      </c>
      <c r="C1436" s="244">
        <v>2058.67</v>
      </c>
      <c r="D1436" s="245">
        <v>2365</v>
      </c>
      <c r="E1436" s="245">
        <v>2058.67</v>
      </c>
      <c r="F1436" s="245">
        <v>2365</v>
      </c>
      <c r="G1436" s="245">
        <v>2126.83</v>
      </c>
      <c r="H1436" s="245">
        <v>2365</v>
      </c>
      <c r="I1436" s="245">
        <v>2059.83</v>
      </c>
      <c r="J1436" s="245">
        <v>2365</v>
      </c>
      <c r="K1436" s="245">
        <v>2128</v>
      </c>
    </row>
    <row r="1437" spans="1:11">
      <c r="A1437" s="243">
        <v>6457.5</v>
      </c>
      <c r="B1437" s="243">
        <v>2366.67</v>
      </c>
      <c r="C1437" s="243">
        <v>2060.92</v>
      </c>
      <c r="D1437" s="242">
        <v>2366.67</v>
      </c>
      <c r="E1437" s="242">
        <v>2060.92</v>
      </c>
      <c r="F1437" s="242">
        <v>2366.67</v>
      </c>
      <c r="G1437" s="242">
        <v>2129.08</v>
      </c>
      <c r="H1437" s="242">
        <v>2366.67</v>
      </c>
      <c r="I1437" s="242">
        <v>2061.92</v>
      </c>
      <c r="J1437" s="242">
        <v>2366.67</v>
      </c>
      <c r="K1437" s="242">
        <v>2130.08</v>
      </c>
    </row>
    <row r="1438" spans="1:11">
      <c r="A1438" s="244">
        <v>6462</v>
      </c>
      <c r="B1438" s="244">
        <v>2368.42</v>
      </c>
      <c r="C1438" s="244">
        <v>2063.25</v>
      </c>
      <c r="D1438" s="245">
        <v>2368.42</v>
      </c>
      <c r="E1438" s="245">
        <v>2063.25</v>
      </c>
      <c r="F1438" s="245">
        <v>2368.42</v>
      </c>
      <c r="G1438" s="245">
        <v>2131.25</v>
      </c>
      <c r="H1438" s="245">
        <v>2368.42</v>
      </c>
      <c r="I1438" s="245">
        <v>2064.25</v>
      </c>
      <c r="J1438" s="245">
        <v>2368.42</v>
      </c>
      <c r="K1438" s="245">
        <v>2132.25</v>
      </c>
    </row>
    <row r="1439" spans="1:11">
      <c r="A1439" s="243">
        <v>6466.5</v>
      </c>
      <c r="B1439" s="243">
        <v>2370.08</v>
      </c>
      <c r="C1439" s="243">
        <v>2065.5</v>
      </c>
      <c r="D1439" s="242">
        <v>2370.08</v>
      </c>
      <c r="E1439" s="242">
        <v>2065.5</v>
      </c>
      <c r="F1439" s="242">
        <v>2370.08</v>
      </c>
      <c r="G1439" s="242">
        <v>2133.5</v>
      </c>
      <c r="H1439" s="242">
        <v>2370.08</v>
      </c>
      <c r="I1439" s="242">
        <v>2066.42</v>
      </c>
      <c r="J1439" s="242">
        <v>2370.08</v>
      </c>
      <c r="K1439" s="242">
        <v>2134.42</v>
      </c>
    </row>
    <row r="1440" spans="1:11">
      <c r="A1440" s="244">
        <v>6471</v>
      </c>
      <c r="B1440" s="244">
        <v>2371.75</v>
      </c>
      <c r="C1440" s="244">
        <v>2067.75</v>
      </c>
      <c r="D1440" s="245">
        <v>2371.75</v>
      </c>
      <c r="E1440" s="245">
        <v>2067.75</v>
      </c>
      <c r="F1440" s="245">
        <v>2371.75</v>
      </c>
      <c r="G1440" s="245">
        <v>2135.67</v>
      </c>
      <c r="H1440" s="245">
        <v>2371.75</v>
      </c>
      <c r="I1440" s="245">
        <v>2068.58</v>
      </c>
      <c r="J1440" s="245">
        <v>2371.75</v>
      </c>
      <c r="K1440" s="245">
        <v>2136.5</v>
      </c>
    </row>
    <row r="1441" spans="1:11">
      <c r="A1441" s="243">
        <v>6475.5</v>
      </c>
      <c r="B1441" s="243">
        <v>2373.42</v>
      </c>
      <c r="C1441" s="243">
        <v>2070</v>
      </c>
      <c r="D1441" s="242">
        <v>2373.42</v>
      </c>
      <c r="E1441" s="242">
        <v>2070</v>
      </c>
      <c r="F1441" s="242">
        <v>2373.42</v>
      </c>
      <c r="G1441" s="242">
        <v>2137.83</v>
      </c>
      <c r="H1441" s="242">
        <v>2373.42</v>
      </c>
      <c r="I1441" s="242">
        <v>2070.75</v>
      </c>
      <c r="J1441" s="242">
        <v>2373.42</v>
      </c>
      <c r="K1441" s="242">
        <v>2138.58</v>
      </c>
    </row>
    <row r="1442" spans="1:11">
      <c r="A1442" s="244">
        <v>6480</v>
      </c>
      <c r="B1442" s="244">
        <v>2375.17</v>
      </c>
      <c r="C1442" s="244">
        <v>2072.33</v>
      </c>
      <c r="D1442" s="245">
        <v>2375.17</v>
      </c>
      <c r="E1442" s="245">
        <v>2072.33</v>
      </c>
      <c r="F1442" s="245">
        <v>2375.17</v>
      </c>
      <c r="G1442" s="245">
        <v>2140.08</v>
      </c>
      <c r="H1442" s="245">
        <v>2375.17</v>
      </c>
      <c r="I1442" s="245">
        <v>2073.08</v>
      </c>
      <c r="J1442" s="245">
        <v>2375.17</v>
      </c>
      <c r="K1442" s="245">
        <v>2140.83</v>
      </c>
    </row>
    <row r="1443" spans="1:11">
      <c r="A1443" s="243">
        <v>6484.5</v>
      </c>
      <c r="B1443" s="243">
        <v>2376.83</v>
      </c>
      <c r="C1443" s="243">
        <v>2074.58</v>
      </c>
      <c r="D1443" s="242">
        <v>2376.83</v>
      </c>
      <c r="E1443" s="242">
        <v>2074.58</v>
      </c>
      <c r="F1443" s="242">
        <v>2376.83</v>
      </c>
      <c r="G1443" s="242">
        <v>2142.33</v>
      </c>
      <c r="H1443" s="242">
        <v>2376.83</v>
      </c>
      <c r="I1443" s="242">
        <v>2075.17</v>
      </c>
      <c r="J1443" s="242">
        <v>2376.83</v>
      </c>
      <c r="K1443" s="242">
        <v>2142.92</v>
      </c>
    </row>
    <row r="1444" spans="1:11">
      <c r="A1444" s="244">
        <v>6489</v>
      </c>
      <c r="B1444" s="244">
        <v>2378.5</v>
      </c>
      <c r="C1444" s="244">
        <v>2076.83</v>
      </c>
      <c r="D1444" s="245">
        <v>2378.5</v>
      </c>
      <c r="E1444" s="245">
        <v>2076.83</v>
      </c>
      <c r="F1444" s="245">
        <v>2378.5</v>
      </c>
      <c r="G1444" s="245">
        <v>2144.5</v>
      </c>
      <c r="H1444" s="245">
        <v>2378.5</v>
      </c>
      <c r="I1444" s="245">
        <v>2077.42</v>
      </c>
      <c r="J1444" s="245">
        <v>2378.5</v>
      </c>
      <c r="K1444" s="245">
        <v>2145.08</v>
      </c>
    </row>
    <row r="1445" spans="1:11">
      <c r="A1445" s="243">
        <v>6493.5</v>
      </c>
      <c r="B1445" s="243">
        <v>2380.25</v>
      </c>
      <c r="C1445" s="243">
        <v>2079.08</v>
      </c>
      <c r="D1445" s="242">
        <v>2380.25</v>
      </c>
      <c r="E1445" s="242">
        <v>2079.08</v>
      </c>
      <c r="F1445" s="242">
        <v>2380.25</v>
      </c>
      <c r="G1445" s="242">
        <v>2146.67</v>
      </c>
      <c r="H1445" s="242">
        <v>2380.25</v>
      </c>
      <c r="I1445" s="242">
        <v>2079.67</v>
      </c>
      <c r="J1445" s="242">
        <v>2380.25</v>
      </c>
      <c r="K1445" s="242">
        <v>2147.25</v>
      </c>
    </row>
    <row r="1446" spans="1:11">
      <c r="A1446" s="244">
        <v>6498</v>
      </c>
      <c r="B1446" s="244">
        <v>2381.92</v>
      </c>
      <c r="C1446" s="244">
        <v>2081.42</v>
      </c>
      <c r="D1446" s="245">
        <v>2381.92</v>
      </c>
      <c r="E1446" s="245">
        <v>2081.42</v>
      </c>
      <c r="F1446" s="245">
        <v>2381.92</v>
      </c>
      <c r="G1446" s="245">
        <v>2148.92</v>
      </c>
      <c r="H1446" s="245">
        <v>2381.92</v>
      </c>
      <c r="I1446" s="245">
        <v>2081.83</v>
      </c>
      <c r="J1446" s="245">
        <v>2381.92</v>
      </c>
      <c r="K1446" s="245">
        <v>2149.33</v>
      </c>
    </row>
    <row r="1447" spans="1:11">
      <c r="A1447" s="243">
        <v>6502.5</v>
      </c>
      <c r="B1447" s="243">
        <v>2383.58</v>
      </c>
      <c r="C1447" s="243">
        <v>2083.58</v>
      </c>
      <c r="D1447" s="242">
        <v>2383.58</v>
      </c>
      <c r="E1447" s="242">
        <v>2083.58</v>
      </c>
      <c r="F1447" s="242">
        <v>2383.58</v>
      </c>
      <c r="G1447" s="242">
        <v>2151.08</v>
      </c>
      <c r="H1447" s="242">
        <v>2383.58</v>
      </c>
      <c r="I1447" s="242">
        <v>2084</v>
      </c>
      <c r="J1447" s="242">
        <v>2383.58</v>
      </c>
      <c r="K1447" s="242">
        <v>2151.5</v>
      </c>
    </row>
    <row r="1448" spans="1:11">
      <c r="A1448" s="244">
        <v>6507</v>
      </c>
      <c r="B1448" s="244">
        <v>2385.25</v>
      </c>
      <c r="C1448" s="244">
        <v>2085.92</v>
      </c>
      <c r="D1448" s="245">
        <v>2385.25</v>
      </c>
      <c r="E1448" s="245">
        <v>2085.92</v>
      </c>
      <c r="F1448" s="245">
        <v>2385.25</v>
      </c>
      <c r="G1448" s="245">
        <v>2153.25</v>
      </c>
      <c r="H1448" s="245">
        <v>2385.25</v>
      </c>
      <c r="I1448" s="245">
        <v>2086.25</v>
      </c>
      <c r="J1448" s="245">
        <v>2385.25</v>
      </c>
      <c r="K1448" s="245">
        <v>2153.58</v>
      </c>
    </row>
    <row r="1449" spans="1:11">
      <c r="A1449" s="243">
        <v>6511.5</v>
      </c>
      <c r="B1449" s="243">
        <v>2387</v>
      </c>
      <c r="C1449" s="243">
        <v>2088.17</v>
      </c>
      <c r="D1449" s="242">
        <v>2387</v>
      </c>
      <c r="E1449" s="242">
        <v>2088.17</v>
      </c>
      <c r="F1449" s="242">
        <v>2387</v>
      </c>
      <c r="G1449" s="242">
        <v>2155.5</v>
      </c>
      <c r="H1449" s="242">
        <v>2387</v>
      </c>
      <c r="I1449" s="242">
        <v>2088.42</v>
      </c>
      <c r="J1449" s="242">
        <v>2387</v>
      </c>
      <c r="K1449" s="242">
        <v>2155.75</v>
      </c>
    </row>
    <row r="1450" spans="1:11">
      <c r="A1450" s="244">
        <v>6516</v>
      </c>
      <c r="B1450" s="244">
        <v>2388.67</v>
      </c>
      <c r="C1450" s="244">
        <v>2090.5</v>
      </c>
      <c r="D1450" s="245">
        <v>2388.67</v>
      </c>
      <c r="E1450" s="245">
        <v>2090.5</v>
      </c>
      <c r="F1450" s="245">
        <v>2388.67</v>
      </c>
      <c r="G1450" s="245">
        <v>2157.75</v>
      </c>
      <c r="H1450" s="245">
        <v>2388.67</v>
      </c>
      <c r="I1450" s="245">
        <v>2090.67</v>
      </c>
      <c r="J1450" s="245">
        <v>2388.67</v>
      </c>
      <c r="K1450" s="245">
        <v>2157.92</v>
      </c>
    </row>
    <row r="1451" spans="1:11">
      <c r="A1451" s="243">
        <v>6520.5</v>
      </c>
      <c r="B1451" s="243">
        <v>2390.33</v>
      </c>
      <c r="C1451" s="243">
        <v>2092.67</v>
      </c>
      <c r="D1451" s="242">
        <v>2390.33</v>
      </c>
      <c r="E1451" s="242">
        <v>2092.67</v>
      </c>
      <c r="F1451" s="242">
        <v>2390.33</v>
      </c>
      <c r="G1451" s="242">
        <v>2159.92</v>
      </c>
      <c r="H1451" s="242">
        <v>2390.33</v>
      </c>
      <c r="I1451" s="242">
        <v>2092.83</v>
      </c>
      <c r="J1451" s="242">
        <v>2390.33</v>
      </c>
      <c r="K1451" s="242">
        <v>2160.08</v>
      </c>
    </row>
    <row r="1452" spans="1:11">
      <c r="A1452" s="244">
        <v>6525</v>
      </c>
      <c r="B1452" s="244">
        <v>2392.08</v>
      </c>
      <c r="C1452" s="244">
        <v>2095.08</v>
      </c>
      <c r="D1452" s="245">
        <v>2392.08</v>
      </c>
      <c r="E1452" s="245">
        <v>2095.08</v>
      </c>
      <c r="F1452" s="245">
        <v>2392.08</v>
      </c>
      <c r="G1452" s="245">
        <v>2162.17</v>
      </c>
      <c r="H1452" s="245">
        <v>2392.08</v>
      </c>
      <c r="I1452" s="245">
        <v>2095.08</v>
      </c>
      <c r="J1452" s="245">
        <v>2392.08</v>
      </c>
      <c r="K1452" s="245">
        <v>2162.17</v>
      </c>
    </row>
    <row r="1453" spans="1:11">
      <c r="A1453" s="243">
        <v>6529.5</v>
      </c>
      <c r="B1453" s="243">
        <v>2393.75</v>
      </c>
      <c r="C1453" s="243">
        <v>2097.25</v>
      </c>
      <c r="D1453" s="242">
        <v>2393.75</v>
      </c>
      <c r="E1453" s="242">
        <v>2097.25</v>
      </c>
      <c r="F1453" s="242">
        <v>2393.75</v>
      </c>
      <c r="G1453" s="242">
        <v>2164.33</v>
      </c>
      <c r="H1453" s="242">
        <v>2393.75</v>
      </c>
      <c r="I1453" s="242">
        <v>2097.25</v>
      </c>
      <c r="J1453" s="242">
        <v>2393.75</v>
      </c>
      <c r="K1453" s="242">
        <v>2164.33</v>
      </c>
    </row>
    <row r="1454" spans="1:11">
      <c r="A1454" s="244">
        <v>6534</v>
      </c>
      <c r="B1454" s="244">
        <v>2395.42</v>
      </c>
      <c r="C1454" s="244">
        <v>2099.58</v>
      </c>
      <c r="D1454" s="245">
        <v>2395.42</v>
      </c>
      <c r="E1454" s="245">
        <v>2099.58</v>
      </c>
      <c r="F1454" s="245">
        <v>2395.42</v>
      </c>
      <c r="G1454" s="245">
        <v>2166.58</v>
      </c>
      <c r="H1454" s="245">
        <v>2395.42</v>
      </c>
      <c r="I1454" s="245">
        <v>2099.5</v>
      </c>
      <c r="J1454" s="245">
        <v>2395.42</v>
      </c>
      <c r="K1454" s="245">
        <v>2166.5</v>
      </c>
    </row>
    <row r="1455" spans="1:11">
      <c r="A1455" s="243">
        <v>6538.5</v>
      </c>
      <c r="B1455" s="243">
        <v>2397.42</v>
      </c>
      <c r="C1455" s="243">
        <v>2101.92</v>
      </c>
      <c r="D1455" s="242">
        <v>2397.42</v>
      </c>
      <c r="E1455" s="242">
        <v>2101.92</v>
      </c>
      <c r="F1455" s="242">
        <v>2397.42</v>
      </c>
      <c r="G1455" s="242">
        <v>2168.92</v>
      </c>
      <c r="H1455" s="242">
        <v>2397.42</v>
      </c>
      <c r="I1455" s="242">
        <v>2101.92</v>
      </c>
      <c r="J1455" s="242">
        <v>2397.42</v>
      </c>
      <c r="K1455" s="242">
        <v>2168.92</v>
      </c>
    </row>
    <row r="1456" spans="1:11">
      <c r="A1456" s="244">
        <v>6543</v>
      </c>
      <c r="B1456" s="244">
        <v>2399.67</v>
      </c>
      <c r="C1456" s="244">
        <v>2104.5</v>
      </c>
      <c r="D1456" s="245">
        <v>2399.67</v>
      </c>
      <c r="E1456" s="245">
        <v>2104.5</v>
      </c>
      <c r="F1456" s="245">
        <v>2399.67</v>
      </c>
      <c r="G1456" s="245">
        <v>2171.33</v>
      </c>
      <c r="H1456" s="245">
        <v>2399.67</v>
      </c>
      <c r="I1456" s="245">
        <v>2104.5</v>
      </c>
      <c r="J1456" s="245">
        <v>2399.67</v>
      </c>
      <c r="K1456" s="245">
        <v>2171.33</v>
      </c>
    </row>
    <row r="1457" spans="1:11">
      <c r="A1457" s="243">
        <v>6547.5</v>
      </c>
      <c r="B1457" s="243">
        <v>2401.92</v>
      </c>
      <c r="C1457" s="243">
        <v>2107</v>
      </c>
      <c r="D1457" s="242">
        <v>2401.92</v>
      </c>
      <c r="E1457" s="242">
        <v>2107</v>
      </c>
      <c r="F1457" s="242">
        <v>2401.92</v>
      </c>
      <c r="G1457" s="242">
        <v>2173.83</v>
      </c>
      <c r="H1457" s="242">
        <v>2401.92</v>
      </c>
      <c r="I1457" s="242">
        <v>2107</v>
      </c>
      <c r="J1457" s="242">
        <v>2401.92</v>
      </c>
      <c r="K1457" s="242">
        <v>2173.83</v>
      </c>
    </row>
    <row r="1458" spans="1:11">
      <c r="A1458" s="244">
        <v>6552</v>
      </c>
      <c r="B1458" s="244">
        <v>2404.17</v>
      </c>
      <c r="C1458" s="244">
        <v>2109.58</v>
      </c>
      <c r="D1458" s="245">
        <v>2404.17</v>
      </c>
      <c r="E1458" s="245">
        <v>2109.58</v>
      </c>
      <c r="F1458" s="245">
        <v>2404.17</v>
      </c>
      <c r="G1458" s="245">
        <v>2176.33</v>
      </c>
      <c r="H1458" s="245">
        <v>2404.17</v>
      </c>
      <c r="I1458" s="245">
        <v>2109.58</v>
      </c>
      <c r="J1458" s="245">
        <v>2404.17</v>
      </c>
      <c r="K1458" s="245">
        <v>2176.33</v>
      </c>
    </row>
    <row r="1459" spans="1:11">
      <c r="A1459" s="243">
        <v>6556.5</v>
      </c>
      <c r="B1459" s="243">
        <v>2406.33</v>
      </c>
      <c r="C1459" s="243">
        <v>2112</v>
      </c>
      <c r="D1459" s="242">
        <v>2406.33</v>
      </c>
      <c r="E1459" s="242">
        <v>2112</v>
      </c>
      <c r="F1459" s="242">
        <v>2406.33</v>
      </c>
      <c r="G1459" s="242">
        <v>2178.67</v>
      </c>
      <c r="H1459" s="242">
        <v>2406.33</v>
      </c>
      <c r="I1459" s="242">
        <v>2112</v>
      </c>
      <c r="J1459" s="242">
        <v>2406.33</v>
      </c>
      <c r="K1459" s="242">
        <v>2178.67</v>
      </c>
    </row>
    <row r="1460" spans="1:11">
      <c r="A1460" s="244">
        <v>6561</v>
      </c>
      <c r="B1460" s="244">
        <v>2408.58</v>
      </c>
      <c r="C1460" s="244">
        <v>2114.58</v>
      </c>
      <c r="D1460" s="245">
        <v>2408.58</v>
      </c>
      <c r="E1460" s="245">
        <v>2114.58</v>
      </c>
      <c r="F1460" s="245">
        <v>2408.58</v>
      </c>
      <c r="G1460" s="245">
        <v>2181.17</v>
      </c>
      <c r="H1460" s="245">
        <v>2408.58</v>
      </c>
      <c r="I1460" s="245">
        <v>2114.58</v>
      </c>
      <c r="J1460" s="245">
        <v>2408.58</v>
      </c>
      <c r="K1460" s="245">
        <v>2181.17</v>
      </c>
    </row>
    <row r="1461" spans="1:11">
      <c r="A1461" s="243">
        <v>6565.5</v>
      </c>
      <c r="B1461" s="243">
        <v>2410.83</v>
      </c>
      <c r="C1461" s="243">
        <v>2117.08</v>
      </c>
      <c r="D1461" s="242">
        <v>2410.83</v>
      </c>
      <c r="E1461" s="242">
        <v>2117.08</v>
      </c>
      <c r="F1461" s="242">
        <v>2410.83</v>
      </c>
      <c r="G1461" s="242">
        <v>2183.67</v>
      </c>
      <c r="H1461" s="242">
        <v>2410.83</v>
      </c>
      <c r="I1461" s="242">
        <v>2117.08</v>
      </c>
      <c r="J1461" s="242">
        <v>2410.83</v>
      </c>
      <c r="K1461" s="242">
        <v>2183.67</v>
      </c>
    </row>
    <row r="1462" spans="1:11">
      <c r="A1462" s="244">
        <v>6570</v>
      </c>
      <c r="B1462" s="244">
        <v>2413</v>
      </c>
      <c r="C1462" s="244">
        <v>2119.58</v>
      </c>
      <c r="D1462" s="245">
        <v>2413</v>
      </c>
      <c r="E1462" s="245">
        <v>2119.58</v>
      </c>
      <c r="F1462" s="245">
        <v>2413</v>
      </c>
      <c r="G1462" s="245">
        <v>2186.08</v>
      </c>
      <c r="H1462" s="245">
        <v>2413</v>
      </c>
      <c r="I1462" s="245">
        <v>2119.58</v>
      </c>
      <c r="J1462" s="245">
        <v>2413</v>
      </c>
      <c r="K1462" s="245">
        <v>2186.08</v>
      </c>
    </row>
    <row r="1463" spans="1:11">
      <c r="A1463" s="243">
        <v>6574.5</v>
      </c>
      <c r="B1463" s="243">
        <v>2415.25</v>
      </c>
      <c r="C1463" s="243">
        <v>2122.08</v>
      </c>
      <c r="D1463" s="242">
        <v>2415.25</v>
      </c>
      <c r="E1463" s="242">
        <v>2122.08</v>
      </c>
      <c r="F1463" s="242">
        <v>2415.25</v>
      </c>
      <c r="G1463" s="242">
        <v>2188.5</v>
      </c>
      <c r="H1463" s="242">
        <v>2415.25</v>
      </c>
      <c r="I1463" s="242">
        <v>2122.08</v>
      </c>
      <c r="J1463" s="242">
        <v>2415.25</v>
      </c>
      <c r="K1463" s="242">
        <v>2188.5</v>
      </c>
    </row>
    <row r="1464" spans="1:11">
      <c r="A1464" s="244">
        <v>6579</v>
      </c>
      <c r="B1464" s="244">
        <v>2417.5</v>
      </c>
      <c r="C1464" s="244">
        <v>2124.67</v>
      </c>
      <c r="D1464" s="245">
        <v>2417.5</v>
      </c>
      <c r="E1464" s="245">
        <v>2124.67</v>
      </c>
      <c r="F1464" s="245">
        <v>2417.5</v>
      </c>
      <c r="G1464" s="245">
        <v>2191</v>
      </c>
      <c r="H1464" s="245">
        <v>2417.5</v>
      </c>
      <c r="I1464" s="245">
        <v>2124.67</v>
      </c>
      <c r="J1464" s="245">
        <v>2417.5</v>
      </c>
      <c r="K1464" s="245">
        <v>2191</v>
      </c>
    </row>
    <row r="1465" spans="1:11">
      <c r="A1465" s="243">
        <v>6583.5</v>
      </c>
      <c r="B1465" s="243">
        <v>2419.75</v>
      </c>
      <c r="C1465" s="243">
        <v>2127.17</v>
      </c>
      <c r="D1465" s="242">
        <v>2419.75</v>
      </c>
      <c r="E1465" s="242">
        <v>2127.17</v>
      </c>
      <c r="F1465" s="242">
        <v>2419.75</v>
      </c>
      <c r="G1465" s="242">
        <v>2193.5</v>
      </c>
      <c r="H1465" s="242">
        <v>2419.75</v>
      </c>
      <c r="I1465" s="242">
        <v>2127.17</v>
      </c>
      <c r="J1465" s="242">
        <v>2419.75</v>
      </c>
      <c r="K1465" s="242">
        <v>2193.5</v>
      </c>
    </row>
    <row r="1466" spans="1:11">
      <c r="A1466" s="244">
        <v>6588</v>
      </c>
      <c r="B1466" s="244">
        <v>2421.92</v>
      </c>
      <c r="C1466" s="244">
        <v>2129.67</v>
      </c>
      <c r="D1466" s="245">
        <v>2421.92</v>
      </c>
      <c r="E1466" s="245">
        <v>2129.67</v>
      </c>
      <c r="F1466" s="245">
        <v>2421.92</v>
      </c>
      <c r="G1466" s="245">
        <v>2195.83</v>
      </c>
      <c r="H1466" s="245">
        <v>2421.92</v>
      </c>
      <c r="I1466" s="245">
        <v>2129.67</v>
      </c>
      <c r="J1466" s="245">
        <v>2421.92</v>
      </c>
      <c r="K1466" s="245">
        <v>2195.83</v>
      </c>
    </row>
    <row r="1467" spans="1:11">
      <c r="A1467" s="243">
        <v>6592.5</v>
      </c>
      <c r="B1467" s="243">
        <v>2424.17</v>
      </c>
      <c r="C1467" s="243">
        <v>2132.25</v>
      </c>
      <c r="D1467" s="242">
        <v>2424.17</v>
      </c>
      <c r="E1467" s="242">
        <v>2132.25</v>
      </c>
      <c r="F1467" s="242">
        <v>2424.17</v>
      </c>
      <c r="G1467" s="242">
        <v>2198.33</v>
      </c>
      <c r="H1467" s="242">
        <v>2424.17</v>
      </c>
      <c r="I1467" s="242">
        <v>2132.25</v>
      </c>
      <c r="J1467" s="242">
        <v>2424.17</v>
      </c>
      <c r="K1467" s="242">
        <v>2198.33</v>
      </c>
    </row>
    <row r="1468" spans="1:11">
      <c r="A1468" s="244">
        <v>6597</v>
      </c>
      <c r="B1468" s="244">
        <v>2426.42</v>
      </c>
      <c r="C1468" s="244">
        <v>2134.75</v>
      </c>
      <c r="D1468" s="245">
        <v>2426.42</v>
      </c>
      <c r="E1468" s="245">
        <v>2134.75</v>
      </c>
      <c r="F1468" s="245">
        <v>2426.42</v>
      </c>
      <c r="G1468" s="245">
        <v>2200.83</v>
      </c>
      <c r="H1468" s="245">
        <v>2426.42</v>
      </c>
      <c r="I1468" s="245">
        <v>2134.75</v>
      </c>
      <c r="J1468" s="245">
        <v>2426.42</v>
      </c>
      <c r="K1468" s="245">
        <v>2200.83</v>
      </c>
    </row>
    <row r="1469" spans="1:11">
      <c r="A1469" s="243">
        <v>6601.5</v>
      </c>
      <c r="B1469" s="243">
        <v>2428.67</v>
      </c>
      <c r="C1469" s="243">
        <v>2137.33</v>
      </c>
      <c r="D1469" s="242">
        <v>2428.67</v>
      </c>
      <c r="E1469" s="242">
        <v>2137.33</v>
      </c>
      <c r="F1469" s="242">
        <v>2428.67</v>
      </c>
      <c r="G1469" s="242">
        <v>2203.33</v>
      </c>
      <c r="H1469" s="242">
        <v>2428.67</v>
      </c>
      <c r="I1469" s="242">
        <v>2137.33</v>
      </c>
      <c r="J1469" s="242">
        <v>2428.67</v>
      </c>
      <c r="K1469" s="242">
        <v>2203.33</v>
      </c>
    </row>
    <row r="1470" spans="1:11">
      <c r="A1470" s="244">
        <v>6606</v>
      </c>
      <c r="B1470" s="244">
        <v>2430.83</v>
      </c>
      <c r="C1470" s="244">
        <v>2139.75</v>
      </c>
      <c r="D1470" s="245">
        <v>2430.83</v>
      </c>
      <c r="E1470" s="245">
        <v>2139.75</v>
      </c>
      <c r="F1470" s="245">
        <v>2430.83</v>
      </c>
      <c r="G1470" s="245">
        <v>2205.67</v>
      </c>
      <c r="H1470" s="245">
        <v>2430.83</v>
      </c>
      <c r="I1470" s="245">
        <v>2139.75</v>
      </c>
      <c r="J1470" s="245">
        <v>2430.83</v>
      </c>
      <c r="K1470" s="245">
        <v>2205.67</v>
      </c>
    </row>
    <row r="1471" spans="1:11">
      <c r="A1471" s="243">
        <v>6610.5</v>
      </c>
      <c r="B1471" s="243">
        <v>2433.08</v>
      </c>
      <c r="C1471" s="243">
        <v>2142.33</v>
      </c>
      <c r="D1471" s="242">
        <v>2433.08</v>
      </c>
      <c r="E1471" s="242">
        <v>2142.33</v>
      </c>
      <c r="F1471" s="242">
        <v>2433.08</v>
      </c>
      <c r="G1471" s="242">
        <v>2208.17</v>
      </c>
      <c r="H1471" s="242">
        <v>2433.08</v>
      </c>
      <c r="I1471" s="242">
        <v>2142.33</v>
      </c>
      <c r="J1471" s="242">
        <v>2433.08</v>
      </c>
      <c r="K1471" s="242">
        <v>2208.17</v>
      </c>
    </row>
    <row r="1472" spans="1:11">
      <c r="A1472" s="244">
        <v>6615</v>
      </c>
      <c r="B1472" s="244">
        <v>2435.33</v>
      </c>
      <c r="C1472" s="244">
        <v>2144.83</v>
      </c>
      <c r="D1472" s="245">
        <v>2435.33</v>
      </c>
      <c r="E1472" s="245">
        <v>2144.83</v>
      </c>
      <c r="F1472" s="245">
        <v>2435.33</v>
      </c>
      <c r="G1472" s="245">
        <v>2210.67</v>
      </c>
      <c r="H1472" s="245">
        <v>2435.33</v>
      </c>
      <c r="I1472" s="245">
        <v>2144.83</v>
      </c>
      <c r="J1472" s="245">
        <v>2435.33</v>
      </c>
      <c r="K1472" s="245">
        <v>2210.67</v>
      </c>
    </row>
    <row r="1473" spans="1:11">
      <c r="A1473" s="243">
        <v>6619.5</v>
      </c>
      <c r="B1473" s="243">
        <v>2437.5</v>
      </c>
      <c r="C1473" s="243">
        <v>2147.33</v>
      </c>
      <c r="D1473" s="242">
        <v>2437.5</v>
      </c>
      <c r="E1473" s="242">
        <v>2147.33</v>
      </c>
      <c r="F1473" s="242">
        <v>2437.5</v>
      </c>
      <c r="G1473" s="242">
        <v>2213</v>
      </c>
      <c r="H1473" s="242">
        <v>2437.5</v>
      </c>
      <c r="I1473" s="242">
        <v>2147.33</v>
      </c>
      <c r="J1473" s="242">
        <v>2437.5</v>
      </c>
      <c r="K1473" s="242">
        <v>2213</v>
      </c>
    </row>
    <row r="1474" spans="1:11">
      <c r="A1474" s="244">
        <v>6624</v>
      </c>
      <c r="B1474" s="244">
        <v>2439.75</v>
      </c>
      <c r="C1474" s="244">
        <v>2149.83</v>
      </c>
      <c r="D1474" s="245">
        <v>2439.75</v>
      </c>
      <c r="E1474" s="245">
        <v>2149.83</v>
      </c>
      <c r="F1474" s="245">
        <v>2439.75</v>
      </c>
      <c r="G1474" s="245">
        <v>2215.5</v>
      </c>
      <c r="H1474" s="245">
        <v>2439.75</v>
      </c>
      <c r="I1474" s="245">
        <v>2149.83</v>
      </c>
      <c r="J1474" s="245">
        <v>2439.75</v>
      </c>
      <c r="K1474" s="245">
        <v>2215.5</v>
      </c>
    </row>
    <row r="1475" spans="1:11">
      <c r="A1475" s="243">
        <v>6628.5</v>
      </c>
      <c r="B1475" s="243">
        <v>2442</v>
      </c>
      <c r="C1475" s="243">
        <v>2152.42</v>
      </c>
      <c r="D1475" s="242">
        <v>2442</v>
      </c>
      <c r="E1475" s="242">
        <v>2152.42</v>
      </c>
      <c r="F1475" s="242">
        <v>2442</v>
      </c>
      <c r="G1475" s="242">
        <v>2218</v>
      </c>
      <c r="H1475" s="242">
        <v>2442</v>
      </c>
      <c r="I1475" s="242">
        <v>2152.42</v>
      </c>
      <c r="J1475" s="242">
        <v>2442</v>
      </c>
      <c r="K1475" s="242">
        <v>2218</v>
      </c>
    </row>
    <row r="1476" spans="1:11">
      <c r="A1476" s="244">
        <v>6633</v>
      </c>
      <c r="B1476" s="244">
        <v>2444.25</v>
      </c>
      <c r="C1476" s="244">
        <v>2154.92</v>
      </c>
      <c r="D1476" s="245">
        <v>2444.25</v>
      </c>
      <c r="E1476" s="245">
        <v>2154.92</v>
      </c>
      <c r="F1476" s="245">
        <v>2444.25</v>
      </c>
      <c r="G1476" s="245">
        <v>2220.5</v>
      </c>
      <c r="H1476" s="245">
        <v>2444.25</v>
      </c>
      <c r="I1476" s="245">
        <v>2154.92</v>
      </c>
      <c r="J1476" s="245">
        <v>2444.25</v>
      </c>
      <c r="K1476" s="245">
        <v>2220.5</v>
      </c>
    </row>
    <row r="1477" spans="1:11">
      <c r="A1477" s="243">
        <v>6637.5</v>
      </c>
      <c r="B1477" s="243">
        <v>2446.42</v>
      </c>
      <c r="C1477" s="243">
        <v>2157.42</v>
      </c>
      <c r="D1477" s="242">
        <v>2446.42</v>
      </c>
      <c r="E1477" s="242">
        <v>2157.42</v>
      </c>
      <c r="F1477" s="242">
        <v>2446.42</v>
      </c>
      <c r="G1477" s="242">
        <v>2222.83</v>
      </c>
      <c r="H1477" s="242">
        <v>2446.42</v>
      </c>
      <c r="I1477" s="242">
        <v>2157.42</v>
      </c>
      <c r="J1477" s="242">
        <v>2446.42</v>
      </c>
      <c r="K1477" s="242">
        <v>2222.83</v>
      </c>
    </row>
    <row r="1478" spans="1:11">
      <c r="A1478" s="244">
        <v>6642</v>
      </c>
      <c r="B1478" s="244">
        <v>2448.67</v>
      </c>
      <c r="C1478" s="244">
        <v>2159.92</v>
      </c>
      <c r="D1478" s="245">
        <v>2448.67</v>
      </c>
      <c r="E1478" s="245">
        <v>2159.92</v>
      </c>
      <c r="F1478" s="245">
        <v>2448.67</v>
      </c>
      <c r="G1478" s="245">
        <v>2225.33</v>
      </c>
      <c r="H1478" s="245">
        <v>2448.67</v>
      </c>
      <c r="I1478" s="245">
        <v>2159.92</v>
      </c>
      <c r="J1478" s="245">
        <v>2448.67</v>
      </c>
      <c r="K1478" s="245">
        <v>2225.33</v>
      </c>
    </row>
    <row r="1479" spans="1:11">
      <c r="A1479" s="243">
        <v>6646.5</v>
      </c>
      <c r="B1479" s="243">
        <v>2450.92</v>
      </c>
      <c r="C1479" s="243">
        <v>2162.5</v>
      </c>
      <c r="D1479" s="242">
        <v>2450.92</v>
      </c>
      <c r="E1479" s="242">
        <v>2162.5</v>
      </c>
      <c r="F1479" s="242">
        <v>2450.92</v>
      </c>
      <c r="G1479" s="242">
        <v>2227.83</v>
      </c>
      <c r="H1479" s="242">
        <v>2450.92</v>
      </c>
      <c r="I1479" s="242">
        <v>2162.5</v>
      </c>
      <c r="J1479" s="242">
        <v>2450.92</v>
      </c>
      <c r="K1479" s="242">
        <v>2227.83</v>
      </c>
    </row>
    <row r="1480" spans="1:11">
      <c r="A1480" s="244">
        <v>6651</v>
      </c>
      <c r="B1480" s="244">
        <v>2453.17</v>
      </c>
      <c r="C1480" s="244">
        <v>2165</v>
      </c>
      <c r="D1480" s="245">
        <v>2453.17</v>
      </c>
      <c r="E1480" s="245">
        <v>2165</v>
      </c>
      <c r="F1480" s="245">
        <v>2453.17</v>
      </c>
      <c r="G1480" s="245">
        <v>2230.25</v>
      </c>
      <c r="H1480" s="245">
        <v>2453.17</v>
      </c>
      <c r="I1480" s="245">
        <v>2165</v>
      </c>
      <c r="J1480" s="245">
        <v>2453.17</v>
      </c>
      <c r="K1480" s="245">
        <v>2230.25</v>
      </c>
    </row>
    <row r="1481" spans="1:11">
      <c r="A1481" s="243">
        <v>6655.5</v>
      </c>
      <c r="B1481" s="243">
        <v>2455.33</v>
      </c>
      <c r="C1481" s="243">
        <v>2167.5</v>
      </c>
      <c r="D1481" s="242">
        <v>2455.33</v>
      </c>
      <c r="E1481" s="242">
        <v>2167.5</v>
      </c>
      <c r="F1481" s="242">
        <v>2455.33</v>
      </c>
      <c r="G1481" s="242">
        <v>2232.67</v>
      </c>
      <c r="H1481" s="242">
        <v>2455.33</v>
      </c>
      <c r="I1481" s="242">
        <v>2167.5</v>
      </c>
      <c r="J1481" s="242">
        <v>2455.33</v>
      </c>
      <c r="K1481" s="242">
        <v>2232.67</v>
      </c>
    </row>
    <row r="1482" spans="1:11">
      <c r="A1482" s="244">
        <v>6660</v>
      </c>
      <c r="B1482" s="244">
        <v>2457.58</v>
      </c>
      <c r="C1482" s="244">
        <v>2170</v>
      </c>
      <c r="D1482" s="245">
        <v>2457.58</v>
      </c>
      <c r="E1482" s="245">
        <v>2170</v>
      </c>
      <c r="F1482" s="245">
        <v>2457.58</v>
      </c>
      <c r="G1482" s="245">
        <v>2235.17</v>
      </c>
      <c r="H1482" s="245">
        <v>2457.58</v>
      </c>
      <c r="I1482" s="245">
        <v>2170</v>
      </c>
      <c r="J1482" s="245">
        <v>2457.58</v>
      </c>
      <c r="K1482" s="245">
        <v>2235.17</v>
      </c>
    </row>
    <row r="1483" spans="1:11">
      <c r="A1483" s="243">
        <v>6664.5</v>
      </c>
      <c r="B1483" s="243">
        <v>2459.83</v>
      </c>
      <c r="C1483" s="243">
        <v>2172.58</v>
      </c>
      <c r="D1483" s="242">
        <v>2459.83</v>
      </c>
      <c r="E1483" s="242">
        <v>2172.58</v>
      </c>
      <c r="F1483" s="242">
        <v>2459.83</v>
      </c>
      <c r="G1483" s="242">
        <v>2237.67</v>
      </c>
      <c r="H1483" s="242">
        <v>2459.83</v>
      </c>
      <c r="I1483" s="242">
        <v>2172.58</v>
      </c>
      <c r="J1483" s="242">
        <v>2459.83</v>
      </c>
      <c r="K1483" s="242">
        <v>2237.67</v>
      </c>
    </row>
    <row r="1484" spans="1:11">
      <c r="A1484" s="244">
        <v>6669</v>
      </c>
      <c r="B1484" s="244">
        <v>2462</v>
      </c>
      <c r="C1484" s="244">
        <v>2175</v>
      </c>
      <c r="D1484" s="245">
        <v>2462</v>
      </c>
      <c r="E1484" s="245">
        <v>2175</v>
      </c>
      <c r="F1484" s="245">
        <v>2462</v>
      </c>
      <c r="G1484" s="245">
        <v>2240</v>
      </c>
      <c r="H1484" s="245">
        <v>2462</v>
      </c>
      <c r="I1484" s="245">
        <v>2175</v>
      </c>
      <c r="J1484" s="245">
        <v>2462</v>
      </c>
      <c r="K1484" s="245">
        <v>2240</v>
      </c>
    </row>
    <row r="1485" spans="1:11">
      <c r="A1485" s="243">
        <v>6673.5</v>
      </c>
      <c r="B1485" s="243">
        <v>2464.25</v>
      </c>
      <c r="C1485" s="243">
        <v>2177.58</v>
      </c>
      <c r="D1485" s="242">
        <v>2464.25</v>
      </c>
      <c r="E1485" s="242">
        <v>2177.58</v>
      </c>
      <c r="F1485" s="242">
        <v>2464.25</v>
      </c>
      <c r="G1485" s="242">
        <v>2242.5</v>
      </c>
      <c r="H1485" s="242">
        <v>2464.25</v>
      </c>
      <c r="I1485" s="242">
        <v>2177.58</v>
      </c>
      <c r="J1485" s="242">
        <v>2464.25</v>
      </c>
      <c r="K1485" s="242">
        <v>2242.5</v>
      </c>
    </row>
    <row r="1486" spans="1:11">
      <c r="A1486" s="244">
        <v>6678</v>
      </c>
      <c r="B1486" s="244">
        <v>2466.5</v>
      </c>
      <c r="C1486" s="244">
        <v>2180.08</v>
      </c>
      <c r="D1486" s="245">
        <v>2466.5</v>
      </c>
      <c r="E1486" s="245">
        <v>2180.08</v>
      </c>
      <c r="F1486" s="245">
        <v>2466.5</v>
      </c>
      <c r="G1486" s="245">
        <v>2245</v>
      </c>
      <c r="H1486" s="245">
        <v>2466.5</v>
      </c>
      <c r="I1486" s="245">
        <v>2180.08</v>
      </c>
      <c r="J1486" s="245">
        <v>2466.5</v>
      </c>
      <c r="K1486" s="245">
        <v>2245</v>
      </c>
    </row>
    <row r="1487" spans="1:11">
      <c r="A1487" s="243">
        <v>6682.5</v>
      </c>
      <c r="B1487" s="243">
        <v>2468.75</v>
      </c>
      <c r="C1487" s="243">
        <v>2182.67</v>
      </c>
      <c r="D1487" s="242">
        <v>2468.75</v>
      </c>
      <c r="E1487" s="242">
        <v>2182.67</v>
      </c>
      <c r="F1487" s="242">
        <v>2468.75</v>
      </c>
      <c r="G1487" s="242">
        <v>2247.5</v>
      </c>
      <c r="H1487" s="242">
        <v>2468.75</v>
      </c>
      <c r="I1487" s="242">
        <v>2182.67</v>
      </c>
      <c r="J1487" s="242">
        <v>2468.75</v>
      </c>
      <c r="K1487" s="242">
        <v>2247.5</v>
      </c>
    </row>
    <row r="1488" spans="1:11">
      <c r="A1488" s="244">
        <v>6687</v>
      </c>
      <c r="B1488" s="244">
        <v>2470.92</v>
      </c>
      <c r="C1488" s="244">
        <v>2185.08</v>
      </c>
      <c r="D1488" s="245">
        <v>2470.92</v>
      </c>
      <c r="E1488" s="245">
        <v>2185.08</v>
      </c>
      <c r="F1488" s="245">
        <v>2470.92</v>
      </c>
      <c r="G1488" s="245">
        <v>2249.83</v>
      </c>
      <c r="H1488" s="245">
        <v>2470.92</v>
      </c>
      <c r="I1488" s="245">
        <v>2185.08</v>
      </c>
      <c r="J1488" s="245">
        <v>2470.92</v>
      </c>
      <c r="K1488" s="245">
        <v>2249.83</v>
      </c>
    </row>
    <row r="1489" spans="1:11">
      <c r="A1489" s="243">
        <v>6691.5</v>
      </c>
      <c r="B1489" s="243">
        <v>2473.17</v>
      </c>
      <c r="C1489" s="243">
        <v>2187.67</v>
      </c>
      <c r="D1489" s="242">
        <v>2473.17</v>
      </c>
      <c r="E1489" s="242">
        <v>2187.67</v>
      </c>
      <c r="F1489" s="242">
        <v>2473.17</v>
      </c>
      <c r="G1489" s="242">
        <v>2252.33</v>
      </c>
      <c r="H1489" s="242">
        <v>2473.17</v>
      </c>
      <c r="I1489" s="242">
        <v>2187.67</v>
      </c>
      <c r="J1489" s="242">
        <v>2473.17</v>
      </c>
      <c r="K1489" s="242">
        <v>2252.33</v>
      </c>
    </row>
    <row r="1490" spans="1:11">
      <c r="A1490" s="244">
        <v>6696</v>
      </c>
      <c r="B1490" s="244">
        <v>2475.42</v>
      </c>
      <c r="C1490" s="244">
        <v>2190.17</v>
      </c>
      <c r="D1490" s="245">
        <v>2475.42</v>
      </c>
      <c r="E1490" s="245">
        <v>2190.17</v>
      </c>
      <c r="F1490" s="245">
        <v>2475.42</v>
      </c>
      <c r="G1490" s="245">
        <v>2254.83</v>
      </c>
      <c r="H1490" s="245">
        <v>2475.42</v>
      </c>
      <c r="I1490" s="245">
        <v>2190.17</v>
      </c>
      <c r="J1490" s="245">
        <v>2475.42</v>
      </c>
      <c r="K1490" s="245">
        <v>2254.83</v>
      </c>
    </row>
    <row r="1491" spans="1:11">
      <c r="A1491" s="243">
        <v>6700.5</v>
      </c>
      <c r="B1491" s="243">
        <v>2477.67</v>
      </c>
      <c r="C1491" s="243">
        <v>2192.75</v>
      </c>
      <c r="D1491" s="242">
        <v>2477.67</v>
      </c>
      <c r="E1491" s="242">
        <v>2192.75</v>
      </c>
      <c r="F1491" s="242">
        <v>2477.67</v>
      </c>
      <c r="G1491" s="242">
        <v>2257.25</v>
      </c>
      <c r="H1491" s="242">
        <v>2477.67</v>
      </c>
      <c r="I1491" s="242">
        <v>2192.75</v>
      </c>
      <c r="J1491" s="242">
        <v>2477.67</v>
      </c>
      <c r="K1491" s="242">
        <v>2257.25</v>
      </c>
    </row>
    <row r="1492" spans="1:11">
      <c r="A1492" s="244">
        <v>6705</v>
      </c>
      <c r="B1492" s="244">
        <v>2479.83</v>
      </c>
      <c r="C1492" s="244">
        <v>2195.17</v>
      </c>
      <c r="D1492" s="245">
        <v>2479.83</v>
      </c>
      <c r="E1492" s="245">
        <v>2195.17</v>
      </c>
      <c r="F1492" s="245">
        <v>2479.83</v>
      </c>
      <c r="G1492" s="245">
        <v>2259.67</v>
      </c>
      <c r="H1492" s="245">
        <v>2479.83</v>
      </c>
      <c r="I1492" s="245">
        <v>2195.17</v>
      </c>
      <c r="J1492" s="245">
        <v>2479.83</v>
      </c>
      <c r="K1492" s="245">
        <v>2259.67</v>
      </c>
    </row>
    <row r="1493" spans="1:11">
      <c r="A1493" s="243">
        <v>6709.5</v>
      </c>
      <c r="B1493" s="243">
        <v>2482.08</v>
      </c>
      <c r="C1493" s="243">
        <v>2197.75</v>
      </c>
      <c r="D1493" s="242">
        <v>2482.08</v>
      </c>
      <c r="E1493" s="242">
        <v>2197.75</v>
      </c>
      <c r="F1493" s="242">
        <v>2482.08</v>
      </c>
      <c r="G1493" s="242">
        <v>2262.17</v>
      </c>
      <c r="H1493" s="242">
        <v>2482.08</v>
      </c>
      <c r="I1493" s="242">
        <v>2197.75</v>
      </c>
      <c r="J1493" s="242">
        <v>2482.08</v>
      </c>
      <c r="K1493" s="242">
        <v>2262.17</v>
      </c>
    </row>
    <row r="1494" spans="1:11">
      <c r="A1494" s="244">
        <v>6714</v>
      </c>
      <c r="B1494" s="244">
        <v>2484.33</v>
      </c>
      <c r="C1494" s="244">
        <v>2200.25</v>
      </c>
      <c r="D1494" s="245">
        <v>2484.33</v>
      </c>
      <c r="E1494" s="245">
        <v>2200.25</v>
      </c>
      <c r="F1494" s="245">
        <v>2484.33</v>
      </c>
      <c r="G1494" s="245">
        <v>2264.67</v>
      </c>
      <c r="H1494" s="245">
        <v>2484.33</v>
      </c>
      <c r="I1494" s="245">
        <v>2200.25</v>
      </c>
      <c r="J1494" s="245">
        <v>2484.33</v>
      </c>
      <c r="K1494" s="245">
        <v>2264.67</v>
      </c>
    </row>
    <row r="1495" spans="1:11">
      <c r="A1495" s="243">
        <v>6718.5</v>
      </c>
      <c r="B1495" s="243">
        <v>2486.58</v>
      </c>
      <c r="C1495" s="243">
        <v>2202.83</v>
      </c>
      <c r="D1495" s="242">
        <v>2486.58</v>
      </c>
      <c r="E1495" s="242">
        <v>2202.83</v>
      </c>
      <c r="F1495" s="242">
        <v>2486.58</v>
      </c>
      <c r="G1495" s="242">
        <v>2267.08</v>
      </c>
      <c r="H1495" s="242">
        <v>2486.58</v>
      </c>
      <c r="I1495" s="242">
        <v>2202.83</v>
      </c>
      <c r="J1495" s="242">
        <v>2486.58</v>
      </c>
      <c r="K1495" s="242">
        <v>2267.08</v>
      </c>
    </row>
    <row r="1496" spans="1:11">
      <c r="A1496" s="244">
        <v>6723</v>
      </c>
      <c r="B1496" s="244">
        <v>2488.75</v>
      </c>
      <c r="C1496" s="244">
        <v>2205.25</v>
      </c>
      <c r="D1496" s="245">
        <v>2488.75</v>
      </c>
      <c r="E1496" s="245">
        <v>2205.25</v>
      </c>
      <c r="F1496" s="245">
        <v>2488.75</v>
      </c>
      <c r="G1496" s="245">
        <v>2269.5</v>
      </c>
      <c r="H1496" s="245">
        <v>2488.75</v>
      </c>
      <c r="I1496" s="245">
        <v>2205.25</v>
      </c>
      <c r="J1496" s="245">
        <v>2488.75</v>
      </c>
      <c r="K1496" s="245">
        <v>2269.5</v>
      </c>
    </row>
    <row r="1497" spans="1:11">
      <c r="A1497" s="243">
        <v>6727.5</v>
      </c>
      <c r="B1497" s="243">
        <v>2491</v>
      </c>
      <c r="C1497" s="243">
        <v>2207.83</v>
      </c>
      <c r="D1497" s="242">
        <v>2491</v>
      </c>
      <c r="E1497" s="242">
        <v>2207.83</v>
      </c>
      <c r="F1497" s="242">
        <v>2491</v>
      </c>
      <c r="G1497" s="242">
        <v>2272</v>
      </c>
      <c r="H1497" s="242">
        <v>2491</v>
      </c>
      <c r="I1497" s="242">
        <v>2207.83</v>
      </c>
      <c r="J1497" s="242">
        <v>2491</v>
      </c>
      <c r="K1497" s="242">
        <v>2272</v>
      </c>
    </row>
    <row r="1498" spans="1:11">
      <c r="A1498" s="244">
        <v>6732</v>
      </c>
      <c r="B1498" s="244">
        <v>2493.25</v>
      </c>
      <c r="C1498" s="244">
        <v>2210.33</v>
      </c>
      <c r="D1498" s="245">
        <v>2493.25</v>
      </c>
      <c r="E1498" s="245">
        <v>2210.33</v>
      </c>
      <c r="F1498" s="245">
        <v>2493.25</v>
      </c>
      <c r="G1498" s="245">
        <v>2274.42</v>
      </c>
      <c r="H1498" s="245">
        <v>2493.25</v>
      </c>
      <c r="I1498" s="245">
        <v>2210.33</v>
      </c>
      <c r="J1498" s="245">
        <v>2493.25</v>
      </c>
      <c r="K1498" s="245">
        <v>2274.42</v>
      </c>
    </row>
    <row r="1499" spans="1:11">
      <c r="A1499" s="243">
        <v>6736.5</v>
      </c>
      <c r="B1499" s="243">
        <v>2495.42</v>
      </c>
      <c r="C1499" s="243">
        <v>2212.83</v>
      </c>
      <c r="D1499" s="242">
        <v>2495.42</v>
      </c>
      <c r="E1499" s="242">
        <v>2212.83</v>
      </c>
      <c r="F1499" s="242">
        <v>2495.42</v>
      </c>
      <c r="G1499" s="242">
        <v>2276.83</v>
      </c>
      <c r="H1499" s="242">
        <v>2495.42</v>
      </c>
      <c r="I1499" s="242">
        <v>2212.83</v>
      </c>
      <c r="J1499" s="242">
        <v>2495.42</v>
      </c>
      <c r="K1499" s="242">
        <v>2276.83</v>
      </c>
    </row>
    <row r="1500" spans="1:11">
      <c r="A1500" s="244">
        <v>6741</v>
      </c>
      <c r="B1500" s="244">
        <v>2497.67</v>
      </c>
      <c r="C1500" s="244">
        <v>2215.42</v>
      </c>
      <c r="D1500" s="245">
        <v>2497.67</v>
      </c>
      <c r="E1500" s="245">
        <v>2215.42</v>
      </c>
      <c r="F1500" s="245">
        <v>2497.67</v>
      </c>
      <c r="G1500" s="245">
        <v>2279.33</v>
      </c>
      <c r="H1500" s="245">
        <v>2497.67</v>
      </c>
      <c r="I1500" s="245">
        <v>2215.42</v>
      </c>
      <c r="J1500" s="245">
        <v>2497.67</v>
      </c>
      <c r="K1500" s="245">
        <v>2279.33</v>
      </c>
    </row>
    <row r="1501" spans="1:11">
      <c r="A1501" s="243">
        <v>6745.5</v>
      </c>
      <c r="B1501" s="243">
        <v>2499.92</v>
      </c>
      <c r="C1501" s="243">
        <v>2217.92</v>
      </c>
      <c r="D1501" s="242">
        <v>2499.92</v>
      </c>
      <c r="E1501" s="242">
        <v>2217.92</v>
      </c>
      <c r="F1501" s="242">
        <v>2499.92</v>
      </c>
      <c r="G1501" s="242">
        <v>2281.83</v>
      </c>
      <c r="H1501" s="242">
        <v>2499.92</v>
      </c>
      <c r="I1501" s="242">
        <v>2217.92</v>
      </c>
      <c r="J1501" s="242">
        <v>2499.92</v>
      </c>
      <c r="K1501" s="242">
        <v>2281.83</v>
      </c>
    </row>
    <row r="1502" spans="1:11">
      <c r="A1502" s="244">
        <v>6750</v>
      </c>
      <c r="B1502" s="244">
        <v>2502.17</v>
      </c>
      <c r="C1502" s="244">
        <v>2220.5</v>
      </c>
      <c r="D1502" s="245">
        <v>2502.17</v>
      </c>
      <c r="E1502" s="245">
        <v>2220.5</v>
      </c>
      <c r="F1502" s="245">
        <v>2502.17</v>
      </c>
      <c r="G1502" s="245">
        <v>2284.25</v>
      </c>
      <c r="H1502" s="245">
        <v>2502.17</v>
      </c>
      <c r="I1502" s="245">
        <v>2220.5</v>
      </c>
      <c r="J1502" s="245">
        <v>2502.17</v>
      </c>
      <c r="K1502" s="245">
        <v>2284.25</v>
      </c>
    </row>
    <row r="1503" spans="1:11">
      <c r="A1503" s="243">
        <v>6754.5</v>
      </c>
      <c r="B1503" s="243">
        <v>2504.33</v>
      </c>
      <c r="C1503" s="243">
        <v>2222.92</v>
      </c>
      <c r="D1503" s="242">
        <v>2504.33</v>
      </c>
      <c r="E1503" s="242">
        <v>2222.92</v>
      </c>
      <c r="F1503" s="242">
        <v>2504.33</v>
      </c>
      <c r="G1503" s="242">
        <v>2286.67</v>
      </c>
      <c r="H1503" s="242">
        <v>2504.33</v>
      </c>
      <c r="I1503" s="242">
        <v>2222.92</v>
      </c>
      <c r="J1503" s="242">
        <v>2504.33</v>
      </c>
      <c r="K1503" s="242">
        <v>2286.67</v>
      </c>
    </row>
    <row r="1504" spans="1:11">
      <c r="A1504" s="244">
        <v>6759</v>
      </c>
      <c r="B1504" s="244">
        <v>2506.58</v>
      </c>
      <c r="C1504" s="244">
        <v>2225.5</v>
      </c>
      <c r="D1504" s="245">
        <v>2506.58</v>
      </c>
      <c r="E1504" s="245">
        <v>2225.5</v>
      </c>
      <c r="F1504" s="245">
        <v>2506.58</v>
      </c>
      <c r="G1504" s="245">
        <v>2289.17</v>
      </c>
      <c r="H1504" s="245">
        <v>2506.58</v>
      </c>
      <c r="I1504" s="245">
        <v>2225.5</v>
      </c>
      <c r="J1504" s="245">
        <v>2506.58</v>
      </c>
      <c r="K1504" s="245">
        <v>2289.17</v>
      </c>
    </row>
    <row r="1505" spans="1:11">
      <c r="A1505" s="243">
        <v>6763.5</v>
      </c>
      <c r="B1505" s="243">
        <v>2508.83</v>
      </c>
      <c r="C1505" s="243">
        <v>2228</v>
      </c>
      <c r="D1505" s="242">
        <v>2508.83</v>
      </c>
      <c r="E1505" s="242">
        <v>2228</v>
      </c>
      <c r="F1505" s="242">
        <v>2508.83</v>
      </c>
      <c r="G1505" s="242">
        <v>2291.58</v>
      </c>
      <c r="H1505" s="242">
        <v>2508.83</v>
      </c>
      <c r="I1505" s="242">
        <v>2228</v>
      </c>
      <c r="J1505" s="242">
        <v>2508.83</v>
      </c>
      <c r="K1505" s="242">
        <v>2291.58</v>
      </c>
    </row>
    <row r="1506" spans="1:11">
      <c r="A1506" s="244">
        <v>6768</v>
      </c>
      <c r="B1506" s="244">
        <v>2511.08</v>
      </c>
      <c r="C1506" s="244">
        <v>2230.58</v>
      </c>
      <c r="D1506" s="245">
        <v>2511.08</v>
      </c>
      <c r="E1506" s="245">
        <v>2230.58</v>
      </c>
      <c r="F1506" s="245">
        <v>2511.08</v>
      </c>
      <c r="G1506" s="245">
        <v>2294.08</v>
      </c>
      <c r="H1506" s="245">
        <v>2511.08</v>
      </c>
      <c r="I1506" s="245">
        <v>2230.58</v>
      </c>
      <c r="J1506" s="245">
        <v>2511.08</v>
      </c>
      <c r="K1506" s="245">
        <v>2294.08</v>
      </c>
    </row>
    <row r="1507" spans="1:11">
      <c r="A1507" s="243">
        <v>6772.5</v>
      </c>
      <c r="B1507" s="243">
        <v>2513.25</v>
      </c>
      <c r="C1507" s="243">
        <v>2233</v>
      </c>
      <c r="D1507" s="242">
        <v>2513.25</v>
      </c>
      <c r="E1507" s="242">
        <v>2233</v>
      </c>
      <c r="F1507" s="242">
        <v>2513.25</v>
      </c>
      <c r="G1507" s="242">
        <v>2296.5</v>
      </c>
      <c r="H1507" s="242">
        <v>2513.25</v>
      </c>
      <c r="I1507" s="242">
        <v>2233</v>
      </c>
      <c r="J1507" s="242">
        <v>2513.25</v>
      </c>
      <c r="K1507" s="242">
        <v>2296.5</v>
      </c>
    </row>
    <row r="1508" spans="1:11">
      <c r="A1508" s="244">
        <v>6777</v>
      </c>
      <c r="B1508" s="244">
        <v>2515.5</v>
      </c>
      <c r="C1508" s="244">
        <v>2235.58</v>
      </c>
      <c r="D1508" s="245">
        <v>2515.5</v>
      </c>
      <c r="E1508" s="245">
        <v>2235.58</v>
      </c>
      <c r="F1508" s="245">
        <v>2515.5</v>
      </c>
      <c r="G1508" s="245">
        <v>2299</v>
      </c>
      <c r="H1508" s="245">
        <v>2515.5</v>
      </c>
      <c r="I1508" s="245">
        <v>2235.58</v>
      </c>
      <c r="J1508" s="245">
        <v>2515.5</v>
      </c>
      <c r="K1508" s="245">
        <v>2299</v>
      </c>
    </row>
    <row r="1509" spans="1:11">
      <c r="A1509" s="243">
        <v>6781.5</v>
      </c>
      <c r="B1509" s="243">
        <v>2517.75</v>
      </c>
      <c r="C1509" s="243">
        <v>2238.08</v>
      </c>
      <c r="D1509" s="242">
        <v>2517.75</v>
      </c>
      <c r="E1509" s="242">
        <v>2238.08</v>
      </c>
      <c r="F1509" s="242">
        <v>2517.75</v>
      </c>
      <c r="G1509" s="242">
        <v>2301.42</v>
      </c>
      <c r="H1509" s="242">
        <v>2517.75</v>
      </c>
      <c r="I1509" s="242">
        <v>2238.08</v>
      </c>
      <c r="J1509" s="242">
        <v>2517.75</v>
      </c>
      <c r="K1509" s="242">
        <v>2301.42</v>
      </c>
    </row>
    <row r="1510" spans="1:11">
      <c r="A1510" s="244">
        <v>6786</v>
      </c>
      <c r="B1510" s="244">
        <v>2519.92</v>
      </c>
      <c r="C1510" s="244">
        <v>2240.58</v>
      </c>
      <c r="D1510" s="245">
        <v>2519.92</v>
      </c>
      <c r="E1510" s="245">
        <v>2240.58</v>
      </c>
      <c r="F1510" s="245">
        <v>2519.92</v>
      </c>
      <c r="G1510" s="245">
        <v>2303.83</v>
      </c>
      <c r="H1510" s="245">
        <v>2519.92</v>
      </c>
      <c r="I1510" s="245">
        <v>2240.58</v>
      </c>
      <c r="J1510" s="245">
        <v>2519.92</v>
      </c>
      <c r="K1510" s="245">
        <v>2303.83</v>
      </c>
    </row>
    <row r="1511" spans="1:11">
      <c r="A1511" s="243">
        <v>6790.5</v>
      </c>
      <c r="B1511" s="243">
        <v>2522.17</v>
      </c>
      <c r="C1511" s="243">
        <v>2243.08</v>
      </c>
      <c r="D1511" s="242">
        <v>2522.17</v>
      </c>
      <c r="E1511" s="242">
        <v>2243.08</v>
      </c>
      <c r="F1511" s="242">
        <v>2522.17</v>
      </c>
      <c r="G1511" s="242">
        <v>2306.33</v>
      </c>
      <c r="H1511" s="242">
        <v>2522.17</v>
      </c>
      <c r="I1511" s="242">
        <v>2243.08</v>
      </c>
      <c r="J1511" s="242">
        <v>2522.17</v>
      </c>
      <c r="K1511" s="242">
        <v>2306.33</v>
      </c>
    </row>
    <row r="1512" spans="1:11">
      <c r="A1512" s="244">
        <v>6795</v>
      </c>
      <c r="B1512" s="244">
        <v>2524.42</v>
      </c>
      <c r="C1512" s="244">
        <v>2245.67</v>
      </c>
      <c r="D1512" s="245">
        <v>2524.42</v>
      </c>
      <c r="E1512" s="245">
        <v>2245.67</v>
      </c>
      <c r="F1512" s="245">
        <v>2524.42</v>
      </c>
      <c r="G1512" s="245">
        <v>2308.75</v>
      </c>
      <c r="H1512" s="245">
        <v>2524.42</v>
      </c>
      <c r="I1512" s="245">
        <v>2245.67</v>
      </c>
      <c r="J1512" s="245">
        <v>2524.42</v>
      </c>
      <c r="K1512" s="245">
        <v>2308.75</v>
      </c>
    </row>
    <row r="1513" spans="1:11">
      <c r="A1513" s="243">
        <v>6799.5</v>
      </c>
      <c r="B1513" s="243">
        <v>2526.67</v>
      </c>
      <c r="C1513" s="243">
        <v>2248.17</v>
      </c>
      <c r="D1513" s="242">
        <v>2526.67</v>
      </c>
      <c r="E1513" s="242">
        <v>2248.17</v>
      </c>
      <c r="F1513" s="242">
        <v>2526.67</v>
      </c>
      <c r="G1513" s="242">
        <v>2311.25</v>
      </c>
      <c r="H1513" s="242">
        <v>2526.67</v>
      </c>
      <c r="I1513" s="242">
        <v>2248.17</v>
      </c>
      <c r="J1513" s="242">
        <v>2526.67</v>
      </c>
      <c r="K1513" s="242">
        <v>2311.25</v>
      </c>
    </row>
    <row r="1514" spans="1:11">
      <c r="A1514" s="244">
        <v>6804</v>
      </c>
      <c r="B1514" s="244">
        <v>2528.83</v>
      </c>
      <c r="C1514" s="244">
        <v>2250.67</v>
      </c>
      <c r="D1514" s="245">
        <v>2528.83</v>
      </c>
      <c r="E1514" s="245">
        <v>2250.67</v>
      </c>
      <c r="F1514" s="245">
        <v>2528.83</v>
      </c>
      <c r="G1514" s="245">
        <v>2313.67</v>
      </c>
      <c r="H1514" s="245">
        <v>2528.83</v>
      </c>
      <c r="I1514" s="245">
        <v>2250.67</v>
      </c>
      <c r="J1514" s="245">
        <v>2528.83</v>
      </c>
      <c r="K1514" s="245">
        <v>2313.67</v>
      </c>
    </row>
    <row r="1515" spans="1:11">
      <c r="A1515" s="243">
        <v>6808.5</v>
      </c>
      <c r="B1515" s="243">
        <v>2531.08</v>
      </c>
      <c r="C1515" s="243">
        <v>2253.17</v>
      </c>
      <c r="D1515" s="242">
        <v>2531.08</v>
      </c>
      <c r="E1515" s="242">
        <v>2253.17</v>
      </c>
      <c r="F1515" s="242">
        <v>2531.08</v>
      </c>
      <c r="G1515" s="242">
        <v>2316.17</v>
      </c>
      <c r="H1515" s="242">
        <v>2531.08</v>
      </c>
      <c r="I1515" s="242">
        <v>2253.17</v>
      </c>
      <c r="J1515" s="242">
        <v>2531.08</v>
      </c>
      <c r="K1515" s="242">
        <v>2316.17</v>
      </c>
    </row>
    <row r="1516" spans="1:11">
      <c r="A1516" s="244">
        <v>6813</v>
      </c>
      <c r="B1516" s="244">
        <v>2533.33</v>
      </c>
      <c r="C1516" s="244">
        <v>2255.75</v>
      </c>
      <c r="D1516" s="245">
        <v>2533.33</v>
      </c>
      <c r="E1516" s="245">
        <v>2255.75</v>
      </c>
      <c r="F1516" s="245">
        <v>2533.33</v>
      </c>
      <c r="G1516" s="245">
        <v>2318.58</v>
      </c>
      <c r="H1516" s="245">
        <v>2533.33</v>
      </c>
      <c r="I1516" s="245">
        <v>2255.75</v>
      </c>
      <c r="J1516" s="245">
        <v>2533.33</v>
      </c>
      <c r="K1516" s="245">
        <v>2318.58</v>
      </c>
    </row>
    <row r="1517" spans="1:11">
      <c r="A1517" s="243">
        <v>6817.5</v>
      </c>
      <c r="B1517" s="243">
        <v>2535.58</v>
      </c>
      <c r="C1517" s="243">
        <v>2258.25</v>
      </c>
      <c r="D1517" s="242">
        <v>2535.58</v>
      </c>
      <c r="E1517" s="242">
        <v>2258.25</v>
      </c>
      <c r="F1517" s="242">
        <v>2535.58</v>
      </c>
      <c r="G1517" s="242">
        <v>2321.08</v>
      </c>
      <c r="H1517" s="242">
        <v>2535.58</v>
      </c>
      <c r="I1517" s="242">
        <v>2258.25</v>
      </c>
      <c r="J1517" s="242">
        <v>2535.58</v>
      </c>
      <c r="K1517" s="242">
        <v>2321.08</v>
      </c>
    </row>
    <row r="1518" spans="1:11">
      <c r="A1518" s="244">
        <v>6822</v>
      </c>
      <c r="B1518" s="244">
        <v>2537.75</v>
      </c>
      <c r="C1518" s="244">
        <v>2260.75</v>
      </c>
      <c r="D1518" s="245">
        <v>2537.75</v>
      </c>
      <c r="E1518" s="245">
        <v>2260.75</v>
      </c>
      <c r="F1518" s="245">
        <v>2537.75</v>
      </c>
      <c r="G1518" s="245">
        <v>2323.5</v>
      </c>
      <c r="H1518" s="245">
        <v>2537.75</v>
      </c>
      <c r="I1518" s="245">
        <v>2260.75</v>
      </c>
      <c r="J1518" s="245">
        <v>2537.75</v>
      </c>
      <c r="K1518" s="245">
        <v>2323.5</v>
      </c>
    </row>
    <row r="1519" spans="1:11">
      <c r="A1519" s="243">
        <v>6826.5</v>
      </c>
      <c r="B1519" s="243">
        <v>2540</v>
      </c>
      <c r="C1519" s="243">
        <v>2263.25</v>
      </c>
      <c r="D1519" s="242">
        <v>2540</v>
      </c>
      <c r="E1519" s="242">
        <v>2263.25</v>
      </c>
      <c r="F1519" s="242">
        <v>2540</v>
      </c>
      <c r="G1519" s="242">
        <v>2326</v>
      </c>
      <c r="H1519" s="242">
        <v>2540</v>
      </c>
      <c r="I1519" s="242">
        <v>2263.25</v>
      </c>
      <c r="J1519" s="242">
        <v>2540</v>
      </c>
      <c r="K1519" s="242">
        <v>2326</v>
      </c>
    </row>
    <row r="1520" spans="1:11">
      <c r="A1520" s="244">
        <v>6831</v>
      </c>
      <c r="B1520" s="244">
        <v>2542.25</v>
      </c>
      <c r="C1520" s="244">
        <v>2265.83</v>
      </c>
      <c r="D1520" s="245">
        <v>2542.25</v>
      </c>
      <c r="E1520" s="245">
        <v>2265.83</v>
      </c>
      <c r="F1520" s="245">
        <v>2542.25</v>
      </c>
      <c r="G1520" s="245">
        <v>2328.42</v>
      </c>
      <c r="H1520" s="245">
        <v>2542.25</v>
      </c>
      <c r="I1520" s="245">
        <v>2265.83</v>
      </c>
      <c r="J1520" s="245">
        <v>2542.25</v>
      </c>
      <c r="K1520" s="245">
        <v>2328.42</v>
      </c>
    </row>
    <row r="1521" spans="1:11">
      <c r="A1521" s="243">
        <v>6835.5</v>
      </c>
      <c r="B1521" s="243">
        <v>2544.5</v>
      </c>
      <c r="C1521" s="243">
        <v>2268.33</v>
      </c>
      <c r="D1521" s="242">
        <v>2544.5</v>
      </c>
      <c r="E1521" s="242">
        <v>2268.33</v>
      </c>
      <c r="F1521" s="242">
        <v>2544.5</v>
      </c>
      <c r="G1521" s="242">
        <v>2330.92</v>
      </c>
      <c r="H1521" s="242">
        <v>2544.5</v>
      </c>
      <c r="I1521" s="242">
        <v>2268.33</v>
      </c>
      <c r="J1521" s="242">
        <v>2544.5</v>
      </c>
      <c r="K1521" s="242">
        <v>2330.92</v>
      </c>
    </row>
    <row r="1522" spans="1:11">
      <c r="A1522" s="244">
        <v>6840</v>
      </c>
      <c r="B1522" s="244">
        <v>2546.67</v>
      </c>
      <c r="C1522" s="244">
        <v>2270.83</v>
      </c>
      <c r="D1522" s="245">
        <v>2546.67</v>
      </c>
      <c r="E1522" s="245">
        <v>2270.83</v>
      </c>
      <c r="F1522" s="245">
        <v>2546.67</v>
      </c>
      <c r="G1522" s="245">
        <v>2333.33</v>
      </c>
      <c r="H1522" s="245">
        <v>2546.67</v>
      </c>
      <c r="I1522" s="245">
        <v>2270.83</v>
      </c>
      <c r="J1522" s="245">
        <v>2546.67</v>
      </c>
      <c r="K1522" s="245">
        <v>2333.33</v>
      </c>
    </row>
    <row r="1523" spans="1:11">
      <c r="A1523" s="243">
        <v>6844.5</v>
      </c>
      <c r="B1523" s="243">
        <v>2548.92</v>
      </c>
      <c r="C1523" s="243">
        <v>2273.33</v>
      </c>
      <c r="D1523" s="242">
        <v>2548.92</v>
      </c>
      <c r="E1523" s="242">
        <v>2273.33</v>
      </c>
      <c r="F1523" s="242">
        <v>2548.92</v>
      </c>
      <c r="G1523" s="242">
        <v>2335.75</v>
      </c>
      <c r="H1523" s="242">
        <v>2548.92</v>
      </c>
      <c r="I1523" s="242">
        <v>2273.33</v>
      </c>
      <c r="J1523" s="242">
        <v>2548.92</v>
      </c>
      <c r="K1523" s="242">
        <v>2335.75</v>
      </c>
    </row>
    <row r="1524" spans="1:11">
      <c r="A1524" s="244">
        <v>6849</v>
      </c>
      <c r="B1524" s="244">
        <v>2551.17</v>
      </c>
      <c r="C1524" s="244">
        <v>2275.92</v>
      </c>
      <c r="D1524" s="245">
        <v>2551.17</v>
      </c>
      <c r="E1524" s="245">
        <v>2275.92</v>
      </c>
      <c r="F1524" s="245">
        <v>2551.17</v>
      </c>
      <c r="G1524" s="245">
        <v>2338.25</v>
      </c>
      <c r="H1524" s="245">
        <v>2551.17</v>
      </c>
      <c r="I1524" s="245">
        <v>2275.92</v>
      </c>
      <c r="J1524" s="245">
        <v>2551.17</v>
      </c>
      <c r="K1524" s="245">
        <v>2338.25</v>
      </c>
    </row>
    <row r="1525" spans="1:11">
      <c r="A1525" s="243">
        <v>6853.5</v>
      </c>
      <c r="B1525" s="243">
        <v>2553.33</v>
      </c>
      <c r="C1525" s="243">
        <v>2278.33</v>
      </c>
      <c r="D1525" s="242">
        <v>2553.33</v>
      </c>
      <c r="E1525" s="242">
        <v>2278.33</v>
      </c>
      <c r="F1525" s="242">
        <v>2553.33</v>
      </c>
      <c r="G1525" s="242">
        <v>2340.67</v>
      </c>
      <c r="H1525" s="242">
        <v>2553.33</v>
      </c>
      <c r="I1525" s="242">
        <v>2278.33</v>
      </c>
      <c r="J1525" s="242">
        <v>2553.33</v>
      </c>
      <c r="K1525" s="242">
        <v>2340.67</v>
      </c>
    </row>
    <row r="1526" spans="1:11">
      <c r="A1526" s="244">
        <v>6858</v>
      </c>
      <c r="B1526" s="244">
        <v>2555.58</v>
      </c>
      <c r="C1526" s="244">
        <v>2280.92</v>
      </c>
      <c r="D1526" s="245">
        <v>2555.58</v>
      </c>
      <c r="E1526" s="245">
        <v>2280.92</v>
      </c>
      <c r="F1526" s="245">
        <v>2555.58</v>
      </c>
      <c r="G1526" s="245">
        <v>2343.17</v>
      </c>
      <c r="H1526" s="245">
        <v>2555.58</v>
      </c>
      <c r="I1526" s="245">
        <v>2280.92</v>
      </c>
      <c r="J1526" s="245">
        <v>2555.58</v>
      </c>
      <c r="K1526" s="245">
        <v>2343.17</v>
      </c>
    </row>
    <row r="1527" spans="1:11">
      <c r="A1527" s="243">
        <v>6862.5</v>
      </c>
      <c r="B1527" s="243">
        <v>2557.83</v>
      </c>
      <c r="C1527" s="243">
        <v>2283.42</v>
      </c>
      <c r="D1527" s="242">
        <v>2557.83</v>
      </c>
      <c r="E1527" s="242">
        <v>2283.42</v>
      </c>
      <c r="F1527" s="242">
        <v>2557.83</v>
      </c>
      <c r="G1527" s="242">
        <v>2345.58</v>
      </c>
      <c r="H1527" s="242">
        <v>2557.83</v>
      </c>
      <c r="I1527" s="242">
        <v>2283.42</v>
      </c>
      <c r="J1527" s="242">
        <v>2557.83</v>
      </c>
      <c r="K1527" s="242">
        <v>2345.58</v>
      </c>
    </row>
    <row r="1528" spans="1:11">
      <c r="A1528" s="244">
        <v>6867</v>
      </c>
      <c r="B1528" s="244">
        <v>2560.08</v>
      </c>
      <c r="C1528" s="244">
        <v>2286</v>
      </c>
      <c r="D1528" s="245">
        <v>2560.08</v>
      </c>
      <c r="E1528" s="245">
        <v>2286</v>
      </c>
      <c r="F1528" s="245">
        <v>2560.08</v>
      </c>
      <c r="G1528" s="245">
        <v>2348.08</v>
      </c>
      <c r="H1528" s="245">
        <v>2560.08</v>
      </c>
      <c r="I1528" s="245">
        <v>2286</v>
      </c>
      <c r="J1528" s="245">
        <v>2560.08</v>
      </c>
      <c r="K1528" s="245">
        <v>2348.08</v>
      </c>
    </row>
    <row r="1529" spans="1:11">
      <c r="A1529" s="243">
        <v>6871.5</v>
      </c>
      <c r="B1529" s="243">
        <v>2562.25</v>
      </c>
      <c r="C1529" s="243">
        <v>2288.42</v>
      </c>
      <c r="D1529" s="242">
        <v>2562.25</v>
      </c>
      <c r="E1529" s="242">
        <v>2288.42</v>
      </c>
      <c r="F1529" s="242">
        <v>2562.25</v>
      </c>
      <c r="G1529" s="242">
        <v>2350.5</v>
      </c>
      <c r="H1529" s="242">
        <v>2562.25</v>
      </c>
      <c r="I1529" s="242">
        <v>2288.42</v>
      </c>
      <c r="J1529" s="242">
        <v>2562.25</v>
      </c>
      <c r="K1529" s="242">
        <v>2350.5</v>
      </c>
    </row>
    <row r="1530" spans="1:11">
      <c r="A1530" s="244">
        <v>6876</v>
      </c>
      <c r="B1530" s="244">
        <v>2564.5</v>
      </c>
      <c r="C1530" s="244">
        <v>2291</v>
      </c>
      <c r="D1530" s="245">
        <v>2564.5</v>
      </c>
      <c r="E1530" s="245">
        <v>2291</v>
      </c>
      <c r="F1530" s="245">
        <v>2564.5</v>
      </c>
      <c r="G1530" s="245">
        <v>2352.92</v>
      </c>
      <c r="H1530" s="245">
        <v>2564.5</v>
      </c>
      <c r="I1530" s="245">
        <v>2291</v>
      </c>
      <c r="J1530" s="245">
        <v>2564.5</v>
      </c>
      <c r="K1530" s="245">
        <v>2352.92</v>
      </c>
    </row>
    <row r="1531" spans="1:11">
      <c r="A1531" s="243">
        <v>6880.5</v>
      </c>
      <c r="B1531" s="243">
        <v>2566.75</v>
      </c>
      <c r="C1531" s="243">
        <v>2293.58</v>
      </c>
      <c r="D1531" s="242">
        <v>2566.75</v>
      </c>
      <c r="E1531" s="242">
        <v>2293.58</v>
      </c>
      <c r="F1531" s="242">
        <v>2566.75</v>
      </c>
      <c r="G1531" s="242">
        <v>2355.42</v>
      </c>
      <c r="H1531" s="242">
        <v>2566.75</v>
      </c>
      <c r="I1531" s="242">
        <v>2293.58</v>
      </c>
      <c r="J1531" s="242">
        <v>2566.75</v>
      </c>
      <c r="K1531" s="242">
        <v>2355.42</v>
      </c>
    </row>
    <row r="1532" spans="1:11">
      <c r="A1532" s="244">
        <v>6885</v>
      </c>
      <c r="B1532" s="244">
        <v>2569</v>
      </c>
      <c r="C1532" s="244">
        <v>2296.08</v>
      </c>
      <c r="D1532" s="245">
        <v>2569</v>
      </c>
      <c r="E1532" s="245">
        <v>2296.08</v>
      </c>
      <c r="F1532" s="245">
        <v>2569</v>
      </c>
      <c r="G1532" s="245">
        <v>2357.92</v>
      </c>
      <c r="H1532" s="245">
        <v>2569</v>
      </c>
      <c r="I1532" s="245">
        <v>2296.08</v>
      </c>
      <c r="J1532" s="245">
        <v>2569</v>
      </c>
      <c r="K1532" s="245">
        <v>2357.92</v>
      </c>
    </row>
    <row r="1533" spans="1:11">
      <c r="A1533" s="243">
        <v>6889.5</v>
      </c>
      <c r="B1533" s="243">
        <v>2571.17</v>
      </c>
      <c r="C1533" s="243">
        <v>2298.58</v>
      </c>
      <c r="D1533" s="242">
        <v>2571.17</v>
      </c>
      <c r="E1533" s="242">
        <v>2298.58</v>
      </c>
      <c r="F1533" s="242">
        <v>2571.17</v>
      </c>
      <c r="G1533" s="242">
        <v>2360.33</v>
      </c>
      <c r="H1533" s="242">
        <v>2571.17</v>
      </c>
      <c r="I1533" s="242">
        <v>2298.58</v>
      </c>
      <c r="J1533" s="242">
        <v>2571.17</v>
      </c>
      <c r="K1533" s="242">
        <v>2360.33</v>
      </c>
    </row>
    <row r="1534" spans="1:11">
      <c r="A1534" s="244">
        <v>6894</v>
      </c>
      <c r="B1534" s="244">
        <v>2573.42</v>
      </c>
      <c r="C1534" s="244">
        <v>2301.08</v>
      </c>
      <c r="D1534" s="245">
        <v>2573.42</v>
      </c>
      <c r="E1534" s="245">
        <v>2301.08</v>
      </c>
      <c r="F1534" s="245">
        <v>2573.42</v>
      </c>
      <c r="G1534" s="245">
        <v>2362.75</v>
      </c>
      <c r="H1534" s="245">
        <v>2573.42</v>
      </c>
      <c r="I1534" s="245">
        <v>2301.08</v>
      </c>
      <c r="J1534" s="245">
        <v>2573.42</v>
      </c>
      <c r="K1534" s="245">
        <v>2362.75</v>
      </c>
    </row>
    <row r="1535" spans="1:11">
      <c r="A1535" s="243">
        <v>6898.5</v>
      </c>
      <c r="B1535" s="243">
        <v>2575.67</v>
      </c>
      <c r="C1535" s="243">
        <v>2303.67</v>
      </c>
      <c r="D1535" s="242">
        <v>2575.67</v>
      </c>
      <c r="E1535" s="242">
        <v>2303.67</v>
      </c>
      <c r="F1535" s="242">
        <v>2575.67</v>
      </c>
      <c r="G1535" s="242">
        <v>2365.25</v>
      </c>
      <c r="H1535" s="242">
        <v>2575.67</v>
      </c>
      <c r="I1535" s="242">
        <v>2303.67</v>
      </c>
      <c r="J1535" s="242">
        <v>2575.67</v>
      </c>
      <c r="K1535" s="242">
        <v>2365.25</v>
      </c>
    </row>
    <row r="1536" spans="1:11">
      <c r="A1536" s="244">
        <v>6903</v>
      </c>
      <c r="B1536" s="244">
        <v>2577.83</v>
      </c>
      <c r="C1536" s="244">
        <v>2306.08</v>
      </c>
      <c r="D1536" s="245">
        <v>2577.83</v>
      </c>
      <c r="E1536" s="245">
        <v>2306.08</v>
      </c>
      <c r="F1536" s="245">
        <v>2577.83</v>
      </c>
      <c r="G1536" s="245">
        <v>2367.67</v>
      </c>
      <c r="H1536" s="245">
        <v>2577.83</v>
      </c>
      <c r="I1536" s="245">
        <v>2306.08</v>
      </c>
      <c r="J1536" s="245">
        <v>2577.83</v>
      </c>
      <c r="K1536" s="245">
        <v>2367.67</v>
      </c>
    </row>
    <row r="1537" spans="1:11">
      <c r="A1537" s="243">
        <v>6907.5</v>
      </c>
      <c r="B1537" s="243">
        <v>2580.08</v>
      </c>
      <c r="C1537" s="243">
        <v>2308.67</v>
      </c>
      <c r="D1537" s="242">
        <v>2580.08</v>
      </c>
      <c r="E1537" s="242">
        <v>2308.67</v>
      </c>
      <c r="F1537" s="242">
        <v>2580.08</v>
      </c>
      <c r="G1537" s="242">
        <v>2370.08</v>
      </c>
      <c r="H1537" s="242">
        <v>2580.08</v>
      </c>
      <c r="I1537" s="242">
        <v>2308.67</v>
      </c>
      <c r="J1537" s="242">
        <v>2580.08</v>
      </c>
      <c r="K1537" s="242">
        <v>2370.08</v>
      </c>
    </row>
    <row r="1538" spans="1:11">
      <c r="A1538" s="244">
        <v>6912</v>
      </c>
      <c r="B1538" s="244">
        <v>2582.33</v>
      </c>
      <c r="C1538" s="244">
        <v>2311.17</v>
      </c>
      <c r="D1538" s="245">
        <v>2582.33</v>
      </c>
      <c r="E1538" s="245">
        <v>2311.17</v>
      </c>
      <c r="F1538" s="245">
        <v>2582.33</v>
      </c>
      <c r="G1538" s="245">
        <v>2372.58</v>
      </c>
      <c r="H1538" s="245">
        <v>2582.33</v>
      </c>
      <c r="I1538" s="245">
        <v>2311.17</v>
      </c>
      <c r="J1538" s="245">
        <v>2582.33</v>
      </c>
      <c r="K1538" s="245">
        <v>2372.58</v>
      </c>
    </row>
    <row r="1539" spans="1:11">
      <c r="A1539" s="243">
        <v>6916.5</v>
      </c>
      <c r="B1539" s="243">
        <v>2584.58</v>
      </c>
      <c r="C1539" s="243">
        <v>2313.75</v>
      </c>
      <c r="D1539" s="242">
        <v>2584.58</v>
      </c>
      <c r="E1539" s="242">
        <v>2313.75</v>
      </c>
      <c r="F1539" s="242">
        <v>2584.58</v>
      </c>
      <c r="G1539" s="242">
        <v>2375.08</v>
      </c>
      <c r="H1539" s="242">
        <v>2584.58</v>
      </c>
      <c r="I1539" s="242">
        <v>2313.75</v>
      </c>
      <c r="J1539" s="242">
        <v>2584.58</v>
      </c>
      <c r="K1539" s="242">
        <v>2375.08</v>
      </c>
    </row>
    <row r="1540" spans="1:11">
      <c r="A1540" s="244">
        <v>6921</v>
      </c>
      <c r="B1540" s="244">
        <v>2586.75</v>
      </c>
      <c r="C1540" s="244">
        <v>2316.17</v>
      </c>
      <c r="D1540" s="245">
        <v>2586.75</v>
      </c>
      <c r="E1540" s="245">
        <v>2316.17</v>
      </c>
      <c r="F1540" s="245">
        <v>2586.75</v>
      </c>
      <c r="G1540" s="245">
        <v>2377.5</v>
      </c>
      <c r="H1540" s="245">
        <v>2586.75</v>
      </c>
      <c r="I1540" s="245">
        <v>2316.17</v>
      </c>
      <c r="J1540" s="245">
        <v>2586.75</v>
      </c>
      <c r="K1540" s="245">
        <v>2377.5</v>
      </c>
    </row>
    <row r="1541" spans="1:11">
      <c r="A1541" s="243">
        <v>6925.5</v>
      </c>
      <c r="B1541" s="243">
        <v>2589</v>
      </c>
      <c r="C1541" s="243">
        <v>2318.75</v>
      </c>
      <c r="D1541" s="242">
        <v>2589</v>
      </c>
      <c r="E1541" s="242">
        <v>2318.75</v>
      </c>
      <c r="F1541" s="242">
        <v>2589</v>
      </c>
      <c r="G1541" s="242">
        <v>2379.92</v>
      </c>
      <c r="H1541" s="242">
        <v>2589</v>
      </c>
      <c r="I1541" s="242">
        <v>2318.75</v>
      </c>
      <c r="J1541" s="242">
        <v>2589</v>
      </c>
      <c r="K1541" s="242">
        <v>2379.92</v>
      </c>
    </row>
    <row r="1542" spans="1:11">
      <c r="A1542" s="244">
        <v>6930</v>
      </c>
      <c r="B1542" s="244">
        <v>2591.25</v>
      </c>
      <c r="C1542" s="244">
        <v>2321.25</v>
      </c>
      <c r="D1542" s="245">
        <v>2591.25</v>
      </c>
      <c r="E1542" s="245">
        <v>2321.25</v>
      </c>
      <c r="F1542" s="245">
        <v>2591.25</v>
      </c>
      <c r="G1542" s="245">
        <v>2382.42</v>
      </c>
      <c r="H1542" s="245">
        <v>2591.25</v>
      </c>
      <c r="I1542" s="245">
        <v>2321.25</v>
      </c>
      <c r="J1542" s="245">
        <v>2591.25</v>
      </c>
      <c r="K1542" s="245">
        <v>2382.42</v>
      </c>
    </row>
    <row r="1543" spans="1:11">
      <c r="A1543" s="243">
        <v>6934.5</v>
      </c>
      <c r="B1543" s="243">
        <v>2593.5</v>
      </c>
      <c r="C1543" s="243">
        <v>2323.83</v>
      </c>
      <c r="D1543" s="242">
        <v>2593.5</v>
      </c>
      <c r="E1543" s="242">
        <v>2323.83</v>
      </c>
      <c r="F1543" s="242">
        <v>2593.5</v>
      </c>
      <c r="G1543" s="242">
        <v>2384.92</v>
      </c>
      <c r="H1543" s="242">
        <v>2593.5</v>
      </c>
      <c r="I1543" s="242">
        <v>2323.83</v>
      </c>
      <c r="J1543" s="242">
        <v>2593.5</v>
      </c>
      <c r="K1543" s="242">
        <v>2384.92</v>
      </c>
    </row>
    <row r="1544" spans="1:11">
      <c r="A1544" s="244">
        <v>6939</v>
      </c>
      <c r="B1544" s="244">
        <v>2595.67</v>
      </c>
      <c r="C1544" s="244">
        <v>2326.25</v>
      </c>
      <c r="D1544" s="245">
        <v>2595.67</v>
      </c>
      <c r="E1544" s="245">
        <v>2326.25</v>
      </c>
      <c r="F1544" s="245">
        <v>2595.67</v>
      </c>
      <c r="G1544" s="245">
        <v>2387.25</v>
      </c>
      <c r="H1544" s="245">
        <v>2595.67</v>
      </c>
      <c r="I1544" s="245">
        <v>2326.25</v>
      </c>
      <c r="J1544" s="245">
        <v>2595.67</v>
      </c>
      <c r="K1544" s="245">
        <v>2387.25</v>
      </c>
    </row>
    <row r="1545" spans="1:11">
      <c r="A1545" s="243">
        <v>6943.5</v>
      </c>
      <c r="B1545" s="243">
        <v>2597.92</v>
      </c>
      <c r="C1545" s="243">
        <v>2328.83</v>
      </c>
      <c r="D1545" s="242">
        <v>2597.92</v>
      </c>
      <c r="E1545" s="242">
        <v>2328.83</v>
      </c>
      <c r="F1545" s="242">
        <v>2597.92</v>
      </c>
      <c r="G1545" s="242">
        <v>2389.75</v>
      </c>
      <c r="H1545" s="242">
        <v>2597.92</v>
      </c>
      <c r="I1545" s="242">
        <v>2328.83</v>
      </c>
      <c r="J1545" s="242">
        <v>2597.92</v>
      </c>
      <c r="K1545" s="242">
        <v>2389.75</v>
      </c>
    </row>
    <row r="1546" spans="1:11">
      <c r="A1546" s="244">
        <v>6948</v>
      </c>
      <c r="B1546" s="244">
        <v>2600.17</v>
      </c>
      <c r="C1546" s="244">
        <v>2331.33</v>
      </c>
      <c r="D1546" s="245">
        <v>2600.17</v>
      </c>
      <c r="E1546" s="245">
        <v>2331.33</v>
      </c>
      <c r="F1546" s="245">
        <v>2600.17</v>
      </c>
      <c r="G1546" s="245">
        <v>2392.25</v>
      </c>
      <c r="H1546" s="245">
        <v>2600.17</v>
      </c>
      <c r="I1546" s="245">
        <v>2331.33</v>
      </c>
      <c r="J1546" s="245">
        <v>2600.17</v>
      </c>
      <c r="K1546" s="245">
        <v>2392.25</v>
      </c>
    </row>
    <row r="1547" spans="1:11">
      <c r="A1547" s="243">
        <v>6952.5</v>
      </c>
      <c r="B1547" s="243">
        <v>2602.33</v>
      </c>
      <c r="C1547" s="243">
        <v>2333.83</v>
      </c>
      <c r="D1547" s="242">
        <v>2602.33</v>
      </c>
      <c r="E1547" s="242">
        <v>2333.83</v>
      </c>
      <c r="F1547" s="242">
        <v>2602.33</v>
      </c>
      <c r="G1547" s="242">
        <v>2394.67</v>
      </c>
      <c r="H1547" s="242">
        <v>2602.33</v>
      </c>
      <c r="I1547" s="242">
        <v>2333.83</v>
      </c>
      <c r="J1547" s="242">
        <v>2602.33</v>
      </c>
      <c r="K1547" s="242">
        <v>2394.67</v>
      </c>
    </row>
    <row r="1548" spans="1:11">
      <c r="A1548" s="244">
        <v>6957</v>
      </c>
      <c r="B1548" s="244">
        <v>2604.58</v>
      </c>
      <c r="C1548" s="244">
        <v>2336.33</v>
      </c>
      <c r="D1548" s="245">
        <v>2604.58</v>
      </c>
      <c r="E1548" s="245">
        <v>2336.33</v>
      </c>
      <c r="F1548" s="245">
        <v>2604.58</v>
      </c>
      <c r="G1548" s="245">
        <v>2397.08</v>
      </c>
      <c r="H1548" s="245">
        <v>2604.58</v>
      </c>
      <c r="I1548" s="245">
        <v>2336.33</v>
      </c>
      <c r="J1548" s="245">
        <v>2604.58</v>
      </c>
      <c r="K1548" s="245">
        <v>2397.08</v>
      </c>
    </row>
    <row r="1549" spans="1:11">
      <c r="A1549" s="243">
        <v>6961.5</v>
      </c>
      <c r="B1549" s="243">
        <v>2606.83</v>
      </c>
      <c r="C1549" s="243">
        <v>2338.92</v>
      </c>
      <c r="D1549" s="242">
        <v>2606.83</v>
      </c>
      <c r="E1549" s="242">
        <v>2338.92</v>
      </c>
      <c r="F1549" s="242">
        <v>2606.83</v>
      </c>
      <c r="G1549" s="242">
        <v>2399.58</v>
      </c>
      <c r="H1549" s="242">
        <v>2606.83</v>
      </c>
      <c r="I1549" s="242">
        <v>2338.92</v>
      </c>
      <c r="J1549" s="242">
        <v>2606.83</v>
      </c>
      <c r="K1549" s="242">
        <v>2399.58</v>
      </c>
    </row>
    <row r="1550" spans="1:11">
      <c r="A1550" s="244">
        <v>6966</v>
      </c>
      <c r="B1550" s="244">
        <v>2609.08</v>
      </c>
      <c r="C1550" s="244">
        <v>2341.42</v>
      </c>
      <c r="D1550" s="245">
        <v>2609.08</v>
      </c>
      <c r="E1550" s="245">
        <v>2341.42</v>
      </c>
      <c r="F1550" s="245">
        <v>2609.08</v>
      </c>
      <c r="G1550" s="245">
        <v>2402.08</v>
      </c>
      <c r="H1550" s="245">
        <v>2609.08</v>
      </c>
      <c r="I1550" s="245">
        <v>2341.42</v>
      </c>
      <c r="J1550" s="245">
        <v>2609.08</v>
      </c>
      <c r="K1550" s="245">
        <v>2402.08</v>
      </c>
    </row>
    <row r="1551" spans="1:11">
      <c r="A1551" s="243">
        <v>6970.5</v>
      </c>
      <c r="B1551" s="243">
        <v>2611.25</v>
      </c>
      <c r="C1551" s="243">
        <v>2343.92</v>
      </c>
      <c r="D1551" s="242">
        <v>2611.25</v>
      </c>
      <c r="E1551" s="242">
        <v>2343.92</v>
      </c>
      <c r="F1551" s="242">
        <v>2611.25</v>
      </c>
      <c r="G1551" s="242">
        <v>2404.5</v>
      </c>
      <c r="H1551" s="242">
        <v>2611.25</v>
      </c>
      <c r="I1551" s="242">
        <v>2343.92</v>
      </c>
      <c r="J1551" s="242">
        <v>2611.25</v>
      </c>
      <c r="K1551" s="242">
        <v>2404.5</v>
      </c>
    </row>
    <row r="1552" spans="1:11">
      <c r="A1552" s="244">
        <v>6975</v>
      </c>
      <c r="B1552" s="244">
        <v>2613.5</v>
      </c>
      <c r="C1552" s="244">
        <v>2346.42</v>
      </c>
      <c r="D1552" s="245">
        <v>2613.5</v>
      </c>
      <c r="E1552" s="245">
        <v>2346.42</v>
      </c>
      <c r="F1552" s="245">
        <v>2613.5</v>
      </c>
      <c r="G1552" s="245">
        <v>2406.92</v>
      </c>
      <c r="H1552" s="245">
        <v>2613.5</v>
      </c>
      <c r="I1552" s="245">
        <v>2346.42</v>
      </c>
      <c r="J1552" s="245">
        <v>2613.5</v>
      </c>
      <c r="K1552" s="245">
        <v>2406.92</v>
      </c>
    </row>
    <row r="1553" spans="1:11">
      <c r="A1553" s="243">
        <v>6979.5</v>
      </c>
      <c r="B1553" s="243">
        <v>2615.75</v>
      </c>
      <c r="C1553" s="243">
        <v>2349</v>
      </c>
      <c r="D1553" s="242">
        <v>2615.75</v>
      </c>
      <c r="E1553" s="242">
        <v>2349</v>
      </c>
      <c r="F1553" s="242">
        <v>2615.75</v>
      </c>
      <c r="G1553" s="242">
        <v>2409.42</v>
      </c>
      <c r="H1553" s="242">
        <v>2615.75</v>
      </c>
      <c r="I1553" s="242">
        <v>2349</v>
      </c>
      <c r="J1553" s="242">
        <v>2615.75</v>
      </c>
      <c r="K1553" s="242">
        <v>2409.42</v>
      </c>
    </row>
    <row r="1554" spans="1:11">
      <c r="A1554" s="244">
        <v>6984</v>
      </c>
      <c r="B1554" s="244">
        <v>2618</v>
      </c>
      <c r="C1554" s="244">
        <v>2351.5</v>
      </c>
      <c r="D1554" s="245">
        <v>2618</v>
      </c>
      <c r="E1554" s="245">
        <v>2351.5</v>
      </c>
      <c r="F1554" s="245">
        <v>2618</v>
      </c>
      <c r="G1554" s="245">
        <v>2411.92</v>
      </c>
      <c r="H1554" s="245">
        <v>2618</v>
      </c>
      <c r="I1554" s="245">
        <v>2351.5</v>
      </c>
      <c r="J1554" s="245">
        <v>2618</v>
      </c>
      <c r="K1554" s="245">
        <v>2411.92</v>
      </c>
    </row>
    <row r="1555" spans="1:11">
      <c r="A1555" s="243">
        <v>6988.5</v>
      </c>
      <c r="B1555" s="243">
        <v>2620.17</v>
      </c>
      <c r="C1555" s="243">
        <v>2354</v>
      </c>
      <c r="D1555" s="242">
        <v>2620.17</v>
      </c>
      <c r="E1555" s="242">
        <v>2354</v>
      </c>
      <c r="F1555" s="242">
        <v>2620.17</v>
      </c>
      <c r="G1555" s="242">
        <v>2414.25</v>
      </c>
      <c r="H1555" s="242">
        <v>2620.17</v>
      </c>
      <c r="I1555" s="242">
        <v>2354</v>
      </c>
      <c r="J1555" s="242">
        <v>2620.17</v>
      </c>
      <c r="K1555" s="242">
        <v>2414.25</v>
      </c>
    </row>
    <row r="1556" spans="1:11">
      <c r="A1556" s="244">
        <v>6993</v>
      </c>
      <c r="B1556" s="244">
        <v>2622.42</v>
      </c>
      <c r="C1556" s="244">
        <v>2356.5</v>
      </c>
      <c r="D1556" s="245">
        <v>2622.42</v>
      </c>
      <c r="E1556" s="245">
        <v>2356.5</v>
      </c>
      <c r="F1556" s="245">
        <v>2622.42</v>
      </c>
      <c r="G1556" s="245">
        <v>2416.75</v>
      </c>
      <c r="H1556" s="245">
        <v>2622.42</v>
      </c>
      <c r="I1556" s="245">
        <v>2356.5</v>
      </c>
      <c r="J1556" s="245">
        <v>2622.42</v>
      </c>
      <c r="K1556" s="245">
        <v>2416.75</v>
      </c>
    </row>
    <row r="1557" spans="1:11">
      <c r="A1557" s="243">
        <v>6997.5</v>
      </c>
      <c r="B1557" s="243">
        <v>2624.67</v>
      </c>
      <c r="C1557" s="243">
        <v>2359.08</v>
      </c>
      <c r="D1557" s="242">
        <v>2624.67</v>
      </c>
      <c r="E1557" s="242">
        <v>2359.08</v>
      </c>
      <c r="F1557" s="242">
        <v>2624.67</v>
      </c>
      <c r="G1557" s="242">
        <v>2419.25</v>
      </c>
      <c r="H1557" s="242">
        <v>2624.67</v>
      </c>
      <c r="I1557" s="242">
        <v>2359.08</v>
      </c>
      <c r="J1557" s="242">
        <v>2624.67</v>
      </c>
      <c r="K1557" s="242">
        <v>2419.25</v>
      </c>
    </row>
    <row r="1558" spans="1:11">
      <c r="A1558" s="244">
        <v>7002</v>
      </c>
      <c r="B1558" s="244">
        <v>2626.92</v>
      </c>
      <c r="C1558" s="244">
        <v>2361.58</v>
      </c>
      <c r="D1558" s="245">
        <v>2626.92</v>
      </c>
      <c r="E1558" s="245">
        <v>2361.58</v>
      </c>
      <c r="F1558" s="245">
        <v>2626.92</v>
      </c>
      <c r="G1558" s="245">
        <v>2421.75</v>
      </c>
      <c r="H1558" s="245">
        <v>2626.92</v>
      </c>
      <c r="I1558" s="245">
        <v>2361.58</v>
      </c>
      <c r="J1558" s="245">
        <v>2626.92</v>
      </c>
      <c r="K1558" s="245">
        <v>2421.75</v>
      </c>
    </row>
    <row r="1559" spans="1:11">
      <c r="A1559" s="243">
        <v>7006.5</v>
      </c>
      <c r="B1559" s="243">
        <v>2629.08</v>
      </c>
      <c r="C1559" s="243">
        <v>2364.08</v>
      </c>
      <c r="D1559" s="242">
        <v>2629.08</v>
      </c>
      <c r="E1559" s="242">
        <v>2364.08</v>
      </c>
      <c r="F1559" s="242">
        <v>2629.08</v>
      </c>
      <c r="G1559" s="242">
        <v>2424.08</v>
      </c>
      <c r="H1559" s="242">
        <v>2629.08</v>
      </c>
      <c r="I1559" s="242">
        <v>2364.08</v>
      </c>
      <c r="J1559" s="242">
        <v>2629.08</v>
      </c>
      <c r="K1559" s="242">
        <v>2424.08</v>
      </c>
    </row>
    <row r="1560" spans="1:11">
      <c r="A1560" s="244">
        <v>7011</v>
      </c>
      <c r="B1560" s="244">
        <v>2631.33</v>
      </c>
      <c r="C1560" s="244">
        <v>2366.58</v>
      </c>
      <c r="D1560" s="245">
        <v>2631.33</v>
      </c>
      <c r="E1560" s="245">
        <v>2366.58</v>
      </c>
      <c r="F1560" s="245">
        <v>2631.33</v>
      </c>
      <c r="G1560" s="245">
        <v>2426.58</v>
      </c>
      <c r="H1560" s="245">
        <v>2631.33</v>
      </c>
      <c r="I1560" s="245">
        <v>2366.58</v>
      </c>
      <c r="J1560" s="245">
        <v>2631.33</v>
      </c>
      <c r="K1560" s="245">
        <v>2426.58</v>
      </c>
    </row>
    <row r="1561" spans="1:11">
      <c r="A1561" s="243">
        <v>7015.5</v>
      </c>
      <c r="B1561" s="243">
        <v>2633.58</v>
      </c>
      <c r="C1561" s="243">
        <v>2369.17</v>
      </c>
      <c r="D1561" s="242">
        <v>2633.58</v>
      </c>
      <c r="E1561" s="242">
        <v>2369.17</v>
      </c>
      <c r="F1561" s="242">
        <v>2633.58</v>
      </c>
      <c r="G1561" s="242">
        <v>2429.08</v>
      </c>
      <c r="H1561" s="242">
        <v>2633.58</v>
      </c>
      <c r="I1561" s="242">
        <v>2369.17</v>
      </c>
      <c r="J1561" s="242">
        <v>2633.58</v>
      </c>
      <c r="K1561" s="242">
        <v>2429.08</v>
      </c>
    </row>
    <row r="1562" spans="1:11">
      <c r="A1562" s="244">
        <v>7020</v>
      </c>
      <c r="B1562" s="244">
        <v>2635.75</v>
      </c>
      <c r="C1562" s="244">
        <v>2371.58</v>
      </c>
      <c r="D1562" s="245">
        <v>2635.75</v>
      </c>
      <c r="E1562" s="245">
        <v>2371.58</v>
      </c>
      <c r="F1562" s="245">
        <v>2635.75</v>
      </c>
      <c r="G1562" s="245">
        <v>2431.42</v>
      </c>
      <c r="H1562" s="245">
        <v>2635.75</v>
      </c>
      <c r="I1562" s="245">
        <v>2371.58</v>
      </c>
      <c r="J1562" s="245">
        <v>2635.75</v>
      </c>
      <c r="K1562" s="245">
        <v>2431.42</v>
      </c>
    </row>
    <row r="1563" spans="1:11">
      <c r="A1563" s="243">
        <v>7024.5</v>
      </c>
      <c r="B1563" s="243">
        <v>2638</v>
      </c>
      <c r="C1563" s="243">
        <v>2374.17</v>
      </c>
      <c r="D1563" s="242">
        <v>2638</v>
      </c>
      <c r="E1563" s="242">
        <v>2374.17</v>
      </c>
      <c r="F1563" s="242">
        <v>2638</v>
      </c>
      <c r="G1563" s="242">
        <v>2433.92</v>
      </c>
      <c r="H1563" s="242">
        <v>2638</v>
      </c>
      <c r="I1563" s="242">
        <v>2374.17</v>
      </c>
      <c r="J1563" s="242">
        <v>2638</v>
      </c>
      <c r="K1563" s="242">
        <v>2433.92</v>
      </c>
    </row>
    <row r="1564" spans="1:11">
      <c r="A1564" s="244">
        <v>7029</v>
      </c>
      <c r="B1564" s="244">
        <v>2640.25</v>
      </c>
      <c r="C1564" s="244">
        <v>2376.75</v>
      </c>
      <c r="D1564" s="245">
        <v>2640.25</v>
      </c>
      <c r="E1564" s="245">
        <v>2376.75</v>
      </c>
      <c r="F1564" s="245">
        <v>2640.25</v>
      </c>
      <c r="G1564" s="245">
        <v>2436.42</v>
      </c>
      <c r="H1564" s="245">
        <v>2640.25</v>
      </c>
      <c r="I1564" s="245">
        <v>2376.75</v>
      </c>
      <c r="J1564" s="245">
        <v>2640.25</v>
      </c>
      <c r="K1564" s="245">
        <v>2436.42</v>
      </c>
    </row>
    <row r="1565" spans="1:11">
      <c r="A1565" s="243">
        <v>7033.5</v>
      </c>
      <c r="B1565" s="243">
        <v>2642.5</v>
      </c>
      <c r="C1565" s="243">
        <v>2379.25</v>
      </c>
      <c r="D1565" s="242">
        <v>2642.5</v>
      </c>
      <c r="E1565" s="242">
        <v>2379.25</v>
      </c>
      <c r="F1565" s="242">
        <v>2642.5</v>
      </c>
      <c r="G1565" s="242">
        <v>2438.92</v>
      </c>
      <c r="H1565" s="242">
        <v>2642.5</v>
      </c>
      <c r="I1565" s="242">
        <v>2379.25</v>
      </c>
      <c r="J1565" s="242">
        <v>2642.5</v>
      </c>
      <c r="K1565" s="242">
        <v>2438.92</v>
      </c>
    </row>
    <row r="1566" spans="1:11">
      <c r="A1566" s="244">
        <v>7038</v>
      </c>
      <c r="B1566" s="244">
        <v>2644.67</v>
      </c>
      <c r="C1566" s="244">
        <v>2381.75</v>
      </c>
      <c r="D1566" s="245">
        <v>2644.67</v>
      </c>
      <c r="E1566" s="245">
        <v>2381.75</v>
      </c>
      <c r="F1566" s="245">
        <v>2644.67</v>
      </c>
      <c r="G1566" s="245">
        <v>2441.25</v>
      </c>
      <c r="H1566" s="245">
        <v>2644.67</v>
      </c>
      <c r="I1566" s="245">
        <v>2381.75</v>
      </c>
      <c r="J1566" s="245">
        <v>2644.67</v>
      </c>
      <c r="K1566" s="245">
        <v>2441.25</v>
      </c>
    </row>
    <row r="1567" spans="1:11">
      <c r="A1567" s="243">
        <v>7042.5</v>
      </c>
      <c r="B1567" s="243">
        <v>2646.92</v>
      </c>
      <c r="C1567" s="243">
        <v>2384.25</v>
      </c>
      <c r="D1567" s="242">
        <v>2646.92</v>
      </c>
      <c r="E1567" s="242">
        <v>2384.25</v>
      </c>
      <c r="F1567" s="242">
        <v>2646.92</v>
      </c>
      <c r="G1567" s="242">
        <v>2443.75</v>
      </c>
      <c r="H1567" s="242">
        <v>2646.92</v>
      </c>
      <c r="I1567" s="242">
        <v>2384.25</v>
      </c>
      <c r="J1567" s="242">
        <v>2646.92</v>
      </c>
      <c r="K1567" s="242">
        <v>2443.75</v>
      </c>
    </row>
    <row r="1568" spans="1:11">
      <c r="A1568" s="244">
        <v>7047</v>
      </c>
      <c r="B1568" s="244">
        <v>2649.17</v>
      </c>
      <c r="C1568" s="244">
        <v>2386.83</v>
      </c>
      <c r="D1568" s="245">
        <v>2649.17</v>
      </c>
      <c r="E1568" s="245">
        <v>2386.83</v>
      </c>
      <c r="F1568" s="245">
        <v>2649.17</v>
      </c>
      <c r="G1568" s="245">
        <v>2446.25</v>
      </c>
      <c r="H1568" s="245">
        <v>2649.17</v>
      </c>
      <c r="I1568" s="245">
        <v>2386.83</v>
      </c>
      <c r="J1568" s="245">
        <v>2649.17</v>
      </c>
      <c r="K1568" s="245">
        <v>2446.25</v>
      </c>
    </row>
    <row r="1569" spans="1:11">
      <c r="A1569" s="243">
        <v>7051.5</v>
      </c>
      <c r="B1569" s="243">
        <v>2651.42</v>
      </c>
      <c r="C1569" s="243">
        <v>2389.33</v>
      </c>
      <c r="D1569" s="242">
        <v>2651.42</v>
      </c>
      <c r="E1569" s="242">
        <v>2389.33</v>
      </c>
      <c r="F1569" s="242">
        <v>2651.42</v>
      </c>
      <c r="G1569" s="242">
        <v>2448.67</v>
      </c>
      <c r="H1569" s="242">
        <v>2651.42</v>
      </c>
      <c r="I1569" s="242">
        <v>2389.33</v>
      </c>
      <c r="J1569" s="242">
        <v>2651.42</v>
      </c>
      <c r="K1569" s="242">
        <v>2448.67</v>
      </c>
    </row>
    <row r="1570" spans="1:11">
      <c r="A1570" s="244">
        <v>7056</v>
      </c>
      <c r="B1570" s="244">
        <v>2653.58</v>
      </c>
      <c r="C1570" s="244">
        <v>2391.83</v>
      </c>
      <c r="D1570" s="245">
        <v>2653.58</v>
      </c>
      <c r="E1570" s="245">
        <v>2391.83</v>
      </c>
      <c r="F1570" s="245">
        <v>2653.58</v>
      </c>
      <c r="G1570" s="245">
        <v>2451.08</v>
      </c>
      <c r="H1570" s="245">
        <v>2653.58</v>
      </c>
      <c r="I1570" s="245">
        <v>2391.83</v>
      </c>
      <c r="J1570" s="245">
        <v>2653.58</v>
      </c>
      <c r="K1570" s="245">
        <v>2451.08</v>
      </c>
    </row>
    <row r="1571" spans="1:11">
      <c r="A1571" s="243">
        <v>7060.5</v>
      </c>
      <c r="B1571" s="243">
        <v>2655.83</v>
      </c>
      <c r="C1571" s="243">
        <v>2394.33</v>
      </c>
      <c r="D1571" s="242">
        <v>2655.83</v>
      </c>
      <c r="E1571" s="242">
        <v>2394.33</v>
      </c>
      <c r="F1571" s="242">
        <v>2655.83</v>
      </c>
      <c r="G1571" s="242">
        <v>2453.58</v>
      </c>
      <c r="H1571" s="242">
        <v>2655.83</v>
      </c>
      <c r="I1571" s="242">
        <v>2394.33</v>
      </c>
      <c r="J1571" s="242">
        <v>2655.83</v>
      </c>
      <c r="K1571" s="242">
        <v>2453.58</v>
      </c>
    </row>
    <row r="1572" spans="1:11">
      <c r="A1572" s="244">
        <v>7065</v>
      </c>
      <c r="B1572" s="244">
        <v>2658.08</v>
      </c>
      <c r="C1572" s="244">
        <v>2396.92</v>
      </c>
      <c r="D1572" s="245">
        <v>2658.08</v>
      </c>
      <c r="E1572" s="245">
        <v>2396.92</v>
      </c>
      <c r="F1572" s="245">
        <v>2658.08</v>
      </c>
      <c r="G1572" s="245">
        <v>2456.08</v>
      </c>
      <c r="H1572" s="245">
        <v>2658.08</v>
      </c>
      <c r="I1572" s="245">
        <v>2396.92</v>
      </c>
      <c r="J1572" s="245">
        <v>2658.08</v>
      </c>
      <c r="K1572" s="245">
        <v>2456.08</v>
      </c>
    </row>
    <row r="1573" spans="1:11">
      <c r="A1573" s="243">
        <v>7069.5</v>
      </c>
      <c r="B1573" s="243">
        <v>2660.25</v>
      </c>
      <c r="C1573" s="243">
        <v>2399.33</v>
      </c>
      <c r="D1573" s="242">
        <v>2660.25</v>
      </c>
      <c r="E1573" s="242">
        <v>2399.33</v>
      </c>
      <c r="F1573" s="242">
        <v>2660.25</v>
      </c>
      <c r="G1573" s="242">
        <v>2458.42</v>
      </c>
      <c r="H1573" s="242">
        <v>2660.25</v>
      </c>
      <c r="I1573" s="242">
        <v>2399.33</v>
      </c>
      <c r="J1573" s="242">
        <v>2660.25</v>
      </c>
      <c r="K1573" s="242">
        <v>2458.42</v>
      </c>
    </row>
    <row r="1574" spans="1:11">
      <c r="A1574" s="244">
        <v>7074</v>
      </c>
      <c r="B1574" s="244">
        <v>2662.5</v>
      </c>
      <c r="C1574" s="244">
        <v>2401.92</v>
      </c>
      <c r="D1574" s="245">
        <v>2662.5</v>
      </c>
      <c r="E1574" s="245">
        <v>2401.92</v>
      </c>
      <c r="F1574" s="245">
        <v>2662.5</v>
      </c>
      <c r="G1574" s="245">
        <v>2460.92</v>
      </c>
      <c r="H1574" s="245">
        <v>2662.5</v>
      </c>
      <c r="I1574" s="245">
        <v>2401.92</v>
      </c>
      <c r="J1574" s="245">
        <v>2662.5</v>
      </c>
      <c r="K1574" s="245">
        <v>2460.92</v>
      </c>
    </row>
    <row r="1575" spans="1:11">
      <c r="A1575" s="243">
        <v>7078.5</v>
      </c>
      <c r="B1575" s="243">
        <v>2664.75</v>
      </c>
      <c r="C1575" s="243">
        <v>2404.42</v>
      </c>
      <c r="D1575" s="242">
        <v>2664.75</v>
      </c>
      <c r="E1575" s="242">
        <v>2404.42</v>
      </c>
      <c r="F1575" s="242">
        <v>2664.75</v>
      </c>
      <c r="G1575" s="242">
        <v>2463.42</v>
      </c>
      <c r="H1575" s="242">
        <v>2664.75</v>
      </c>
      <c r="I1575" s="242">
        <v>2404.42</v>
      </c>
      <c r="J1575" s="242">
        <v>2664.75</v>
      </c>
      <c r="K1575" s="242">
        <v>2463.42</v>
      </c>
    </row>
    <row r="1576" spans="1:11">
      <c r="A1576" s="244">
        <v>7083</v>
      </c>
      <c r="B1576" s="244">
        <v>2667</v>
      </c>
      <c r="C1576" s="244">
        <v>2407</v>
      </c>
      <c r="D1576" s="245">
        <v>2667</v>
      </c>
      <c r="E1576" s="245">
        <v>2407</v>
      </c>
      <c r="F1576" s="245">
        <v>2667</v>
      </c>
      <c r="G1576" s="245">
        <v>2465.83</v>
      </c>
      <c r="H1576" s="245">
        <v>2667</v>
      </c>
      <c r="I1576" s="245">
        <v>2407</v>
      </c>
      <c r="J1576" s="245">
        <v>2667</v>
      </c>
      <c r="K1576" s="245">
        <v>2465.83</v>
      </c>
    </row>
    <row r="1577" spans="1:11">
      <c r="A1577" s="243">
        <v>7087.5</v>
      </c>
      <c r="B1577" s="243">
        <v>2669.17</v>
      </c>
      <c r="C1577" s="243">
        <v>2409.42</v>
      </c>
      <c r="D1577" s="242">
        <v>2669.17</v>
      </c>
      <c r="E1577" s="242">
        <v>2409.42</v>
      </c>
      <c r="F1577" s="242">
        <v>2669.17</v>
      </c>
      <c r="G1577" s="242">
        <v>2468.25</v>
      </c>
      <c r="H1577" s="242">
        <v>2669.17</v>
      </c>
      <c r="I1577" s="242">
        <v>2409.42</v>
      </c>
      <c r="J1577" s="242">
        <v>2669.17</v>
      </c>
      <c r="K1577" s="242">
        <v>2468.25</v>
      </c>
    </row>
    <row r="1578" spans="1:11">
      <c r="A1578" s="244">
        <v>7092</v>
      </c>
      <c r="B1578" s="244">
        <v>2671.42</v>
      </c>
      <c r="C1578" s="244">
        <v>2412</v>
      </c>
      <c r="D1578" s="245">
        <v>2671.42</v>
      </c>
      <c r="E1578" s="245">
        <v>2412</v>
      </c>
      <c r="F1578" s="245">
        <v>2671.42</v>
      </c>
      <c r="G1578" s="245">
        <v>2470.75</v>
      </c>
      <c r="H1578" s="245">
        <v>2671.42</v>
      </c>
      <c r="I1578" s="245">
        <v>2412</v>
      </c>
      <c r="J1578" s="245">
        <v>2671.42</v>
      </c>
      <c r="K1578" s="245">
        <v>2470.75</v>
      </c>
    </row>
    <row r="1579" spans="1:11">
      <c r="A1579" s="243">
        <v>7096.5</v>
      </c>
      <c r="B1579" s="243">
        <v>2673.67</v>
      </c>
      <c r="C1579" s="243">
        <v>2414.5</v>
      </c>
      <c r="D1579" s="242">
        <v>2673.67</v>
      </c>
      <c r="E1579" s="242">
        <v>2414.5</v>
      </c>
      <c r="F1579" s="242">
        <v>2673.67</v>
      </c>
      <c r="G1579" s="242">
        <v>2473.25</v>
      </c>
      <c r="H1579" s="242">
        <v>2673.67</v>
      </c>
      <c r="I1579" s="242">
        <v>2414.5</v>
      </c>
      <c r="J1579" s="242">
        <v>2673.67</v>
      </c>
      <c r="K1579" s="242">
        <v>2473.25</v>
      </c>
    </row>
    <row r="1580" spans="1:11">
      <c r="A1580" s="244">
        <v>7101</v>
      </c>
      <c r="B1580" s="244">
        <v>2675.92</v>
      </c>
      <c r="C1580" s="244">
        <v>2417.08</v>
      </c>
      <c r="D1580" s="245">
        <v>2675.92</v>
      </c>
      <c r="E1580" s="245">
        <v>2417.08</v>
      </c>
      <c r="F1580" s="245">
        <v>2675.92</v>
      </c>
      <c r="G1580" s="245">
        <v>2475.67</v>
      </c>
      <c r="H1580" s="245">
        <v>2675.92</v>
      </c>
      <c r="I1580" s="245">
        <v>2417.08</v>
      </c>
      <c r="J1580" s="245">
        <v>2675.92</v>
      </c>
      <c r="K1580" s="245">
        <v>2475.67</v>
      </c>
    </row>
    <row r="1581" spans="1:11">
      <c r="A1581" s="243">
        <v>7105.5</v>
      </c>
      <c r="B1581" s="243">
        <v>2678.08</v>
      </c>
      <c r="C1581" s="243">
        <v>2419.5</v>
      </c>
      <c r="D1581" s="242">
        <v>2678.08</v>
      </c>
      <c r="E1581" s="242">
        <v>2419.5</v>
      </c>
      <c r="F1581" s="242">
        <v>2678.08</v>
      </c>
      <c r="G1581" s="242">
        <v>2478.08</v>
      </c>
      <c r="H1581" s="242">
        <v>2678.08</v>
      </c>
      <c r="I1581" s="242">
        <v>2419.5</v>
      </c>
      <c r="J1581" s="242">
        <v>2678.08</v>
      </c>
      <c r="K1581" s="242">
        <v>2478.08</v>
      </c>
    </row>
    <row r="1582" spans="1:11">
      <c r="A1582" s="244">
        <v>7110</v>
      </c>
      <c r="B1582" s="244">
        <v>2680.33</v>
      </c>
      <c r="C1582" s="244">
        <v>2422.08</v>
      </c>
      <c r="D1582" s="245">
        <v>2680.33</v>
      </c>
      <c r="E1582" s="245">
        <v>2422.08</v>
      </c>
      <c r="F1582" s="245">
        <v>2680.33</v>
      </c>
      <c r="G1582" s="245">
        <v>2480.58</v>
      </c>
      <c r="H1582" s="245">
        <v>2680.33</v>
      </c>
      <c r="I1582" s="245">
        <v>2422.08</v>
      </c>
      <c r="J1582" s="245">
        <v>2680.33</v>
      </c>
      <c r="K1582" s="245">
        <v>2480.58</v>
      </c>
    </row>
    <row r="1583" spans="1:11">
      <c r="A1583" s="243">
        <v>7114.5</v>
      </c>
      <c r="B1583" s="243">
        <v>2682.58</v>
      </c>
      <c r="C1583" s="243">
        <v>2424.58</v>
      </c>
      <c r="D1583" s="242">
        <v>2682.58</v>
      </c>
      <c r="E1583" s="242">
        <v>2424.58</v>
      </c>
      <c r="F1583" s="242">
        <v>2682.58</v>
      </c>
      <c r="G1583" s="242">
        <v>2483.08</v>
      </c>
      <c r="H1583" s="242">
        <v>2682.58</v>
      </c>
      <c r="I1583" s="242">
        <v>2424.58</v>
      </c>
      <c r="J1583" s="242">
        <v>2682.58</v>
      </c>
      <c r="K1583" s="242">
        <v>2483.08</v>
      </c>
    </row>
    <row r="1584" spans="1:11">
      <c r="A1584" s="244">
        <v>7119</v>
      </c>
      <c r="B1584" s="244">
        <v>2684.75</v>
      </c>
      <c r="C1584" s="244">
        <v>2427.08</v>
      </c>
      <c r="D1584" s="245">
        <v>2684.75</v>
      </c>
      <c r="E1584" s="245">
        <v>2427.08</v>
      </c>
      <c r="F1584" s="245">
        <v>2684.75</v>
      </c>
      <c r="G1584" s="245">
        <v>2485.42</v>
      </c>
      <c r="H1584" s="245">
        <v>2684.75</v>
      </c>
      <c r="I1584" s="245">
        <v>2427.08</v>
      </c>
      <c r="J1584" s="245">
        <v>2684.75</v>
      </c>
      <c r="K1584" s="245">
        <v>2485.42</v>
      </c>
    </row>
    <row r="1585" spans="1:11">
      <c r="A1585" s="243">
        <v>7123.5</v>
      </c>
      <c r="B1585" s="243">
        <v>2687</v>
      </c>
      <c r="C1585" s="243">
        <v>2429.58</v>
      </c>
      <c r="D1585" s="242">
        <v>2687</v>
      </c>
      <c r="E1585" s="242">
        <v>2429.58</v>
      </c>
      <c r="F1585" s="242">
        <v>2687</v>
      </c>
      <c r="G1585" s="242">
        <v>2487.92</v>
      </c>
      <c r="H1585" s="242">
        <v>2687</v>
      </c>
      <c r="I1585" s="242">
        <v>2429.58</v>
      </c>
      <c r="J1585" s="242">
        <v>2687</v>
      </c>
      <c r="K1585" s="242">
        <v>2487.92</v>
      </c>
    </row>
    <row r="1586" spans="1:11">
      <c r="A1586" s="244">
        <v>7128</v>
      </c>
      <c r="B1586" s="244">
        <v>2689.25</v>
      </c>
      <c r="C1586" s="244">
        <v>2432.17</v>
      </c>
      <c r="D1586" s="245">
        <v>2689.25</v>
      </c>
      <c r="E1586" s="245">
        <v>2432.17</v>
      </c>
      <c r="F1586" s="245">
        <v>2689.25</v>
      </c>
      <c r="G1586" s="245">
        <v>2490.42</v>
      </c>
      <c r="H1586" s="245">
        <v>2689.25</v>
      </c>
      <c r="I1586" s="245">
        <v>2432.17</v>
      </c>
      <c r="J1586" s="245">
        <v>2689.25</v>
      </c>
      <c r="K1586" s="245">
        <v>2490.42</v>
      </c>
    </row>
    <row r="1587" spans="1:11">
      <c r="A1587" s="243">
        <v>7132.5</v>
      </c>
      <c r="B1587" s="243">
        <v>2691.5</v>
      </c>
      <c r="C1587" s="243">
        <v>2434.67</v>
      </c>
      <c r="D1587" s="242">
        <v>2691.5</v>
      </c>
      <c r="E1587" s="242">
        <v>2434.67</v>
      </c>
      <c r="F1587" s="242">
        <v>2691.5</v>
      </c>
      <c r="G1587" s="242">
        <v>2492.83</v>
      </c>
      <c r="H1587" s="242">
        <v>2691.5</v>
      </c>
      <c r="I1587" s="242">
        <v>2434.67</v>
      </c>
      <c r="J1587" s="242">
        <v>2691.5</v>
      </c>
      <c r="K1587" s="242">
        <v>2492.83</v>
      </c>
    </row>
    <row r="1588" spans="1:11">
      <c r="A1588" s="244">
        <v>7137</v>
      </c>
      <c r="B1588" s="244">
        <v>2693.67</v>
      </c>
      <c r="C1588" s="244">
        <v>2437.17</v>
      </c>
      <c r="D1588" s="245">
        <v>2693.67</v>
      </c>
      <c r="E1588" s="245">
        <v>2437.17</v>
      </c>
      <c r="F1588" s="245">
        <v>2693.67</v>
      </c>
      <c r="G1588" s="245">
        <v>2495.25</v>
      </c>
      <c r="H1588" s="245">
        <v>2693.67</v>
      </c>
      <c r="I1588" s="245">
        <v>2437.17</v>
      </c>
      <c r="J1588" s="245">
        <v>2693.67</v>
      </c>
      <c r="K1588" s="245">
        <v>2495.25</v>
      </c>
    </row>
    <row r="1589" spans="1:11">
      <c r="A1589" s="243">
        <v>7141.5</v>
      </c>
      <c r="B1589" s="243">
        <v>2695.92</v>
      </c>
      <c r="C1589" s="243">
        <v>2439.67</v>
      </c>
      <c r="D1589" s="242">
        <v>2695.92</v>
      </c>
      <c r="E1589" s="242">
        <v>2439.67</v>
      </c>
      <c r="F1589" s="242">
        <v>2695.92</v>
      </c>
      <c r="G1589" s="242">
        <v>2497.75</v>
      </c>
      <c r="H1589" s="242">
        <v>2695.92</v>
      </c>
      <c r="I1589" s="242">
        <v>2439.67</v>
      </c>
      <c r="J1589" s="242">
        <v>2695.92</v>
      </c>
      <c r="K1589" s="242">
        <v>2497.75</v>
      </c>
    </row>
    <row r="1590" spans="1:11">
      <c r="A1590" s="244">
        <v>7146</v>
      </c>
      <c r="B1590" s="244">
        <v>2698.17</v>
      </c>
      <c r="C1590" s="244">
        <v>2442.25</v>
      </c>
      <c r="D1590" s="245">
        <v>2698.17</v>
      </c>
      <c r="E1590" s="245">
        <v>2442.25</v>
      </c>
      <c r="F1590" s="245">
        <v>2698.17</v>
      </c>
      <c r="G1590" s="245">
        <v>2500.25</v>
      </c>
      <c r="H1590" s="245">
        <v>2698.17</v>
      </c>
      <c r="I1590" s="245">
        <v>2442.25</v>
      </c>
      <c r="J1590" s="245">
        <v>2698.17</v>
      </c>
      <c r="K1590" s="245">
        <v>2500.25</v>
      </c>
    </row>
    <row r="1591" spans="1:11">
      <c r="A1591" s="243">
        <v>7150.5</v>
      </c>
      <c r="B1591" s="243">
        <v>2700.42</v>
      </c>
      <c r="C1591" s="243">
        <v>2444.75</v>
      </c>
      <c r="D1591" s="242">
        <v>2700.42</v>
      </c>
      <c r="E1591" s="242">
        <v>2444.75</v>
      </c>
      <c r="F1591" s="242">
        <v>2700.42</v>
      </c>
      <c r="G1591" s="242">
        <v>2502.67</v>
      </c>
      <c r="H1591" s="242">
        <v>2700.42</v>
      </c>
      <c r="I1591" s="242">
        <v>2444.75</v>
      </c>
      <c r="J1591" s="242">
        <v>2700.42</v>
      </c>
      <c r="K1591" s="242">
        <v>2502.67</v>
      </c>
    </row>
    <row r="1592" spans="1:11">
      <c r="A1592" s="244">
        <v>7155</v>
      </c>
      <c r="B1592" s="244">
        <v>2702.58</v>
      </c>
      <c r="C1592" s="244">
        <v>2447.25</v>
      </c>
      <c r="D1592" s="245">
        <v>2702.58</v>
      </c>
      <c r="E1592" s="245">
        <v>2447.25</v>
      </c>
      <c r="F1592" s="245">
        <v>2702.58</v>
      </c>
      <c r="G1592" s="245">
        <v>2505.08</v>
      </c>
      <c r="H1592" s="245">
        <v>2702.58</v>
      </c>
      <c r="I1592" s="245">
        <v>2447.25</v>
      </c>
      <c r="J1592" s="245">
        <v>2702.58</v>
      </c>
      <c r="K1592" s="245">
        <v>2505.08</v>
      </c>
    </row>
    <row r="1593" spans="1:11">
      <c r="A1593" s="243">
        <v>7159.5</v>
      </c>
      <c r="B1593" s="243">
        <v>2704.83</v>
      </c>
      <c r="C1593" s="243">
        <v>2449.75</v>
      </c>
      <c r="D1593" s="242">
        <v>2704.83</v>
      </c>
      <c r="E1593" s="242">
        <v>2449.75</v>
      </c>
      <c r="F1593" s="242">
        <v>2704.83</v>
      </c>
      <c r="G1593" s="242">
        <v>2507.58</v>
      </c>
      <c r="H1593" s="242">
        <v>2704.83</v>
      </c>
      <c r="I1593" s="242">
        <v>2449.75</v>
      </c>
      <c r="J1593" s="242">
        <v>2704.83</v>
      </c>
      <c r="K1593" s="242">
        <v>2507.58</v>
      </c>
    </row>
    <row r="1594" spans="1:11">
      <c r="A1594" s="244">
        <v>7164</v>
      </c>
      <c r="B1594" s="244">
        <v>2707.08</v>
      </c>
      <c r="C1594" s="244">
        <v>2452.33</v>
      </c>
      <c r="D1594" s="245">
        <v>2707.08</v>
      </c>
      <c r="E1594" s="245">
        <v>2452.33</v>
      </c>
      <c r="F1594" s="245">
        <v>2707.08</v>
      </c>
      <c r="G1594" s="245">
        <v>2510</v>
      </c>
      <c r="H1594" s="245">
        <v>2707.08</v>
      </c>
      <c r="I1594" s="245">
        <v>2452.33</v>
      </c>
      <c r="J1594" s="245">
        <v>2707.08</v>
      </c>
      <c r="K1594" s="245">
        <v>2510</v>
      </c>
    </row>
    <row r="1595" spans="1:11">
      <c r="A1595" s="243">
        <v>7168.5</v>
      </c>
      <c r="B1595" s="243">
        <v>2709.33</v>
      </c>
      <c r="C1595" s="243">
        <v>2454.83</v>
      </c>
      <c r="D1595" s="242">
        <v>2709.33</v>
      </c>
      <c r="E1595" s="242">
        <v>2454.83</v>
      </c>
      <c r="F1595" s="242">
        <v>2709.33</v>
      </c>
      <c r="G1595" s="242">
        <v>2512.5</v>
      </c>
      <c r="H1595" s="242">
        <v>2709.33</v>
      </c>
      <c r="I1595" s="242">
        <v>2454.83</v>
      </c>
      <c r="J1595" s="242">
        <v>2709.33</v>
      </c>
      <c r="K1595" s="242">
        <v>2512.5</v>
      </c>
    </row>
    <row r="1596" spans="1:11">
      <c r="A1596" s="244">
        <v>7173</v>
      </c>
      <c r="B1596" s="244">
        <v>2711.5</v>
      </c>
      <c r="C1596" s="244">
        <v>2457.33</v>
      </c>
      <c r="D1596" s="245">
        <v>2711.5</v>
      </c>
      <c r="E1596" s="245">
        <v>2457.33</v>
      </c>
      <c r="F1596" s="245">
        <v>2711.5</v>
      </c>
      <c r="G1596" s="245">
        <v>2514.92</v>
      </c>
      <c r="H1596" s="245">
        <v>2711.5</v>
      </c>
      <c r="I1596" s="245">
        <v>2457.33</v>
      </c>
      <c r="J1596" s="245">
        <v>2711.5</v>
      </c>
      <c r="K1596" s="245">
        <v>2514.92</v>
      </c>
    </row>
    <row r="1597" spans="1:11">
      <c r="A1597" s="243">
        <v>7177.5</v>
      </c>
      <c r="B1597" s="243">
        <v>2713.75</v>
      </c>
      <c r="C1597" s="243">
        <v>2459.92</v>
      </c>
      <c r="D1597" s="242">
        <v>2713.75</v>
      </c>
      <c r="E1597" s="242">
        <v>2459.92</v>
      </c>
      <c r="F1597" s="242">
        <v>2713.75</v>
      </c>
      <c r="G1597" s="242">
        <v>2517.42</v>
      </c>
      <c r="H1597" s="242">
        <v>2713.75</v>
      </c>
      <c r="I1597" s="242">
        <v>2459.92</v>
      </c>
      <c r="J1597" s="242">
        <v>2713.75</v>
      </c>
      <c r="K1597" s="242">
        <v>2517.42</v>
      </c>
    </row>
    <row r="1598" spans="1:11">
      <c r="A1598" s="244">
        <v>7182</v>
      </c>
      <c r="B1598" s="244">
        <v>2716</v>
      </c>
      <c r="C1598" s="244">
        <v>2462.42</v>
      </c>
      <c r="D1598" s="245">
        <v>2716</v>
      </c>
      <c r="E1598" s="245">
        <v>2462.42</v>
      </c>
      <c r="F1598" s="245">
        <v>2716</v>
      </c>
      <c r="G1598" s="245">
        <v>2519.83</v>
      </c>
      <c r="H1598" s="245">
        <v>2716</v>
      </c>
      <c r="I1598" s="245">
        <v>2462.42</v>
      </c>
      <c r="J1598" s="245">
        <v>2716</v>
      </c>
      <c r="K1598" s="245">
        <v>2519.83</v>
      </c>
    </row>
    <row r="1599" spans="1:11">
      <c r="A1599" s="243">
        <v>7186.5</v>
      </c>
      <c r="B1599" s="243">
        <v>2718.17</v>
      </c>
      <c r="C1599" s="243">
        <v>2464.92</v>
      </c>
      <c r="D1599" s="242">
        <v>2718.17</v>
      </c>
      <c r="E1599" s="242">
        <v>2464.92</v>
      </c>
      <c r="F1599" s="242">
        <v>2718.17</v>
      </c>
      <c r="G1599" s="242">
        <v>2522.25</v>
      </c>
      <c r="H1599" s="242">
        <v>2718.17</v>
      </c>
      <c r="I1599" s="242">
        <v>2464.92</v>
      </c>
      <c r="J1599" s="242">
        <v>2718.17</v>
      </c>
      <c r="K1599" s="242">
        <v>2522.25</v>
      </c>
    </row>
    <row r="1600" spans="1:11">
      <c r="A1600" s="244">
        <v>7191</v>
      </c>
      <c r="B1600" s="244">
        <v>2720.42</v>
      </c>
      <c r="C1600" s="244">
        <v>2467.42</v>
      </c>
      <c r="D1600" s="245">
        <v>2720.42</v>
      </c>
      <c r="E1600" s="245">
        <v>2467.42</v>
      </c>
      <c r="F1600" s="245">
        <v>2720.42</v>
      </c>
      <c r="G1600" s="245">
        <v>2524.75</v>
      </c>
      <c r="H1600" s="245">
        <v>2720.42</v>
      </c>
      <c r="I1600" s="245">
        <v>2467.42</v>
      </c>
      <c r="J1600" s="245">
        <v>2720.42</v>
      </c>
      <c r="K1600" s="245">
        <v>2524.75</v>
      </c>
    </row>
    <row r="1601" spans="1:11">
      <c r="A1601" s="243">
        <v>7195.5</v>
      </c>
      <c r="B1601" s="243">
        <v>2722.67</v>
      </c>
      <c r="C1601" s="243">
        <v>2470</v>
      </c>
      <c r="D1601" s="242">
        <v>2722.67</v>
      </c>
      <c r="E1601" s="242">
        <v>2470</v>
      </c>
      <c r="F1601" s="242">
        <v>2722.67</v>
      </c>
      <c r="G1601" s="242">
        <v>2527.17</v>
      </c>
      <c r="H1601" s="242">
        <v>2722.67</v>
      </c>
      <c r="I1601" s="242">
        <v>2470</v>
      </c>
      <c r="J1601" s="242">
        <v>2722.67</v>
      </c>
      <c r="K1601" s="242">
        <v>2527.17</v>
      </c>
    </row>
    <row r="1602" spans="1:11">
      <c r="A1602" s="244">
        <v>7200</v>
      </c>
      <c r="B1602" s="244">
        <v>2724.92</v>
      </c>
      <c r="C1602" s="244">
        <v>2472.5</v>
      </c>
      <c r="D1602" s="245">
        <v>2724.92</v>
      </c>
      <c r="E1602" s="245">
        <v>2472.5</v>
      </c>
      <c r="F1602" s="245">
        <v>2724.92</v>
      </c>
      <c r="G1602" s="245">
        <v>2529.67</v>
      </c>
      <c r="H1602" s="245">
        <v>2724.92</v>
      </c>
      <c r="I1602" s="245">
        <v>2472.5</v>
      </c>
      <c r="J1602" s="245">
        <v>2724.92</v>
      </c>
      <c r="K1602" s="245">
        <v>2529.67</v>
      </c>
    </row>
    <row r="1603" spans="1:11">
      <c r="A1603" s="243">
        <v>7204.5</v>
      </c>
      <c r="B1603" s="243">
        <v>2727.08</v>
      </c>
      <c r="C1603" s="243">
        <v>2475</v>
      </c>
      <c r="D1603" s="242">
        <v>2727.08</v>
      </c>
      <c r="E1603" s="242">
        <v>2475</v>
      </c>
      <c r="F1603" s="242">
        <v>2727.08</v>
      </c>
      <c r="G1603" s="242">
        <v>2532.08</v>
      </c>
      <c r="H1603" s="242">
        <v>2727.08</v>
      </c>
      <c r="I1603" s="242">
        <v>2475</v>
      </c>
      <c r="J1603" s="242">
        <v>2727.08</v>
      </c>
      <c r="K1603" s="242">
        <v>2532.08</v>
      </c>
    </row>
    <row r="1604" spans="1:11">
      <c r="A1604" s="244">
        <v>7209</v>
      </c>
      <c r="B1604" s="244">
        <v>2729.33</v>
      </c>
      <c r="C1604" s="244">
        <v>2477.5</v>
      </c>
      <c r="D1604" s="245">
        <v>2729.33</v>
      </c>
      <c r="E1604" s="245">
        <v>2477.5</v>
      </c>
      <c r="F1604" s="245">
        <v>2729.33</v>
      </c>
      <c r="G1604" s="245">
        <v>2534.58</v>
      </c>
      <c r="H1604" s="245">
        <v>2729.33</v>
      </c>
      <c r="I1604" s="245">
        <v>2477.5</v>
      </c>
      <c r="J1604" s="245">
        <v>2729.33</v>
      </c>
      <c r="K1604" s="245">
        <v>2534.58</v>
      </c>
    </row>
    <row r="1605" spans="1:11">
      <c r="A1605" s="243">
        <v>7213.5</v>
      </c>
      <c r="B1605" s="243">
        <v>2731.58</v>
      </c>
      <c r="C1605" s="243">
        <v>2480.08</v>
      </c>
      <c r="D1605" s="242">
        <v>2731.58</v>
      </c>
      <c r="E1605" s="242">
        <v>2480.08</v>
      </c>
      <c r="F1605" s="242">
        <v>2731.58</v>
      </c>
      <c r="G1605" s="242">
        <v>2537</v>
      </c>
      <c r="H1605" s="242">
        <v>2731.58</v>
      </c>
      <c r="I1605" s="242">
        <v>2480.08</v>
      </c>
      <c r="J1605" s="242">
        <v>2731.58</v>
      </c>
      <c r="K1605" s="242">
        <v>2537</v>
      </c>
    </row>
    <row r="1606" spans="1:11">
      <c r="A1606" s="244">
        <v>7218</v>
      </c>
      <c r="B1606" s="244">
        <v>2733.83</v>
      </c>
      <c r="C1606" s="244">
        <v>2482.58</v>
      </c>
      <c r="D1606" s="245">
        <v>2733.83</v>
      </c>
      <c r="E1606" s="245">
        <v>2482.58</v>
      </c>
      <c r="F1606" s="245">
        <v>2733.83</v>
      </c>
      <c r="G1606" s="245">
        <v>2539.5</v>
      </c>
      <c r="H1606" s="245">
        <v>2733.83</v>
      </c>
      <c r="I1606" s="245">
        <v>2482.58</v>
      </c>
      <c r="J1606" s="245">
        <v>2733.83</v>
      </c>
      <c r="K1606" s="245">
        <v>2539.5</v>
      </c>
    </row>
    <row r="1607" spans="1:11">
      <c r="A1607" s="243">
        <v>7222.5</v>
      </c>
      <c r="B1607" s="243">
        <v>2736</v>
      </c>
      <c r="C1607" s="243">
        <v>2485.08</v>
      </c>
      <c r="D1607" s="242">
        <v>2736</v>
      </c>
      <c r="E1607" s="242">
        <v>2485.08</v>
      </c>
      <c r="F1607" s="242">
        <v>2736</v>
      </c>
      <c r="G1607" s="242">
        <v>2541.92</v>
      </c>
      <c r="H1607" s="242">
        <v>2736</v>
      </c>
      <c r="I1607" s="242">
        <v>2485.08</v>
      </c>
      <c r="J1607" s="242">
        <v>2736</v>
      </c>
      <c r="K1607" s="242">
        <v>2541.92</v>
      </c>
    </row>
    <row r="1608" spans="1:11">
      <c r="A1608" s="244">
        <v>7227</v>
      </c>
      <c r="B1608" s="244">
        <v>2738.25</v>
      </c>
      <c r="C1608" s="244">
        <v>2487.58</v>
      </c>
      <c r="D1608" s="245">
        <v>2738.25</v>
      </c>
      <c r="E1608" s="245">
        <v>2487.58</v>
      </c>
      <c r="F1608" s="245">
        <v>2738.25</v>
      </c>
      <c r="G1608" s="245">
        <v>2544.33</v>
      </c>
      <c r="H1608" s="245">
        <v>2738.25</v>
      </c>
      <c r="I1608" s="245">
        <v>2487.58</v>
      </c>
      <c r="J1608" s="245">
        <v>2738.25</v>
      </c>
      <c r="K1608" s="245">
        <v>2544.33</v>
      </c>
    </row>
    <row r="1609" spans="1:11">
      <c r="A1609" s="243">
        <v>7231.5</v>
      </c>
      <c r="B1609" s="243">
        <v>2740.5</v>
      </c>
      <c r="C1609" s="243">
        <v>2490.17</v>
      </c>
      <c r="D1609" s="242">
        <v>2740.5</v>
      </c>
      <c r="E1609" s="242">
        <v>2490.17</v>
      </c>
      <c r="F1609" s="242">
        <v>2740.5</v>
      </c>
      <c r="G1609" s="242">
        <v>2546.83</v>
      </c>
      <c r="H1609" s="242">
        <v>2740.5</v>
      </c>
      <c r="I1609" s="242">
        <v>2490.17</v>
      </c>
      <c r="J1609" s="242">
        <v>2740.5</v>
      </c>
      <c r="K1609" s="242">
        <v>2546.83</v>
      </c>
    </row>
    <row r="1610" spans="1:11">
      <c r="A1610" s="244">
        <v>7236</v>
      </c>
      <c r="B1610" s="244">
        <v>2742.67</v>
      </c>
      <c r="C1610" s="244">
        <v>2492.58</v>
      </c>
      <c r="D1610" s="245">
        <v>2742.67</v>
      </c>
      <c r="E1610" s="245">
        <v>2492.58</v>
      </c>
      <c r="F1610" s="245">
        <v>2742.67</v>
      </c>
      <c r="G1610" s="245">
        <v>2549.25</v>
      </c>
      <c r="H1610" s="245">
        <v>2742.67</v>
      </c>
      <c r="I1610" s="245">
        <v>2492.58</v>
      </c>
      <c r="J1610" s="245">
        <v>2742.67</v>
      </c>
      <c r="K1610" s="245">
        <v>2549.25</v>
      </c>
    </row>
    <row r="1611" spans="1:11">
      <c r="A1611" s="243">
        <v>7240.5</v>
      </c>
      <c r="B1611" s="243">
        <v>2744.92</v>
      </c>
      <c r="C1611" s="243">
        <v>2495.17</v>
      </c>
      <c r="D1611" s="242">
        <v>2744.92</v>
      </c>
      <c r="E1611" s="242">
        <v>2495.17</v>
      </c>
      <c r="F1611" s="242">
        <v>2744.92</v>
      </c>
      <c r="G1611" s="242">
        <v>2551.75</v>
      </c>
      <c r="H1611" s="242">
        <v>2744.92</v>
      </c>
      <c r="I1611" s="242">
        <v>2495.17</v>
      </c>
      <c r="J1611" s="242">
        <v>2744.92</v>
      </c>
      <c r="K1611" s="242">
        <v>2551.75</v>
      </c>
    </row>
    <row r="1612" spans="1:11">
      <c r="A1612" s="244">
        <v>7245</v>
      </c>
      <c r="B1612" s="244">
        <v>2747.17</v>
      </c>
      <c r="C1612" s="244">
        <v>2497.67</v>
      </c>
      <c r="D1612" s="245">
        <v>2747.17</v>
      </c>
      <c r="E1612" s="245">
        <v>2497.67</v>
      </c>
      <c r="F1612" s="245">
        <v>2747.17</v>
      </c>
      <c r="G1612" s="245">
        <v>2554.17</v>
      </c>
      <c r="H1612" s="245">
        <v>2747.17</v>
      </c>
      <c r="I1612" s="245">
        <v>2497.67</v>
      </c>
      <c r="J1612" s="245">
        <v>2747.17</v>
      </c>
      <c r="K1612" s="245">
        <v>2554.17</v>
      </c>
    </row>
    <row r="1613" spans="1:11">
      <c r="A1613" s="243">
        <v>7249.5</v>
      </c>
      <c r="B1613" s="243">
        <v>2749.42</v>
      </c>
      <c r="C1613" s="243">
        <v>2500.25</v>
      </c>
      <c r="D1613" s="242">
        <v>2749.42</v>
      </c>
      <c r="E1613" s="242">
        <v>2500.25</v>
      </c>
      <c r="F1613" s="242">
        <v>2749.42</v>
      </c>
      <c r="G1613" s="242">
        <v>2556.67</v>
      </c>
      <c r="H1613" s="242">
        <v>2749.42</v>
      </c>
      <c r="I1613" s="242">
        <v>2500.25</v>
      </c>
      <c r="J1613" s="242">
        <v>2749.42</v>
      </c>
      <c r="K1613" s="242">
        <v>2556.67</v>
      </c>
    </row>
    <row r="1614" spans="1:11">
      <c r="A1614" s="244">
        <v>7254</v>
      </c>
      <c r="B1614" s="244">
        <v>2751.58</v>
      </c>
      <c r="C1614" s="244">
        <v>2502.67</v>
      </c>
      <c r="D1614" s="245">
        <v>2751.58</v>
      </c>
      <c r="E1614" s="245">
        <v>2502.67</v>
      </c>
      <c r="F1614" s="245">
        <v>2751.58</v>
      </c>
      <c r="G1614" s="245">
        <v>2559.08</v>
      </c>
      <c r="H1614" s="245">
        <v>2751.58</v>
      </c>
      <c r="I1614" s="245">
        <v>2502.67</v>
      </c>
      <c r="J1614" s="245">
        <v>2751.58</v>
      </c>
      <c r="K1614" s="245">
        <v>2559.08</v>
      </c>
    </row>
    <row r="1615" spans="1:11">
      <c r="A1615" s="243">
        <v>7258.5</v>
      </c>
      <c r="B1615" s="243">
        <v>2753.83</v>
      </c>
      <c r="C1615" s="243">
        <v>2505.25</v>
      </c>
      <c r="D1615" s="242">
        <v>2753.83</v>
      </c>
      <c r="E1615" s="242">
        <v>2505.25</v>
      </c>
      <c r="F1615" s="242">
        <v>2753.83</v>
      </c>
      <c r="G1615" s="242">
        <v>2561.58</v>
      </c>
      <c r="H1615" s="242">
        <v>2753.83</v>
      </c>
      <c r="I1615" s="242">
        <v>2505.25</v>
      </c>
      <c r="J1615" s="242">
        <v>2753.83</v>
      </c>
      <c r="K1615" s="242">
        <v>2561.58</v>
      </c>
    </row>
    <row r="1616" spans="1:11">
      <c r="A1616" s="244">
        <v>7263</v>
      </c>
      <c r="B1616" s="244">
        <v>2756.08</v>
      </c>
      <c r="C1616" s="244">
        <v>2507.75</v>
      </c>
      <c r="D1616" s="245">
        <v>2756.08</v>
      </c>
      <c r="E1616" s="245">
        <v>2507.75</v>
      </c>
      <c r="F1616" s="245">
        <v>2756.08</v>
      </c>
      <c r="G1616" s="245">
        <v>2564</v>
      </c>
      <c r="H1616" s="245">
        <v>2756.08</v>
      </c>
      <c r="I1616" s="245">
        <v>2507.75</v>
      </c>
      <c r="J1616" s="245">
        <v>2756.08</v>
      </c>
      <c r="K1616" s="245">
        <v>2564</v>
      </c>
    </row>
    <row r="1617" spans="1:11">
      <c r="A1617" s="243">
        <v>7267.5</v>
      </c>
      <c r="B1617" s="243">
        <v>2758.33</v>
      </c>
      <c r="C1617" s="243">
        <v>2510.33</v>
      </c>
      <c r="D1617" s="242">
        <v>2758.33</v>
      </c>
      <c r="E1617" s="242">
        <v>2510.33</v>
      </c>
      <c r="F1617" s="242">
        <v>2758.33</v>
      </c>
      <c r="G1617" s="242">
        <v>2566.5</v>
      </c>
      <c r="H1617" s="242">
        <v>2758.33</v>
      </c>
      <c r="I1617" s="242">
        <v>2510.33</v>
      </c>
      <c r="J1617" s="242">
        <v>2758.33</v>
      </c>
      <c r="K1617" s="242">
        <v>2566.5</v>
      </c>
    </row>
    <row r="1618" spans="1:11">
      <c r="A1618" s="244">
        <v>7272</v>
      </c>
      <c r="B1618" s="244">
        <v>2760.5</v>
      </c>
      <c r="C1618" s="244">
        <v>2512.75</v>
      </c>
      <c r="D1618" s="245">
        <v>2760.5</v>
      </c>
      <c r="E1618" s="245">
        <v>2512.75</v>
      </c>
      <c r="F1618" s="245">
        <v>2760.5</v>
      </c>
      <c r="G1618" s="245">
        <v>2568.92</v>
      </c>
      <c r="H1618" s="245">
        <v>2760.5</v>
      </c>
      <c r="I1618" s="245">
        <v>2512.75</v>
      </c>
      <c r="J1618" s="245">
        <v>2760.5</v>
      </c>
      <c r="K1618" s="245">
        <v>2568.92</v>
      </c>
    </row>
    <row r="1619" spans="1:11">
      <c r="A1619" s="243">
        <v>7276.5</v>
      </c>
      <c r="B1619" s="243">
        <v>2762.75</v>
      </c>
      <c r="C1619" s="243">
        <v>2515.33</v>
      </c>
      <c r="D1619" s="242">
        <v>2762.75</v>
      </c>
      <c r="E1619" s="242">
        <v>2515.33</v>
      </c>
      <c r="F1619" s="242">
        <v>2762.75</v>
      </c>
      <c r="G1619" s="242">
        <v>2571.33</v>
      </c>
      <c r="H1619" s="242">
        <v>2762.75</v>
      </c>
      <c r="I1619" s="242">
        <v>2515.33</v>
      </c>
      <c r="J1619" s="242">
        <v>2762.75</v>
      </c>
      <c r="K1619" s="242">
        <v>2571.33</v>
      </c>
    </row>
    <row r="1620" spans="1:11">
      <c r="A1620" s="244">
        <v>7281</v>
      </c>
      <c r="B1620" s="244">
        <v>2765</v>
      </c>
      <c r="C1620" s="244">
        <v>2517.83</v>
      </c>
      <c r="D1620" s="245">
        <v>2765</v>
      </c>
      <c r="E1620" s="245">
        <v>2517.83</v>
      </c>
      <c r="F1620" s="245">
        <v>2765</v>
      </c>
      <c r="G1620" s="245">
        <v>2573.83</v>
      </c>
      <c r="H1620" s="245">
        <v>2765</v>
      </c>
      <c r="I1620" s="245">
        <v>2517.83</v>
      </c>
      <c r="J1620" s="245">
        <v>2765</v>
      </c>
      <c r="K1620" s="245">
        <v>2573.83</v>
      </c>
    </row>
    <row r="1621" spans="1:11">
      <c r="A1621" s="243">
        <v>7285.5</v>
      </c>
      <c r="B1621" s="243">
        <v>2767.25</v>
      </c>
      <c r="C1621" s="243">
        <v>2520.42</v>
      </c>
      <c r="D1621" s="242">
        <v>2767.25</v>
      </c>
      <c r="E1621" s="242">
        <v>2520.42</v>
      </c>
      <c r="F1621" s="242">
        <v>2767.25</v>
      </c>
      <c r="G1621" s="242">
        <v>2576.33</v>
      </c>
      <c r="H1621" s="242">
        <v>2767.25</v>
      </c>
      <c r="I1621" s="242">
        <v>2520.42</v>
      </c>
      <c r="J1621" s="242">
        <v>2767.25</v>
      </c>
      <c r="K1621" s="242">
        <v>2576.33</v>
      </c>
    </row>
    <row r="1622" spans="1:11">
      <c r="A1622" s="244">
        <v>7290</v>
      </c>
      <c r="B1622" s="244">
        <v>2769.42</v>
      </c>
      <c r="C1622" s="244">
        <v>2522.83</v>
      </c>
      <c r="D1622" s="245">
        <v>2769.42</v>
      </c>
      <c r="E1622" s="245">
        <v>2522.83</v>
      </c>
      <c r="F1622" s="245">
        <v>2769.42</v>
      </c>
      <c r="G1622" s="245">
        <v>2578.75</v>
      </c>
      <c r="H1622" s="245">
        <v>2769.42</v>
      </c>
      <c r="I1622" s="245">
        <v>2522.83</v>
      </c>
      <c r="J1622" s="245">
        <v>2769.42</v>
      </c>
      <c r="K1622" s="245">
        <v>2578.75</v>
      </c>
    </row>
    <row r="1623" spans="1:11">
      <c r="A1623" s="243">
        <v>7294.5</v>
      </c>
      <c r="B1623" s="243">
        <v>2771.67</v>
      </c>
      <c r="C1623" s="243">
        <v>2525.42</v>
      </c>
      <c r="D1623" s="242">
        <v>2771.67</v>
      </c>
      <c r="E1623" s="242">
        <v>2525.42</v>
      </c>
      <c r="F1623" s="242">
        <v>2771.67</v>
      </c>
      <c r="G1623" s="242">
        <v>2581.17</v>
      </c>
      <c r="H1623" s="242">
        <v>2771.67</v>
      </c>
      <c r="I1623" s="242">
        <v>2525.42</v>
      </c>
      <c r="J1623" s="242">
        <v>2771.67</v>
      </c>
      <c r="K1623" s="242">
        <v>2581.17</v>
      </c>
    </row>
    <row r="1624" spans="1:11">
      <c r="A1624" s="244">
        <v>7299</v>
      </c>
      <c r="B1624" s="244">
        <v>2773.92</v>
      </c>
      <c r="C1624" s="244">
        <v>2527.92</v>
      </c>
      <c r="D1624" s="245">
        <v>2773.92</v>
      </c>
      <c r="E1624" s="245">
        <v>2527.92</v>
      </c>
      <c r="F1624" s="245">
        <v>2773.92</v>
      </c>
      <c r="G1624" s="245">
        <v>2583.67</v>
      </c>
      <c r="H1624" s="245">
        <v>2773.92</v>
      </c>
      <c r="I1624" s="245">
        <v>2527.92</v>
      </c>
      <c r="J1624" s="245">
        <v>2773.92</v>
      </c>
      <c r="K1624" s="245">
        <v>2583.67</v>
      </c>
    </row>
    <row r="1625" spans="1:11">
      <c r="A1625" s="243">
        <v>7303.5</v>
      </c>
      <c r="B1625" s="243">
        <v>2776.08</v>
      </c>
      <c r="C1625" s="243">
        <v>2530.42</v>
      </c>
      <c r="D1625" s="242">
        <v>2776.08</v>
      </c>
      <c r="E1625" s="242">
        <v>2530.42</v>
      </c>
      <c r="F1625" s="242">
        <v>2776.08</v>
      </c>
      <c r="G1625" s="242">
        <v>2586.08</v>
      </c>
      <c r="H1625" s="242">
        <v>2776.08</v>
      </c>
      <c r="I1625" s="242">
        <v>2530.42</v>
      </c>
      <c r="J1625" s="242">
        <v>2776.08</v>
      </c>
      <c r="K1625" s="242">
        <v>2586.08</v>
      </c>
    </row>
    <row r="1626" spans="1:11">
      <c r="A1626" s="244">
        <v>7308</v>
      </c>
      <c r="B1626" s="244">
        <v>2778.33</v>
      </c>
      <c r="C1626" s="244">
        <v>2532.92</v>
      </c>
      <c r="D1626" s="245">
        <v>2778.33</v>
      </c>
      <c r="E1626" s="245">
        <v>2532.92</v>
      </c>
      <c r="F1626" s="245">
        <v>2778.33</v>
      </c>
      <c r="G1626" s="245">
        <v>2588.5</v>
      </c>
      <c r="H1626" s="245">
        <v>2778.33</v>
      </c>
      <c r="I1626" s="245">
        <v>2532.92</v>
      </c>
      <c r="J1626" s="245">
        <v>2778.33</v>
      </c>
      <c r="K1626" s="245">
        <v>2588.5</v>
      </c>
    </row>
    <row r="1627" spans="1:11">
      <c r="A1627" s="243">
        <v>7312.5</v>
      </c>
      <c r="B1627" s="243">
        <v>2780.58</v>
      </c>
      <c r="C1627" s="243">
        <v>2535.5</v>
      </c>
      <c r="D1627" s="242">
        <v>2780.58</v>
      </c>
      <c r="E1627" s="242">
        <v>2535.5</v>
      </c>
      <c r="F1627" s="242">
        <v>2780.58</v>
      </c>
      <c r="G1627" s="242">
        <v>2591</v>
      </c>
      <c r="H1627" s="242">
        <v>2780.58</v>
      </c>
      <c r="I1627" s="242">
        <v>2535.5</v>
      </c>
      <c r="J1627" s="242">
        <v>2780.58</v>
      </c>
      <c r="K1627" s="242">
        <v>2591</v>
      </c>
    </row>
    <row r="1628" spans="1:11">
      <c r="A1628" s="244">
        <v>7317</v>
      </c>
      <c r="B1628" s="244">
        <v>2782.83</v>
      </c>
      <c r="C1628" s="244">
        <v>2538.08</v>
      </c>
      <c r="D1628" s="245">
        <v>2782.83</v>
      </c>
      <c r="E1628" s="245">
        <v>2538.08</v>
      </c>
      <c r="F1628" s="245">
        <v>2782.83</v>
      </c>
      <c r="G1628" s="245">
        <v>2593.5</v>
      </c>
      <c r="H1628" s="245">
        <v>2782.83</v>
      </c>
      <c r="I1628" s="245">
        <v>2538.08</v>
      </c>
      <c r="J1628" s="245">
        <v>2782.83</v>
      </c>
      <c r="K1628" s="245">
        <v>2593.5</v>
      </c>
    </row>
    <row r="1629" spans="1:11">
      <c r="A1629" s="243">
        <v>7321.5</v>
      </c>
      <c r="B1629" s="243">
        <v>2785</v>
      </c>
      <c r="C1629" s="243">
        <v>2540.5</v>
      </c>
      <c r="D1629" s="242">
        <v>2785</v>
      </c>
      <c r="E1629" s="242">
        <v>2540.5</v>
      </c>
      <c r="F1629" s="242">
        <v>2785</v>
      </c>
      <c r="G1629" s="242">
        <v>2595.92</v>
      </c>
      <c r="H1629" s="242">
        <v>2785</v>
      </c>
      <c r="I1629" s="242">
        <v>2540.5</v>
      </c>
      <c r="J1629" s="242">
        <v>2785</v>
      </c>
      <c r="K1629" s="242">
        <v>2595.92</v>
      </c>
    </row>
    <row r="1630" spans="1:11">
      <c r="A1630" s="244">
        <v>7326</v>
      </c>
      <c r="B1630" s="244">
        <v>2787.25</v>
      </c>
      <c r="C1630" s="244">
        <v>2543.08</v>
      </c>
      <c r="D1630" s="245">
        <v>2787.25</v>
      </c>
      <c r="E1630" s="245">
        <v>2543.08</v>
      </c>
      <c r="F1630" s="245">
        <v>2787.25</v>
      </c>
      <c r="G1630" s="245">
        <v>2598.33</v>
      </c>
      <c r="H1630" s="245">
        <v>2787.25</v>
      </c>
      <c r="I1630" s="245">
        <v>2543.08</v>
      </c>
      <c r="J1630" s="245">
        <v>2787.25</v>
      </c>
      <c r="K1630" s="245">
        <v>2598.33</v>
      </c>
    </row>
    <row r="1631" spans="1:11">
      <c r="A1631" s="243">
        <v>7330.5</v>
      </c>
      <c r="B1631" s="243">
        <v>2789.5</v>
      </c>
      <c r="C1631" s="243">
        <v>2545.58</v>
      </c>
      <c r="D1631" s="242">
        <v>2789.5</v>
      </c>
      <c r="E1631" s="242">
        <v>2545.58</v>
      </c>
      <c r="F1631" s="242">
        <v>2789.5</v>
      </c>
      <c r="G1631" s="242">
        <v>2600.83</v>
      </c>
      <c r="H1631" s="242">
        <v>2789.5</v>
      </c>
      <c r="I1631" s="242">
        <v>2545.58</v>
      </c>
      <c r="J1631" s="242">
        <v>2789.5</v>
      </c>
      <c r="K1631" s="242">
        <v>2600.83</v>
      </c>
    </row>
    <row r="1632" spans="1:11">
      <c r="A1632" s="244">
        <v>7335</v>
      </c>
      <c r="B1632" s="244">
        <v>2791.75</v>
      </c>
      <c r="C1632" s="244">
        <v>2548.17</v>
      </c>
      <c r="D1632" s="245">
        <v>2791.75</v>
      </c>
      <c r="E1632" s="245">
        <v>2548.17</v>
      </c>
      <c r="F1632" s="245">
        <v>2791.75</v>
      </c>
      <c r="G1632" s="245">
        <v>2603.33</v>
      </c>
      <c r="H1632" s="245">
        <v>2791.75</v>
      </c>
      <c r="I1632" s="245">
        <v>2548.17</v>
      </c>
      <c r="J1632" s="245">
        <v>2791.75</v>
      </c>
      <c r="K1632" s="245">
        <v>2603.33</v>
      </c>
    </row>
    <row r="1633" spans="1:11">
      <c r="A1633" s="243">
        <v>7339.5</v>
      </c>
      <c r="B1633" s="243">
        <v>2793.92</v>
      </c>
      <c r="C1633" s="243">
        <v>2550.58</v>
      </c>
      <c r="D1633" s="242">
        <v>2793.92</v>
      </c>
      <c r="E1633" s="242">
        <v>2550.58</v>
      </c>
      <c r="F1633" s="242">
        <v>2793.92</v>
      </c>
      <c r="G1633" s="242">
        <v>2605.67</v>
      </c>
      <c r="H1633" s="242">
        <v>2793.92</v>
      </c>
      <c r="I1633" s="242">
        <v>2550.58</v>
      </c>
      <c r="J1633" s="242">
        <v>2793.92</v>
      </c>
      <c r="K1633" s="242">
        <v>2605.67</v>
      </c>
    </row>
    <row r="1634" spans="1:11">
      <c r="A1634" s="244">
        <v>7344</v>
      </c>
      <c r="B1634" s="244">
        <v>2796.17</v>
      </c>
      <c r="C1634" s="244">
        <v>2553.17</v>
      </c>
      <c r="D1634" s="245">
        <v>2796.17</v>
      </c>
      <c r="E1634" s="245">
        <v>2553.17</v>
      </c>
      <c r="F1634" s="245">
        <v>2796.17</v>
      </c>
      <c r="G1634" s="245">
        <v>2608.17</v>
      </c>
      <c r="H1634" s="245">
        <v>2796.17</v>
      </c>
      <c r="I1634" s="245">
        <v>2553.17</v>
      </c>
      <c r="J1634" s="245">
        <v>2796.17</v>
      </c>
      <c r="K1634" s="245">
        <v>2608.17</v>
      </c>
    </row>
    <row r="1635" spans="1:11">
      <c r="A1635" s="243">
        <v>7348.5</v>
      </c>
      <c r="B1635" s="243">
        <v>2798.42</v>
      </c>
      <c r="C1635" s="243">
        <v>2555.67</v>
      </c>
      <c r="D1635" s="242">
        <v>2798.42</v>
      </c>
      <c r="E1635" s="242">
        <v>2555.67</v>
      </c>
      <c r="F1635" s="242">
        <v>2798.42</v>
      </c>
      <c r="G1635" s="242">
        <v>2610.67</v>
      </c>
      <c r="H1635" s="242">
        <v>2798.42</v>
      </c>
      <c r="I1635" s="242">
        <v>2555.67</v>
      </c>
      <c r="J1635" s="242">
        <v>2798.42</v>
      </c>
      <c r="K1635" s="242">
        <v>2610.67</v>
      </c>
    </row>
    <row r="1636" spans="1:11">
      <c r="A1636" s="244">
        <v>7353</v>
      </c>
      <c r="B1636" s="244">
        <v>2800.58</v>
      </c>
      <c r="C1636" s="244">
        <v>2558.17</v>
      </c>
      <c r="D1636" s="245">
        <v>2800.58</v>
      </c>
      <c r="E1636" s="245">
        <v>2558.17</v>
      </c>
      <c r="F1636" s="245">
        <v>2800.58</v>
      </c>
      <c r="G1636" s="245">
        <v>2613.08</v>
      </c>
      <c r="H1636" s="245">
        <v>2800.58</v>
      </c>
      <c r="I1636" s="245">
        <v>2558.17</v>
      </c>
      <c r="J1636" s="245">
        <v>2800.58</v>
      </c>
      <c r="K1636" s="245">
        <v>2613.08</v>
      </c>
    </row>
    <row r="1637" spans="1:11">
      <c r="A1637" s="243">
        <v>7357.5</v>
      </c>
      <c r="B1637" s="243">
        <v>2802.83</v>
      </c>
      <c r="C1637" s="243">
        <v>2560.67</v>
      </c>
      <c r="D1637" s="242">
        <v>2802.83</v>
      </c>
      <c r="E1637" s="242">
        <v>2560.67</v>
      </c>
      <c r="F1637" s="242">
        <v>2802.83</v>
      </c>
      <c r="G1637" s="242">
        <v>2615.5</v>
      </c>
      <c r="H1637" s="242">
        <v>2802.83</v>
      </c>
      <c r="I1637" s="242">
        <v>2560.67</v>
      </c>
      <c r="J1637" s="242">
        <v>2802.83</v>
      </c>
      <c r="K1637" s="242">
        <v>2615.5</v>
      </c>
    </row>
    <row r="1638" spans="1:11">
      <c r="A1638" s="244">
        <v>7362</v>
      </c>
      <c r="B1638" s="244">
        <v>2805.08</v>
      </c>
      <c r="C1638" s="244">
        <v>2563.25</v>
      </c>
      <c r="D1638" s="245">
        <v>2805.08</v>
      </c>
      <c r="E1638" s="245">
        <v>2563.25</v>
      </c>
      <c r="F1638" s="245">
        <v>2805.08</v>
      </c>
      <c r="G1638" s="245">
        <v>2618</v>
      </c>
      <c r="H1638" s="245">
        <v>2805.08</v>
      </c>
      <c r="I1638" s="245">
        <v>2563.25</v>
      </c>
      <c r="J1638" s="245">
        <v>2805.08</v>
      </c>
      <c r="K1638" s="245">
        <v>2618</v>
      </c>
    </row>
    <row r="1639" spans="1:11">
      <c r="A1639" s="243">
        <v>7366.5</v>
      </c>
      <c r="B1639" s="243">
        <v>2807.33</v>
      </c>
      <c r="C1639" s="243">
        <v>2565.75</v>
      </c>
      <c r="D1639" s="242">
        <v>2807.33</v>
      </c>
      <c r="E1639" s="242">
        <v>2565.75</v>
      </c>
      <c r="F1639" s="242">
        <v>2807.33</v>
      </c>
      <c r="G1639" s="242">
        <v>2620.5</v>
      </c>
      <c r="H1639" s="242">
        <v>2807.33</v>
      </c>
      <c r="I1639" s="242">
        <v>2565.75</v>
      </c>
      <c r="J1639" s="242">
        <v>2807.33</v>
      </c>
      <c r="K1639" s="242">
        <v>2620.5</v>
      </c>
    </row>
    <row r="1640" spans="1:11">
      <c r="A1640" s="244">
        <v>7371</v>
      </c>
      <c r="B1640" s="244">
        <v>2809.5</v>
      </c>
      <c r="C1640" s="244">
        <v>2568.25</v>
      </c>
      <c r="D1640" s="245">
        <v>2809.5</v>
      </c>
      <c r="E1640" s="245">
        <v>2568.25</v>
      </c>
      <c r="F1640" s="245">
        <v>2809.5</v>
      </c>
      <c r="G1640" s="245">
        <v>2622.92</v>
      </c>
      <c r="H1640" s="245">
        <v>2809.5</v>
      </c>
      <c r="I1640" s="245">
        <v>2568.25</v>
      </c>
      <c r="J1640" s="245">
        <v>2809.5</v>
      </c>
      <c r="K1640" s="245">
        <v>2622.92</v>
      </c>
    </row>
    <row r="1641" spans="1:11">
      <c r="A1641" s="243">
        <v>7375.5</v>
      </c>
      <c r="B1641" s="243">
        <v>2811.75</v>
      </c>
      <c r="C1641" s="243">
        <v>2570.75</v>
      </c>
      <c r="D1641" s="242">
        <v>2811.75</v>
      </c>
      <c r="E1641" s="242">
        <v>2570.75</v>
      </c>
      <c r="F1641" s="242">
        <v>2811.75</v>
      </c>
      <c r="G1641" s="242">
        <v>2625.33</v>
      </c>
      <c r="H1641" s="242">
        <v>2811.75</v>
      </c>
      <c r="I1641" s="242">
        <v>2570.75</v>
      </c>
      <c r="J1641" s="242">
        <v>2811.75</v>
      </c>
      <c r="K1641" s="242">
        <v>2625.33</v>
      </c>
    </row>
    <row r="1642" spans="1:11">
      <c r="A1642" s="244">
        <v>7380</v>
      </c>
      <c r="B1642" s="244">
        <v>2814</v>
      </c>
      <c r="C1642" s="244">
        <v>2573.33</v>
      </c>
      <c r="D1642" s="245">
        <v>2814</v>
      </c>
      <c r="E1642" s="245">
        <v>2573.33</v>
      </c>
      <c r="F1642" s="245">
        <v>2814</v>
      </c>
      <c r="G1642" s="245">
        <v>2627.83</v>
      </c>
      <c r="H1642" s="245">
        <v>2814</v>
      </c>
      <c r="I1642" s="245">
        <v>2573.33</v>
      </c>
      <c r="J1642" s="245">
        <v>2814</v>
      </c>
      <c r="K1642" s="245">
        <v>2627.83</v>
      </c>
    </row>
    <row r="1643" spans="1:11">
      <c r="A1643" s="243">
        <v>7384.5</v>
      </c>
      <c r="B1643" s="243">
        <v>2816.25</v>
      </c>
      <c r="C1643" s="243">
        <v>2575.83</v>
      </c>
      <c r="D1643" s="242">
        <v>2816.25</v>
      </c>
      <c r="E1643" s="242">
        <v>2575.83</v>
      </c>
      <c r="F1643" s="242">
        <v>2816.25</v>
      </c>
      <c r="G1643" s="242">
        <v>2630.33</v>
      </c>
      <c r="H1643" s="242">
        <v>2816.25</v>
      </c>
      <c r="I1643" s="242">
        <v>2575.83</v>
      </c>
      <c r="J1643" s="242">
        <v>2816.25</v>
      </c>
      <c r="K1643" s="242">
        <v>2630.33</v>
      </c>
    </row>
    <row r="1644" spans="1:11">
      <c r="A1644" s="244">
        <v>7389</v>
      </c>
      <c r="B1644" s="244">
        <v>2818.42</v>
      </c>
      <c r="C1644" s="244">
        <v>2578.33</v>
      </c>
      <c r="D1644" s="245">
        <v>2818.42</v>
      </c>
      <c r="E1644" s="245">
        <v>2578.33</v>
      </c>
      <c r="F1644" s="245">
        <v>2818.42</v>
      </c>
      <c r="G1644" s="245">
        <v>2632.67</v>
      </c>
      <c r="H1644" s="245">
        <v>2818.42</v>
      </c>
      <c r="I1644" s="245">
        <v>2578.33</v>
      </c>
      <c r="J1644" s="245">
        <v>2818.42</v>
      </c>
      <c r="K1644" s="245">
        <v>2632.67</v>
      </c>
    </row>
    <row r="1645" spans="1:11">
      <c r="A1645" s="243">
        <v>7393.5</v>
      </c>
      <c r="B1645" s="243">
        <v>2820.67</v>
      </c>
      <c r="C1645" s="243">
        <v>2580.83</v>
      </c>
      <c r="D1645" s="242">
        <v>2820.67</v>
      </c>
      <c r="E1645" s="242">
        <v>2580.83</v>
      </c>
      <c r="F1645" s="242">
        <v>2820.67</v>
      </c>
      <c r="G1645" s="242">
        <v>2635.17</v>
      </c>
      <c r="H1645" s="242">
        <v>2820.67</v>
      </c>
      <c r="I1645" s="242">
        <v>2580.83</v>
      </c>
      <c r="J1645" s="242">
        <v>2820.67</v>
      </c>
      <c r="K1645" s="242">
        <v>2635.17</v>
      </c>
    </row>
    <row r="1646" spans="1:11">
      <c r="A1646" s="244">
        <v>7398</v>
      </c>
      <c r="B1646" s="244">
        <v>2822.92</v>
      </c>
      <c r="C1646" s="244">
        <v>2583.42</v>
      </c>
      <c r="D1646" s="245">
        <v>2822.92</v>
      </c>
      <c r="E1646" s="245">
        <v>2583.42</v>
      </c>
      <c r="F1646" s="245">
        <v>2822.92</v>
      </c>
      <c r="G1646" s="245">
        <v>2637.67</v>
      </c>
      <c r="H1646" s="245">
        <v>2822.92</v>
      </c>
      <c r="I1646" s="245">
        <v>2583.42</v>
      </c>
      <c r="J1646" s="245">
        <v>2822.92</v>
      </c>
      <c r="K1646" s="245">
        <v>2637.67</v>
      </c>
    </row>
    <row r="1647" spans="1:11">
      <c r="A1647" s="243">
        <v>7402.5</v>
      </c>
      <c r="B1647" s="243">
        <v>2825.08</v>
      </c>
      <c r="C1647" s="243">
        <v>2585.83</v>
      </c>
      <c r="D1647" s="242">
        <v>2825.08</v>
      </c>
      <c r="E1647" s="242">
        <v>2585.83</v>
      </c>
      <c r="F1647" s="242">
        <v>2825.08</v>
      </c>
      <c r="G1647" s="242">
        <v>2640.08</v>
      </c>
      <c r="H1647" s="242">
        <v>2825.08</v>
      </c>
      <c r="I1647" s="242">
        <v>2585.83</v>
      </c>
      <c r="J1647" s="242">
        <v>2825.08</v>
      </c>
      <c r="K1647" s="242">
        <v>2640.08</v>
      </c>
    </row>
    <row r="1648" spans="1:11">
      <c r="A1648" s="244">
        <v>7407</v>
      </c>
      <c r="B1648" s="244">
        <v>2827.33</v>
      </c>
      <c r="C1648" s="244">
        <v>2588.42</v>
      </c>
      <c r="D1648" s="245">
        <v>2827.33</v>
      </c>
      <c r="E1648" s="245">
        <v>2588.42</v>
      </c>
      <c r="F1648" s="245">
        <v>2827.33</v>
      </c>
      <c r="G1648" s="245">
        <v>2642.5</v>
      </c>
      <c r="H1648" s="245">
        <v>2827.33</v>
      </c>
      <c r="I1648" s="245">
        <v>2588.42</v>
      </c>
      <c r="J1648" s="245">
        <v>2827.33</v>
      </c>
      <c r="K1648" s="245">
        <v>2642.5</v>
      </c>
    </row>
    <row r="1649" spans="1:11">
      <c r="A1649" s="243">
        <v>7411.5</v>
      </c>
      <c r="B1649" s="243">
        <v>2829.58</v>
      </c>
      <c r="C1649" s="243">
        <v>2590.92</v>
      </c>
      <c r="D1649" s="242">
        <v>2829.58</v>
      </c>
      <c r="E1649" s="242">
        <v>2590.92</v>
      </c>
      <c r="F1649" s="242">
        <v>2829.58</v>
      </c>
      <c r="G1649" s="242">
        <v>2645</v>
      </c>
      <c r="H1649" s="242">
        <v>2829.58</v>
      </c>
      <c r="I1649" s="242">
        <v>2590.92</v>
      </c>
      <c r="J1649" s="242">
        <v>2829.58</v>
      </c>
      <c r="K1649" s="242">
        <v>2645</v>
      </c>
    </row>
    <row r="1650" spans="1:11">
      <c r="A1650" s="244">
        <v>7416</v>
      </c>
      <c r="B1650" s="244">
        <v>2831.83</v>
      </c>
      <c r="C1650" s="244">
        <v>2593.5</v>
      </c>
      <c r="D1650" s="245">
        <v>2831.83</v>
      </c>
      <c r="E1650" s="245">
        <v>2593.5</v>
      </c>
      <c r="F1650" s="245">
        <v>2831.83</v>
      </c>
      <c r="G1650" s="245">
        <v>2647.5</v>
      </c>
      <c r="H1650" s="245">
        <v>2831.83</v>
      </c>
      <c r="I1650" s="245">
        <v>2593.5</v>
      </c>
      <c r="J1650" s="245">
        <v>2831.83</v>
      </c>
      <c r="K1650" s="245">
        <v>2647.5</v>
      </c>
    </row>
    <row r="1651" spans="1:11">
      <c r="A1651" s="243">
        <v>7420.5</v>
      </c>
      <c r="B1651" s="243">
        <v>2834</v>
      </c>
      <c r="C1651" s="243">
        <v>2595.92</v>
      </c>
      <c r="D1651" s="242">
        <v>2834</v>
      </c>
      <c r="E1651" s="242">
        <v>2595.92</v>
      </c>
      <c r="F1651" s="242">
        <v>2834</v>
      </c>
      <c r="G1651" s="242">
        <v>2649.83</v>
      </c>
      <c r="H1651" s="242">
        <v>2834</v>
      </c>
      <c r="I1651" s="242">
        <v>2595.92</v>
      </c>
      <c r="J1651" s="242">
        <v>2834</v>
      </c>
      <c r="K1651" s="242">
        <v>2649.83</v>
      </c>
    </row>
    <row r="1652" spans="1:11">
      <c r="A1652" s="244">
        <v>7425</v>
      </c>
      <c r="B1652" s="244">
        <v>2836.25</v>
      </c>
      <c r="C1652" s="244">
        <v>2598.5</v>
      </c>
      <c r="D1652" s="245">
        <v>2836.25</v>
      </c>
      <c r="E1652" s="245">
        <v>2598.5</v>
      </c>
      <c r="F1652" s="245">
        <v>2836.25</v>
      </c>
      <c r="G1652" s="245">
        <v>2652.33</v>
      </c>
      <c r="H1652" s="245">
        <v>2836.25</v>
      </c>
      <c r="I1652" s="245">
        <v>2598.5</v>
      </c>
      <c r="J1652" s="245">
        <v>2836.25</v>
      </c>
      <c r="K1652" s="245">
        <v>2652.33</v>
      </c>
    </row>
    <row r="1653" spans="1:11">
      <c r="A1653" s="243">
        <v>7429.5</v>
      </c>
      <c r="B1653" s="243">
        <v>2838.5</v>
      </c>
      <c r="C1653" s="243">
        <v>2601</v>
      </c>
      <c r="D1653" s="242">
        <v>2838.5</v>
      </c>
      <c r="E1653" s="242">
        <v>2601</v>
      </c>
      <c r="F1653" s="242">
        <v>2838.5</v>
      </c>
      <c r="G1653" s="242">
        <v>2654.83</v>
      </c>
      <c r="H1653" s="242">
        <v>2838.5</v>
      </c>
      <c r="I1653" s="242">
        <v>2601</v>
      </c>
      <c r="J1653" s="242">
        <v>2838.5</v>
      </c>
      <c r="K1653" s="242">
        <v>2654.83</v>
      </c>
    </row>
    <row r="1654" spans="1:11">
      <c r="A1654" s="244">
        <v>7434</v>
      </c>
      <c r="B1654" s="244">
        <v>2840.75</v>
      </c>
      <c r="C1654" s="244">
        <v>2603.58</v>
      </c>
      <c r="D1654" s="245">
        <v>2840.75</v>
      </c>
      <c r="E1654" s="245">
        <v>2603.58</v>
      </c>
      <c r="F1654" s="245">
        <v>2840.75</v>
      </c>
      <c r="G1654" s="245">
        <v>2657.33</v>
      </c>
      <c r="H1654" s="245">
        <v>2840.75</v>
      </c>
      <c r="I1654" s="245">
        <v>2603.58</v>
      </c>
      <c r="J1654" s="245">
        <v>2840.75</v>
      </c>
      <c r="K1654" s="245">
        <v>2657.33</v>
      </c>
    </row>
    <row r="1655" spans="1:11">
      <c r="A1655" s="243">
        <v>7438.5</v>
      </c>
      <c r="B1655" s="243">
        <v>2842.92</v>
      </c>
      <c r="C1655" s="243">
        <v>2606</v>
      </c>
      <c r="D1655" s="242">
        <v>2842.92</v>
      </c>
      <c r="E1655" s="242">
        <v>2606</v>
      </c>
      <c r="F1655" s="242">
        <v>2842.92</v>
      </c>
      <c r="G1655" s="242">
        <v>2659.67</v>
      </c>
      <c r="H1655" s="242">
        <v>2842.92</v>
      </c>
      <c r="I1655" s="242">
        <v>2606</v>
      </c>
      <c r="J1655" s="242">
        <v>2842.92</v>
      </c>
      <c r="K1655" s="242">
        <v>2659.67</v>
      </c>
    </row>
    <row r="1656" spans="1:11">
      <c r="A1656" s="244">
        <v>7443</v>
      </c>
      <c r="B1656" s="244">
        <v>2845.17</v>
      </c>
      <c r="C1656" s="244">
        <v>2608.58</v>
      </c>
      <c r="D1656" s="245">
        <v>2845.17</v>
      </c>
      <c r="E1656" s="245">
        <v>2608.58</v>
      </c>
      <c r="F1656" s="245">
        <v>2845.17</v>
      </c>
      <c r="G1656" s="245">
        <v>2662.17</v>
      </c>
      <c r="H1656" s="245">
        <v>2845.17</v>
      </c>
      <c r="I1656" s="245">
        <v>2608.58</v>
      </c>
      <c r="J1656" s="245">
        <v>2845.17</v>
      </c>
      <c r="K1656" s="245">
        <v>2662.17</v>
      </c>
    </row>
    <row r="1657" spans="1:11">
      <c r="A1657" s="243">
        <v>7447.5</v>
      </c>
      <c r="B1657" s="243">
        <v>2847.42</v>
      </c>
      <c r="C1657" s="243">
        <v>2611.08</v>
      </c>
      <c r="D1657" s="242">
        <v>2847.42</v>
      </c>
      <c r="E1657" s="242">
        <v>2611.08</v>
      </c>
      <c r="F1657" s="242">
        <v>2847.42</v>
      </c>
      <c r="G1657" s="242">
        <v>2664.67</v>
      </c>
      <c r="H1657" s="242">
        <v>2847.42</v>
      </c>
      <c r="I1657" s="242">
        <v>2611.08</v>
      </c>
      <c r="J1657" s="242">
        <v>2847.42</v>
      </c>
      <c r="K1657" s="242">
        <v>2664.67</v>
      </c>
    </row>
    <row r="1658" spans="1:11">
      <c r="A1658" s="244">
        <v>7452</v>
      </c>
      <c r="B1658" s="244">
        <v>2849.67</v>
      </c>
      <c r="C1658" s="244">
        <v>2613.67</v>
      </c>
      <c r="D1658" s="245">
        <v>2849.67</v>
      </c>
      <c r="E1658" s="245">
        <v>2613.67</v>
      </c>
      <c r="F1658" s="245">
        <v>2849.67</v>
      </c>
      <c r="G1658" s="245">
        <v>2667.08</v>
      </c>
      <c r="H1658" s="245">
        <v>2849.67</v>
      </c>
      <c r="I1658" s="245">
        <v>2613.67</v>
      </c>
      <c r="J1658" s="245">
        <v>2849.67</v>
      </c>
      <c r="K1658" s="245">
        <v>2667.08</v>
      </c>
    </row>
    <row r="1659" spans="1:11">
      <c r="A1659" s="243">
        <v>7456.5</v>
      </c>
      <c r="B1659" s="243">
        <v>2851.83</v>
      </c>
      <c r="C1659" s="243">
        <v>2616.08</v>
      </c>
      <c r="D1659" s="242">
        <v>2851.83</v>
      </c>
      <c r="E1659" s="242">
        <v>2616.08</v>
      </c>
      <c r="F1659" s="242">
        <v>2851.83</v>
      </c>
      <c r="G1659" s="242">
        <v>2669.5</v>
      </c>
      <c r="H1659" s="242">
        <v>2851.83</v>
      </c>
      <c r="I1659" s="242">
        <v>2616.08</v>
      </c>
      <c r="J1659" s="242">
        <v>2851.83</v>
      </c>
      <c r="K1659" s="242">
        <v>2669.5</v>
      </c>
    </row>
    <row r="1660" spans="1:11">
      <c r="A1660" s="244">
        <v>7461</v>
      </c>
      <c r="B1660" s="244">
        <v>2854.08</v>
      </c>
      <c r="C1660" s="244">
        <v>2618.67</v>
      </c>
      <c r="D1660" s="245">
        <v>2854.08</v>
      </c>
      <c r="E1660" s="245">
        <v>2618.67</v>
      </c>
      <c r="F1660" s="245">
        <v>2854.08</v>
      </c>
      <c r="G1660" s="245">
        <v>2672</v>
      </c>
      <c r="H1660" s="245">
        <v>2854.08</v>
      </c>
      <c r="I1660" s="245">
        <v>2618.67</v>
      </c>
      <c r="J1660" s="245">
        <v>2854.08</v>
      </c>
      <c r="K1660" s="245">
        <v>2672</v>
      </c>
    </row>
    <row r="1661" spans="1:11">
      <c r="A1661" s="243">
        <v>7465.5</v>
      </c>
      <c r="B1661" s="243">
        <v>2856.33</v>
      </c>
      <c r="C1661" s="243">
        <v>2621.25</v>
      </c>
      <c r="D1661" s="242">
        <v>2856.33</v>
      </c>
      <c r="E1661" s="242">
        <v>2621.25</v>
      </c>
      <c r="F1661" s="242">
        <v>2856.33</v>
      </c>
      <c r="G1661" s="242">
        <v>2674.5</v>
      </c>
      <c r="H1661" s="242">
        <v>2856.33</v>
      </c>
      <c r="I1661" s="242">
        <v>2621.25</v>
      </c>
      <c r="J1661" s="242">
        <v>2856.33</v>
      </c>
      <c r="K1661" s="242">
        <v>2674.5</v>
      </c>
    </row>
    <row r="1662" spans="1:11">
      <c r="A1662" s="244">
        <v>7470</v>
      </c>
      <c r="B1662" s="244">
        <v>2858.5</v>
      </c>
      <c r="C1662" s="244">
        <v>2623.67</v>
      </c>
      <c r="D1662" s="245">
        <v>2858.5</v>
      </c>
      <c r="E1662" s="245">
        <v>2623.67</v>
      </c>
      <c r="F1662" s="245">
        <v>2858.5</v>
      </c>
      <c r="G1662" s="245">
        <v>2676.83</v>
      </c>
      <c r="H1662" s="245">
        <v>2858.5</v>
      </c>
      <c r="I1662" s="245">
        <v>2623.67</v>
      </c>
      <c r="J1662" s="245">
        <v>2858.5</v>
      </c>
      <c r="K1662" s="245">
        <v>2676.83</v>
      </c>
    </row>
    <row r="1663" spans="1:11">
      <c r="A1663" s="243">
        <v>7474.5</v>
      </c>
      <c r="B1663" s="243">
        <v>2860.75</v>
      </c>
      <c r="C1663" s="243">
        <v>2626.25</v>
      </c>
      <c r="D1663" s="242">
        <v>2860.75</v>
      </c>
      <c r="E1663" s="242">
        <v>2626.25</v>
      </c>
      <c r="F1663" s="242">
        <v>2860.75</v>
      </c>
      <c r="G1663" s="242">
        <v>2679.33</v>
      </c>
      <c r="H1663" s="242">
        <v>2860.75</v>
      </c>
      <c r="I1663" s="242">
        <v>2626.25</v>
      </c>
      <c r="J1663" s="242">
        <v>2860.75</v>
      </c>
      <c r="K1663" s="242">
        <v>2679.33</v>
      </c>
    </row>
    <row r="1664" spans="1:11">
      <c r="A1664" s="244">
        <v>7479</v>
      </c>
      <c r="B1664" s="244">
        <v>2863</v>
      </c>
      <c r="C1664" s="244">
        <v>2628.75</v>
      </c>
      <c r="D1664" s="245">
        <v>2863</v>
      </c>
      <c r="E1664" s="245">
        <v>2628.75</v>
      </c>
      <c r="F1664" s="245">
        <v>2863</v>
      </c>
      <c r="G1664" s="245">
        <v>2681.83</v>
      </c>
      <c r="H1664" s="245">
        <v>2863</v>
      </c>
      <c r="I1664" s="245">
        <v>2628.75</v>
      </c>
      <c r="J1664" s="245">
        <v>2863</v>
      </c>
      <c r="K1664" s="245">
        <v>2681.83</v>
      </c>
    </row>
    <row r="1665" spans="1:11">
      <c r="A1665" s="243">
        <v>7483.5</v>
      </c>
      <c r="B1665" s="243">
        <v>2865.25</v>
      </c>
      <c r="C1665" s="243">
        <v>2631.33</v>
      </c>
      <c r="D1665" s="242">
        <v>2865.25</v>
      </c>
      <c r="E1665" s="242">
        <v>2631.33</v>
      </c>
      <c r="F1665" s="242">
        <v>2865.25</v>
      </c>
      <c r="G1665" s="242">
        <v>2684.25</v>
      </c>
      <c r="H1665" s="242">
        <v>2865.25</v>
      </c>
      <c r="I1665" s="242">
        <v>2631.33</v>
      </c>
      <c r="J1665" s="242">
        <v>2865.25</v>
      </c>
      <c r="K1665" s="242">
        <v>2684.25</v>
      </c>
    </row>
    <row r="1666" spans="1:11">
      <c r="A1666" s="244">
        <v>7488</v>
      </c>
      <c r="B1666" s="244">
        <v>2867.42</v>
      </c>
      <c r="C1666" s="244">
        <v>2633.75</v>
      </c>
      <c r="D1666" s="245">
        <v>2867.42</v>
      </c>
      <c r="E1666" s="245">
        <v>2633.75</v>
      </c>
      <c r="F1666" s="245">
        <v>2867.42</v>
      </c>
      <c r="G1666" s="245">
        <v>2686.67</v>
      </c>
      <c r="H1666" s="245">
        <v>2867.42</v>
      </c>
      <c r="I1666" s="245">
        <v>2633.75</v>
      </c>
      <c r="J1666" s="245">
        <v>2867.42</v>
      </c>
      <c r="K1666" s="245">
        <v>2686.67</v>
      </c>
    </row>
    <row r="1667" spans="1:11">
      <c r="A1667" s="243">
        <v>7492.5</v>
      </c>
      <c r="B1667" s="243">
        <v>2869.67</v>
      </c>
      <c r="C1667" s="243">
        <v>2636.33</v>
      </c>
      <c r="D1667" s="242">
        <v>2869.67</v>
      </c>
      <c r="E1667" s="242">
        <v>2636.33</v>
      </c>
      <c r="F1667" s="242">
        <v>2869.67</v>
      </c>
      <c r="G1667" s="242">
        <v>2689.17</v>
      </c>
      <c r="H1667" s="242">
        <v>2869.67</v>
      </c>
      <c r="I1667" s="242">
        <v>2636.33</v>
      </c>
      <c r="J1667" s="242">
        <v>2869.67</v>
      </c>
      <c r="K1667" s="242">
        <v>2689.17</v>
      </c>
    </row>
    <row r="1668" spans="1:11">
      <c r="A1668" s="244">
        <v>7497</v>
      </c>
      <c r="B1668" s="244">
        <v>2871.92</v>
      </c>
      <c r="C1668" s="244">
        <v>2638.83</v>
      </c>
      <c r="D1668" s="245">
        <v>2871.92</v>
      </c>
      <c r="E1668" s="245">
        <v>2638.83</v>
      </c>
      <c r="F1668" s="245">
        <v>2871.92</v>
      </c>
      <c r="G1668" s="245">
        <v>2691.67</v>
      </c>
      <c r="H1668" s="245">
        <v>2871.92</v>
      </c>
      <c r="I1668" s="245">
        <v>2638.83</v>
      </c>
      <c r="J1668" s="245">
        <v>2871.92</v>
      </c>
      <c r="K1668" s="245">
        <v>2691.67</v>
      </c>
    </row>
    <row r="1669" spans="1:11">
      <c r="A1669" s="243">
        <v>7501.5</v>
      </c>
      <c r="B1669" s="243">
        <v>2874.17</v>
      </c>
      <c r="C1669" s="243">
        <v>2641.42</v>
      </c>
      <c r="D1669" s="242">
        <v>2874.17</v>
      </c>
      <c r="E1669" s="242">
        <v>2641.42</v>
      </c>
      <c r="F1669" s="242">
        <v>2874.17</v>
      </c>
      <c r="G1669" s="242">
        <v>2694.08</v>
      </c>
      <c r="H1669" s="242">
        <v>2874.17</v>
      </c>
      <c r="I1669" s="242">
        <v>2641.42</v>
      </c>
      <c r="J1669" s="242">
        <v>2874.17</v>
      </c>
      <c r="K1669" s="242">
        <v>2694.08</v>
      </c>
    </row>
    <row r="1670" spans="1:11">
      <c r="A1670" s="244">
        <v>7506</v>
      </c>
      <c r="B1670" s="244">
        <v>2876.33</v>
      </c>
      <c r="C1670" s="244">
        <v>2643.83</v>
      </c>
      <c r="D1670" s="245">
        <v>2876.33</v>
      </c>
      <c r="E1670" s="245">
        <v>2643.83</v>
      </c>
      <c r="F1670" s="245">
        <v>2876.33</v>
      </c>
      <c r="G1670" s="245">
        <v>2696.5</v>
      </c>
      <c r="H1670" s="245">
        <v>2876.33</v>
      </c>
      <c r="I1670" s="245">
        <v>2643.83</v>
      </c>
      <c r="J1670" s="245">
        <v>2876.33</v>
      </c>
      <c r="K1670" s="245">
        <v>2696.5</v>
      </c>
    </row>
    <row r="1671" spans="1:11">
      <c r="A1671" s="243">
        <v>7510.5</v>
      </c>
      <c r="B1671" s="243">
        <v>2878.58</v>
      </c>
      <c r="C1671" s="243">
        <v>2646.42</v>
      </c>
      <c r="D1671" s="242">
        <v>2878.58</v>
      </c>
      <c r="E1671" s="242">
        <v>2646.42</v>
      </c>
      <c r="F1671" s="242">
        <v>2878.58</v>
      </c>
      <c r="G1671" s="242">
        <v>2699</v>
      </c>
      <c r="H1671" s="242">
        <v>2878.58</v>
      </c>
      <c r="I1671" s="242">
        <v>2646.42</v>
      </c>
      <c r="J1671" s="242">
        <v>2878.58</v>
      </c>
      <c r="K1671" s="242">
        <v>2699</v>
      </c>
    </row>
    <row r="1672" spans="1:11">
      <c r="A1672" s="244">
        <v>7515</v>
      </c>
      <c r="B1672" s="244">
        <v>2880.83</v>
      </c>
      <c r="C1672" s="244">
        <v>2648.92</v>
      </c>
      <c r="D1672" s="245">
        <v>2880.83</v>
      </c>
      <c r="E1672" s="245">
        <v>2648.92</v>
      </c>
      <c r="F1672" s="245">
        <v>2880.83</v>
      </c>
      <c r="G1672" s="245">
        <v>2701.5</v>
      </c>
      <c r="H1672" s="245">
        <v>2880.83</v>
      </c>
      <c r="I1672" s="245">
        <v>2648.92</v>
      </c>
      <c r="J1672" s="245">
        <v>2880.83</v>
      </c>
      <c r="K1672" s="245">
        <v>2701.5</v>
      </c>
    </row>
    <row r="1673" spans="1:11">
      <c r="A1673" s="243">
        <v>7519.5</v>
      </c>
      <c r="B1673" s="243">
        <v>2883</v>
      </c>
      <c r="C1673" s="243">
        <v>2651.42</v>
      </c>
      <c r="D1673" s="242">
        <v>2883</v>
      </c>
      <c r="E1673" s="242">
        <v>2651.42</v>
      </c>
      <c r="F1673" s="242">
        <v>2883</v>
      </c>
      <c r="G1673" s="242">
        <v>2703.83</v>
      </c>
      <c r="H1673" s="242">
        <v>2883</v>
      </c>
      <c r="I1673" s="242">
        <v>2651.42</v>
      </c>
      <c r="J1673" s="242">
        <v>2883</v>
      </c>
      <c r="K1673" s="242">
        <v>2703.83</v>
      </c>
    </row>
    <row r="1674" spans="1:11">
      <c r="A1674" s="244">
        <v>7524</v>
      </c>
      <c r="B1674" s="244">
        <v>2885.25</v>
      </c>
      <c r="C1674" s="244">
        <v>2653.92</v>
      </c>
      <c r="D1674" s="245">
        <v>2885.25</v>
      </c>
      <c r="E1674" s="245">
        <v>2653.92</v>
      </c>
      <c r="F1674" s="245">
        <v>2885.25</v>
      </c>
      <c r="G1674" s="245">
        <v>2706.33</v>
      </c>
      <c r="H1674" s="245">
        <v>2885.25</v>
      </c>
      <c r="I1674" s="245">
        <v>2653.92</v>
      </c>
      <c r="J1674" s="245">
        <v>2885.25</v>
      </c>
      <c r="K1674" s="245">
        <v>2706.33</v>
      </c>
    </row>
    <row r="1675" spans="1:11">
      <c r="A1675" s="243">
        <v>7528.5</v>
      </c>
      <c r="B1675" s="243">
        <v>2887.5</v>
      </c>
      <c r="C1675" s="243">
        <v>2656.5</v>
      </c>
      <c r="D1675" s="242">
        <v>2887.5</v>
      </c>
      <c r="E1675" s="242">
        <v>2656.5</v>
      </c>
      <c r="F1675" s="242">
        <v>2887.5</v>
      </c>
      <c r="G1675" s="242">
        <v>2708.83</v>
      </c>
      <c r="H1675" s="242">
        <v>2887.5</v>
      </c>
      <c r="I1675" s="242">
        <v>2656.5</v>
      </c>
      <c r="J1675" s="242">
        <v>2887.5</v>
      </c>
      <c r="K1675" s="242">
        <v>2708.83</v>
      </c>
    </row>
    <row r="1676" spans="1:11">
      <c r="A1676" s="244">
        <v>7533</v>
      </c>
      <c r="B1676" s="244">
        <v>2889.75</v>
      </c>
      <c r="C1676" s="244">
        <v>2659</v>
      </c>
      <c r="D1676" s="245">
        <v>2889.75</v>
      </c>
      <c r="E1676" s="245">
        <v>2659</v>
      </c>
      <c r="F1676" s="245">
        <v>2889.75</v>
      </c>
      <c r="G1676" s="245">
        <v>2711.25</v>
      </c>
      <c r="H1676" s="245">
        <v>2889.75</v>
      </c>
      <c r="I1676" s="245">
        <v>2659</v>
      </c>
      <c r="J1676" s="245">
        <v>2889.75</v>
      </c>
      <c r="K1676" s="245">
        <v>2711.25</v>
      </c>
    </row>
    <row r="1677" spans="1:11">
      <c r="A1677" s="243">
        <v>7537.5</v>
      </c>
      <c r="B1677" s="243">
        <v>2891.92</v>
      </c>
      <c r="C1677" s="243">
        <v>2661.5</v>
      </c>
      <c r="D1677" s="242">
        <v>2891.92</v>
      </c>
      <c r="E1677" s="242">
        <v>2661.5</v>
      </c>
      <c r="F1677" s="242">
        <v>2891.92</v>
      </c>
      <c r="G1677" s="242">
        <v>2713.67</v>
      </c>
      <c r="H1677" s="242">
        <v>2891.92</v>
      </c>
      <c r="I1677" s="242">
        <v>2661.5</v>
      </c>
      <c r="J1677" s="242">
        <v>2891.92</v>
      </c>
      <c r="K1677" s="242">
        <v>2713.67</v>
      </c>
    </row>
    <row r="1678" spans="1:11">
      <c r="A1678" s="244">
        <v>7542</v>
      </c>
      <c r="B1678" s="244">
        <v>2894.17</v>
      </c>
      <c r="C1678" s="244">
        <v>2664</v>
      </c>
      <c r="D1678" s="245">
        <v>2894.17</v>
      </c>
      <c r="E1678" s="245">
        <v>2664</v>
      </c>
      <c r="F1678" s="245">
        <v>2894.17</v>
      </c>
      <c r="G1678" s="245">
        <v>2716.17</v>
      </c>
      <c r="H1678" s="245">
        <v>2894.17</v>
      </c>
      <c r="I1678" s="245">
        <v>2664</v>
      </c>
      <c r="J1678" s="245">
        <v>2894.17</v>
      </c>
      <c r="K1678" s="245">
        <v>2716.17</v>
      </c>
    </row>
    <row r="1679" spans="1:11">
      <c r="A1679" s="243">
        <v>7546.5</v>
      </c>
      <c r="B1679" s="243">
        <v>2896.42</v>
      </c>
      <c r="C1679" s="243">
        <v>2666.58</v>
      </c>
      <c r="D1679" s="242">
        <v>2896.42</v>
      </c>
      <c r="E1679" s="242">
        <v>2666.58</v>
      </c>
      <c r="F1679" s="242">
        <v>2896.42</v>
      </c>
      <c r="G1679" s="242">
        <v>2718.67</v>
      </c>
      <c r="H1679" s="242">
        <v>2896.42</v>
      </c>
      <c r="I1679" s="242">
        <v>2666.58</v>
      </c>
      <c r="J1679" s="242">
        <v>2896.42</v>
      </c>
      <c r="K1679" s="242">
        <v>2718.67</v>
      </c>
    </row>
    <row r="1680" spans="1:11">
      <c r="A1680" s="244">
        <v>7551</v>
      </c>
      <c r="B1680" s="244">
        <v>2898.67</v>
      </c>
      <c r="C1680" s="244">
        <v>2669.08</v>
      </c>
      <c r="D1680" s="245">
        <v>2898.67</v>
      </c>
      <c r="E1680" s="245">
        <v>2669.08</v>
      </c>
      <c r="F1680" s="245">
        <v>2898.67</v>
      </c>
      <c r="G1680" s="245">
        <v>2721.08</v>
      </c>
      <c r="H1680" s="245">
        <v>2898.67</v>
      </c>
      <c r="I1680" s="245">
        <v>2669.08</v>
      </c>
      <c r="J1680" s="245">
        <v>2898.67</v>
      </c>
      <c r="K1680" s="245">
        <v>2721.08</v>
      </c>
    </row>
    <row r="1681" spans="1:11">
      <c r="A1681" s="243">
        <v>7555.5</v>
      </c>
      <c r="B1681" s="243">
        <v>2900.83</v>
      </c>
      <c r="C1681" s="243">
        <v>2671.58</v>
      </c>
      <c r="D1681" s="242">
        <v>2900.83</v>
      </c>
      <c r="E1681" s="242">
        <v>2671.58</v>
      </c>
      <c r="F1681" s="242">
        <v>2900.83</v>
      </c>
      <c r="G1681" s="242">
        <v>2723.5</v>
      </c>
      <c r="H1681" s="242">
        <v>2900.83</v>
      </c>
      <c r="I1681" s="242">
        <v>2671.58</v>
      </c>
      <c r="J1681" s="242">
        <v>2900.83</v>
      </c>
      <c r="K1681" s="242">
        <v>2723.5</v>
      </c>
    </row>
    <row r="1682" spans="1:11">
      <c r="A1682" s="244">
        <v>7560</v>
      </c>
      <c r="B1682" s="244">
        <v>2903.08</v>
      </c>
      <c r="C1682" s="244">
        <v>2674.08</v>
      </c>
      <c r="D1682" s="245">
        <v>2903.08</v>
      </c>
      <c r="E1682" s="245">
        <v>2674.08</v>
      </c>
      <c r="F1682" s="245">
        <v>2903.08</v>
      </c>
      <c r="G1682" s="245">
        <v>2726</v>
      </c>
      <c r="H1682" s="245">
        <v>2903.08</v>
      </c>
      <c r="I1682" s="245">
        <v>2674.08</v>
      </c>
      <c r="J1682" s="245">
        <v>2903.08</v>
      </c>
      <c r="K1682" s="245">
        <v>2726</v>
      </c>
    </row>
    <row r="1683" spans="1:11">
      <c r="A1683" s="243">
        <v>7564.5</v>
      </c>
      <c r="B1683" s="243">
        <v>2905.33</v>
      </c>
      <c r="C1683" s="243">
        <v>2676.67</v>
      </c>
      <c r="D1683" s="242">
        <v>2905.33</v>
      </c>
      <c r="E1683" s="242">
        <v>2676.67</v>
      </c>
      <c r="F1683" s="242">
        <v>2905.33</v>
      </c>
      <c r="G1683" s="242">
        <v>2728.42</v>
      </c>
      <c r="H1683" s="242">
        <v>2905.33</v>
      </c>
      <c r="I1683" s="242">
        <v>2676.67</v>
      </c>
      <c r="J1683" s="242">
        <v>2905.33</v>
      </c>
      <c r="K1683" s="242">
        <v>2728.42</v>
      </c>
    </row>
    <row r="1684" spans="1:11">
      <c r="A1684" s="244">
        <v>7569</v>
      </c>
      <c r="B1684" s="244">
        <v>2907.5</v>
      </c>
      <c r="C1684" s="244">
        <v>2679.08</v>
      </c>
      <c r="D1684" s="245">
        <v>2907.5</v>
      </c>
      <c r="E1684" s="245">
        <v>2679.08</v>
      </c>
      <c r="F1684" s="245">
        <v>2907.5</v>
      </c>
      <c r="G1684" s="245">
        <v>2730.83</v>
      </c>
      <c r="H1684" s="245">
        <v>2907.5</v>
      </c>
      <c r="I1684" s="245">
        <v>2679.08</v>
      </c>
      <c r="J1684" s="245">
        <v>2907.5</v>
      </c>
      <c r="K1684" s="245">
        <v>2730.83</v>
      </c>
    </row>
    <row r="1685" spans="1:11">
      <c r="A1685" s="243">
        <v>7573.5</v>
      </c>
      <c r="B1685" s="243">
        <v>2909.75</v>
      </c>
      <c r="C1685" s="243">
        <v>2681.67</v>
      </c>
      <c r="D1685" s="242">
        <v>2909.75</v>
      </c>
      <c r="E1685" s="242">
        <v>2681.67</v>
      </c>
      <c r="F1685" s="242">
        <v>2909.75</v>
      </c>
      <c r="G1685" s="242">
        <v>2733.33</v>
      </c>
      <c r="H1685" s="242">
        <v>2909.75</v>
      </c>
      <c r="I1685" s="242">
        <v>2681.67</v>
      </c>
      <c r="J1685" s="242">
        <v>2909.75</v>
      </c>
      <c r="K1685" s="242">
        <v>2733.33</v>
      </c>
    </row>
    <row r="1686" spans="1:11">
      <c r="A1686" s="244">
        <v>7578</v>
      </c>
      <c r="B1686" s="244">
        <v>2912</v>
      </c>
      <c r="C1686" s="244">
        <v>2684.17</v>
      </c>
      <c r="D1686" s="245">
        <v>2912</v>
      </c>
      <c r="E1686" s="245">
        <v>2684.17</v>
      </c>
      <c r="F1686" s="245">
        <v>2912</v>
      </c>
      <c r="G1686" s="245">
        <v>2735.83</v>
      </c>
      <c r="H1686" s="245">
        <v>2912</v>
      </c>
      <c r="I1686" s="245">
        <v>2684.17</v>
      </c>
      <c r="J1686" s="245">
        <v>2912</v>
      </c>
      <c r="K1686" s="245">
        <v>2735.83</v>
      </c>
    </row>
    <row r="1687" spans="1:11">
      <c r="A1687" s="243">
        <v>7582.5</v>
      </c>
      <c r="B1687" s="243">
        <v>2914.25</v>
      </c>
      <c r="C1687" s="243">
        <v>2686.75</v>
      </c>
      <c r="D1687" s="242">
        <v>2914.25</v>
      </c>
      <c r="E1687" s="242">
        <v>2686.75</v>
      </c>
      <c r="F1687" s="242">
        <v>2914.25</v>
      </c>
      <c r="G1687" s="242">
        <v>2738.25</v>
      </c>
      <c r="H1687" s="242">
        <v>2914.25</v>
      </c>
      <c r="I1687" s="242">
        <v>2686.75</v>
      </c>
      <c r="J1687" s="242">
        <v>2914.25</v>
      </c>
      <c r="K1687" s="242">
        <v>2738.25</v>
      </c>
    </row>
    <row r="1688" spans="1:11">
      <c r="A1688" s="244">
        <v>7587</v>
      </c>
      <c r="B1688" s="244">
        <v>2916.42</v>
      </c>
      <c r="C1688" s="244">
        <v>2689.17</v>
      </c>
      <c r="D1688" s="245">
        <v>2916.42</v>
      </c>
      <c r="E1688" s="245">
        <v>2689.17</v>
      </c>
      <c r="F1688" s="245">
        <v>2916.42</v>
      </c>
      <c r="G1688" s="245">
        <v>2740.67</v>
      </c>
      <c r="H1688" s="245">
        <v>2916.42</v>
      </c>
      <c r="I1688" s="245">
        <v>2689.17</v>
      </c>
      <c r="J1688" s="245">
        <v>2916.42</v>
      </c>
      <c r="K1688" s="245">
        <v>2740.67</v>
      </c>
    </row>
    <row r="1689" spans="1:11">
      <c r="A1689" s="243">
        <v>7591.5</v>
      </c>
      <c r="B1689" s="243">
        <v>2918.67</v>
      </c>
      <c r="C1689" s="243">
        <v>2691.75</v>
      </c>
      <c r="D1689" s="242">
        <v>2918.67</v>
      </c>
      <c r="E1689" s="242">
        <v>2691.75</v>
      </c>
      <c r="F1689" s="242">
        <v>2918.67</v>
      </c>
      <c r="G1689" s="242">
        <v>2743.17</v>
      </c>
      <c r="H1689" s="242">
        <v>2918.67</v>
      </c>
      <c r="I1689" s="242">
        <v>2691.75</v>
      </c>
      <c r="J1689" s="242">
        <v>2918.67</v>
      </c>
      <c r="K1689" s="242">
        <v>2743.17</v>
      </c>
    </row>
    <row r="1690" spans="1:11">
      <c r="A1690" s="244">
        <v>7596</v>
      </c>
      <c r="B1690" s="244">
        <v>2920.92</v>
      </c>
      <c r="C1690" s="244">
        <v>2694.25</v>
      </c>
      <c r="D1690" s="245">
        <v>2920.92</v>
      </c>
      <c r="E1690" s="245">
        <v>2694.25</v>
      </c>
      <c r="F1690" s="245">
        <v>2920.92</v>
      </c>
      <c r="G1690" s="245">
        <v>2745.58</v>
      </c>
      <c r="H1690" s="245">
        <v>2920.92</v>
      </c>
      <c r="I1690" s="245">
        <v>2694.25</v>
      </c>
      <c r="J1690" s="245">
        <v>2920.92</v>
      </c>
      <c r="K1690" s="245">
        <v>2745.58</v>
      </c>
    </row>
    <row r="1691" spans="1:11">
      <c r="A1691" s="243">
        <v>7600.5</v>
      </c>
      <c r="B1691" s="243">
        <v>2923.17</v>
      </c>
      <c r="C1691" s="243">
        <v>2696.83</v>
      </c>
      <c r="D1691" s="242">
        <v>2923.17</v>
      </c>
      <c r="E1691" s="242">
        <v>2696.83</v>
      </c>
      <c r="F1691" s="242">
        <v>2923.17</v>
      </c>
      <c r="G1691" s="242">
        <v>2748.08</v>
      </c>
      <c r="H1691" s="242">
        <v>2923.17</v>
      </c>
      <c r="I1691" s="242">
        <v>2696.83</v>
      </c>
      <c r="J1691" s="242">
        <v>2923.17</v>
      </c>
      <c r="K1691" s="242">
        <v>2748.08</v>
      </c>
    </row>
    <row r="1692" spans="1:11">
      <c r="A1692" s="244">
        <v>7605</v>
      </c>
      <c r="B1692" s="244">
        <v>2925.33</v>
      </c>
      <c r="C1692" s="244">
        <v>2699.25</v>
      </c>
      <c r="D1692" s="245">
        <v>2925.33</v>
      </c>
      <c r="E1692" s="245">
        <v>2699.25</v>
      </c>
      <c r="F1692" s="245">
        <v>2925.33</v>
      </c>
      <c r="G1692" s="245">
        <v>2750.5</v>
      </c>
      <c r="H1692" s="245">
        <v>2925.33</v>
      </c>
      <c r="I1692" s="245">
        <v>2699.25</v>
      </c>
      <c r="J1692" s="245">
        <v>2925.33</v>
      </c>
      <c r="K1692" s="245">
        <v>2750.5</v>
      </c>
    </row>
    <row r="1693" spans="1:11">
      <c r="A1693" s="243">
        <v>7609.5</v>
      </c>
      <c r="B1693" s="243">
        <v>2927.58</v>
      </c>
      <c r="C1693" s="243">
        <v>2701.83</v>
      </c>
      <c r="D1693" s="242">
        <v>2927.58</v>
      </c>
      <c r="E1693" s="242">
        <v>2701.83</v>
      </c>
      <c r="F1693" s="242">
        <v>2927.58</v>
      </c>
      <c r="G1693" s="242">
        <v>2753</v>
      </c>
      <c r="H1693" s="242">
        <v>2927.58</v>
      </c>
      <c r="I1693" s="242">
        <v>2701.83</v>
      </c>
      <c r="J1693" s="242">
        <v>2927.58</v>
      </c>
      <c r="K1693" s="242">
        <v>2753</v>
      </c>
    </row>
    <row r="1694" spans="1:11">
      <c r="A1694" s="244">
        <v>7614</v>
      </c>
      <c r="B1694" s="244">
        <v>2929.83</v>
      </c>
      <c r="C1694" s="244">
        <v>2704.42</v>
      </c>
      <c r="D1694" s="245">
        <v>2929.83</v>
      </c>
      <c r="E1694" s="245">
        <v>2704.42</v>
      </c>
      <c r="F1694" s="245">
        <v>2929.83</v>
      </c>
      <c r="G1694" s="245">
        <v>2755.42</v>
      </c>
      <c r="H1694" s="245">
        <v>2929.83</v>
      </c>
      <c r="I1694" s="245">
        <v>2704.42</v>
      </c>
      <c r="J1694" s="245">
        <v>2929.83</v>
      </c>
      <c r="K1694" s="245">
        <v>2755.42</v>
      </c>
    </row>
    <row r="1695" spans="1:11">
      <c r="A1695" s="243">
        <v>7618.5</v>
      </c>
      <c r="B1695" s="243">
        <v>2932.08</v>
      </c>
      <c r="C1695" s="243">
        <v>2706.92</v>
      </c>
      <c r="D1695" s="242">
        <v>2932.08</v>
      </c>
      <c r="E1695" s="242">
        <v>2706.92</v>
      </c>
      <c r="F1695" s="242">
        <v>2932.08</v>
      </c>
      <c r="G1695" s="242">
        <v>2757.92</v>
      </c>
      <c r="H1695" s="242">
        <v>2932.08</v>
      </c>
      <c r="I1695" s="242">
        <v>2706.92</v>
      </c>
      <c r="J1695" s="242">
        <v>2932.08</v>
      </c>
      <c r="K1695" s="242">
        <v>2757.92</v>
      </c>
    </row>
    <row r="1696" spans="1:11">
      <c r="A1696" s="244">
        <v>7623</v>
      </c>
      <c r="B1696" s="244">
        <v>2934.25</v>
      </c>
      <c r="C1696" s="244">
        <v>2709.42</v>
      </c>
      <c r="D1696" s="245">
        <v>2934.25</v>
      </c>
      <c r="E1696" s="245">
        <v>2709.42</v>
      </c>
      <c r="F1696" s="245">
        <v>2934.25</v>
      </c>
      <c r="G1696" s="245">
        <v>2760.33</v>
      </c>
      <c r="H1696" s="245">
        <v>2934.25</v>
      </c>
      <c r="I1696" s="245">
        <v>2709.42</v>
      </c>
      <c r="J1696" s="245">
        <v>2934.25</v>
      </c>
      <c r="K1696" s="245">
        <v>2760.33</v>
      </c>
    </row>
    <row r="1697" spans="1:11">
      <c r="A1697" s="243">
        <v>7627.5</v>
      </c>
      <c r="B1697" s="243">
        <v>2936.5</v>
      </c>
      <c r="C1697" s="243">
        <v>2711.92</v>
      </c>
      <c r="D1697" s="242">
        <v>2936.5</v>
      </c>
      <c r="E1697" s="242">
        <v>2711.92</v>
      </c>
      <c r="F1697" s="242">
        <v>2936.5</v>
      </c>
      <c r="G1697" s="242">
        <v>2762.75</v>
      </c>
      <c r="H1697" s="242">
        <v>2936.5</v>
      </c>
      <c r="I1697" s="242">
        <v>2711.92</v>
      </c>
      <c r="J1697" s="242">
        <v>2936.5</v>
      </c>
      <c r="K1697" s="242">
        <v>2762.75</v>
      </c>
    </row>
    <row r="1698" spans="1:11">
      <c r="A1698" s="244">
        <v>7632</v>
      </c>
      <c r="B1698" s="244">
        <v>2938.75</v>
      </c>
      <c r="C1698" s="244">
        <v>2714.5</v>
      </c>
      <c r="D1698" s="245">
        <v>2938.75</v>
      </c>
      <c r="E1698" s="245">
        <v>2714.5</v>
      </c>
      <c r="F1698" s="245">
        <v>2938.75</v>
      </c>
      <c r="G1698" s="245">
        <v>2765.25</v>
      </c>
      <c r="H1698" s="245">
        <v>2938.75</v>
      </c>
      <c r="I1698" s="245">
        <v>2714.5</v>
      </c>
      <c r="J1698" s="245">
        <v>2938.75</v>
      </c>
      <c r="K1698" s="245">
        <v>2765.25</v>
      </c>
    </row>
    <row r="1699" spans="1:11">
      <c r="A1699" s="243">
        <v>7636.5</v>
      </c>
      <c r="B1699" s="243">
        <v>2940.92</v>
      </c>
      <c r="C1699" s="243">
        <v>2716.92</v>
      </c>
      <c r="D1699" s="242">
        <v>2940.92</v>
      </c>
      <c r="E1699" s="242">
        <v>2716.92</v>
      </c>
      <c r="F1699" s="242">
        <v>2940.92</v>
      </c>
      <c r="G1699" s="242">
        <v>2767.67</v>
      </c>
      <c r="H1699" s="242">
        <v>2940.92</v>
      </c>
      <c r="I1699" s="242">
        <v>2716.92</v>
      </c>
      <c r="J1699" s="242">
        <v>2940.92</v>
      </c>
      <c r="K1699" s="242">
        <v>2767.67</v>
      </c>
    </row>
    <row r="1700" spans="1:11">
      <c r="A1700" s="244">
        <v>7641</v>
      </c>
      <c r="B1700" s="244">
        <v>2943.17</v>
      </c>
      <c r="C1700" s="244">
        <v>2719.5</v>
      </c>
      <c r="D1700" s="245">
        <v>2943.17</v>
      </c>
      <c r="E1700" s="245">
        <v>2719.5</v>
      </c>
      <c r="F1700" s="245">
        <v>2943.17</v>
      </c>
      <c r="G1700" s="245">
        <v>2770.17</v>
      </c>
      <c r="H1700" s="245">
        <v>2943.17</v>
      </c>
      <c r="I1700" s="245">
        <v>2719.5</v>
      </c>
      <c r="J1700" s="245">
        <v>2943.17</v>
      </c>
      <c r="K1700" s="245">
        <v>2770.17</v>
      </c>
    </row>
    <row r="1701" spans="1:11">
      <c r="A1701" s="243">
        <v>7645.5</v>
      </c>
      <c r="B1701" s="243">
        <v>2945.42</v>
      </c>
      <c r="C1701" s="243">
        <v>2722</v>
      </c>
      <c r="D1701" s="242">
        <v>2945.42</v>
      </c>
      <c r="E1701" s="242">
        <v>2722</v>
      </c>
      <c r="F1701" s="242">
        <v>2945.42</v>
      </c>
      <c r="G1701" s="242">
        <v>2772.58</v>
      </c>
      <c r="H1701" s="242">
        <v>2945.42</v>
      </c>
      <c r="I1701" s="242">
        <v>2722</v>
      </c>
      <c r="J1701" s="242">
        <v>2945.42</v>
      </c>
      <c r="K1701" s="242">
        <v>2772.58</v>
      </c>
    </row>
    <row r="1702" spans="1:11">
      <c r="A1702" s="244">
        <v>7650</v>
      </c>
      <c r="B1702" s="244">
        <v>2947.67</v>
      </c>
      <c r="C1702" s="244">
        <v>2724.58</v>
      </c>
      <c r="D1702" s="245">
        <v>2947.67</v>
      </c>
      <c r="E1702" s="245">
        <v>2724.58</v>
      </c>
      <c r="F1702" s="245">
        <v>2947.67</v>
      </c>
      <c r="G1702" s="245">
        <v>2775.08</v>
      </c>
      <c r="H1702" s="245">
        <v>2947.67</v>
      </c>
      <c r="I1702" s="245">
        <v>2724.58</v>
      </c>
      <c r="J1702" s="245">
        <v>2947.67</v>
      </c>
      <c r="K1702" s="245">
        <v>2775.08</v>
      </c>
    </row>
    <row r="1703" spans="1:11">
      <c r="A1703" s="243">
        <v>7654.5</v>
      </c>
      <c r="B1703" s="243">
        <v>2949.83</v>
      </c>
      <c r="C1703" s="243">
        <v>2727</v>
      </c>
      <c r="D1703" s="242">
        <v>2949.83</v>
      </c>
      <c r="E1703" s="242">
        <v>2727</v>
      </c>
      <c r="F1703" s="242">
        <v>2949.83</v>
      </c>
      <c r="G1703" s="242">
        <v>2777.5</v>
      </c>
      <c r="H1703" s="242">
        <v>2949.83</v>
      </c>
      <c r="I1703" s="242">
        <v>2727</v>
      </c>
      <c r="J1703" s="242">
        <v>2949.83</v>
      </c>
      <c r="K1703" s="242">
        <v>2777.5</v>
      </c>
    </row>
    <row r="1704" spans="1:11">
      <c r="A1704" s="244">
        <v>7659</v>
      </c>
      <c r="B1704" s="244">
        <v>2952.08</v>
      </c>
      <c r="C1704" s="244">
        <v>2729.58</v>
      </c>
      <c r="D1704" s="245">
        <v>2952.08</v>
      </c>
      <c r="E1704" s="245">
        <v>2729.58</v>
      </c>
      <c r="F1704" s="245">
        <v>2952.08</v>
      </c>
      <c r="G1704" s="245">
        <v>2780</v>
      </c>
      <c r="H1704" s="245">
        <v>2952.08</v>
      </c>
      <c r="I1704" s="245">
        <v>2729.58</v>
      </c>
      <c r="J1704" s="245">
        <v>2952.08</v>
      </c>
      <c r="K1704" s="245">
        <v>2780</v>
      </c>
    </row>
    <row r="1705" spans="1:11">
      <c r="A1705" s="243">
        <v>7663.5</v>
      </c>
      <c r="B1705" s="243">
        <v>2954.33</v>
      </c>
      <c r="C1705" s="243">
        <v>2732.08</v>
      </c>
      <c r="D1705" s="242">
        <v>2954.33</v>
      </c>
      <c r="E1705" s="242">
        <v>2732.08</v>
      </c>
      <c r="F1705" s="242">
        <v>2954.33</v>
      </c>
      <c r="G1705" s="242">
        <v>2782.42</v>
      </c>
      <c r="H1705" s="242">
        <v>2954.33</v>
      </c>
      <c r="I1705" s="242">
        <v>2732.08</v>
      </c>
      <c r="J1705" s="242">
        <v>2954.33</v>
      </c>
      <c r="K1705" s="242">
        <v>2782.42</v>
      </c>
    </row>
    <row r="1706" spans="1:11">
      <c r="A1706" s="244">
        <v>7668</v>
      </c>
      <c r="B1706" s="244">
        <v>2956.58</v>
      </c>
      <c r="C1706" s="244">
        <v>2734.67</v>
      </c>
      <c r="D1706" s="245">
        <v>2956.58</v>
      </c>
      <c r="E1706" s="245">
        <v>2734.67</v>
      </c>
      <c r="F1706" s="245">
        <v>2956.58</v>
      </c>
      <c r="G1706" s="245">
        <v>2784.92</v>
      </c>
      <c r="H1706" s="245">
        <v>2956.58</v>
      </c>
      <c r="I1706" s="245">
        <v>2734.67</v>
      </c>
      <c r="J1706" s="245">
        <v>2956.58</v>
      </c>
      <c r="K1706" s="245">
        <v>2784.92</v>
      </c>
    </row>
    <row r="1707" spans="1:11">
      <c r="A1707" s="243">
        <v>7672.5</v>
      </c>
      <c r="B1707" s="243">
        <v>2958.75</v>
      </c>
      <c r="C1707" s="243">
        <v>2737.08</v>
      </c>
      <c r="D1707" s="242">
        <v>2958.75</v>
      </c>
      <c r="E1707" s="242">
        <v>2737.08</v>
      </c>
      <c r="F1707" s="242">
        <v>2958.75</v>
      </c>
      <c r="G1707" s="242">
        <v>2787.33</v>
      </c>
      <c r="H1707" s="242">
        <v>2958.75</v>
      </c>
      <c r="I1707" s="242">
        <v>2737.08</v>
      </c>
      <c r="J1707" s="242">
        <v>2958.75</v>
      </c>
      <c r="K1707" s="242">
        <v>2787.33</v>
      </c>
    </row>
    <row r="1708" spans="1:11">
      <c r="A1708" s="244">
        <v>7677</v>
      </c>
      <c r="B1708" s="244">
        <v>2961</v>
      </c>
      <c r="C1708" s="244">
        <v>2739.67</v>
      </c>
      <c r="D1708" s="245">
        <v>2961</v>
      </c>
      <c r="E1708" s="245">
        <v>2739.67</v>
      </c>
      <c r="F1708" s="245">
        <v>2961</v>
      </c>
      <c r="G1708" s="245">
        <v>2789.75</v>
      </c>
      <c r="H1708" s="245">
        <v>2961</v>
      </c>
      <c r="I1708" s="245">
        <v>2739.67</v>
      </c>
      <c r="J1708" s="245">
        <v>2961</v>
      </c>
      <c r="K1708" s="245">
        <v>2789.75</v>
      </c>
    </row>
    <row r="1709" spans="1:11">
      <c r="A1709" s="243">
        <v>7681.5</v>
      </c>
      <c r="B1709" s="243">
        <v>2963.25</v>
      </c>
      <c r="C1709" s="243">
        <v>2742.17</v>
      </c>
      <c r="D1709" s="242">
        <v>2963.25</v>
      </c>
      <c r="E1709" s="242">
        <v>2742.17</v>
      </c>
      <c r="F1709" s="242">
        <v>2963.25</v>
      </c>
      <c r="G1709" s="242">
        <v>2792.25</v>
      </c>
      <c r="H1709" s="242">
        <v>2963.25</v>
      </c>
      <c r="I1709" s="242">
        <v>2742.17</v>
      </c>
      <c r="J1709" s="242">
        <v>2963.25</v>
      </c>
      <c r="K1709" s="242">
        <v>2792.25</v>
      </c>
    </row>
    <row r="1710" spans="1:11">
      <c r="A1710" s="244">
        <v>7686</v>
      </c>
      <c r="B1710" s="244">
        <v>2965.42</v>
      </c>
      <c r="C1710" s="244">
        <v>2744.67</v>
      </c>
      <c r="D1710" s="245">
        <v>2965.42</v>
      </c>
      <c r="E1710" s="245">
        <v>2744.67</v>
      </c>
      <c r="F1710" s="245">
        <v>2965.42</v>
      </c>
      <c r="G1710" s="245">
        <v>2794.67</v>
      </c>
      <c r="H1710" s="245">
        <v>2965.42</v>
      </c>
      <c r="I1710" s="245">
        <v>2744.67</v>
      </c>
      <c r="J1710" s="245">
        <v>2965.42</v>
      </c>
      <c r="K1710" s="245">
        <v>2794.67</v>
      </c>
    </row>
    <row r="1711" spans="1:11">
      <c r="A1711" s="243">
        <v>7690.5</v>
      </c>
      <c r="B1711" s="243">
        <v>2967.67</v>
      </c>
      <c r="C1711" s="243">
        <v>2747.17</v>
      </c>
      <c r="D1711" s="242">
        <v>2967.67</v>
      </c>
      <c r="E1711" s="242">
        <v>2747.17</v>
      </c>
      <c r="F1711" s="242">
        <v>2967.67</v>
      </c>
      <c r="G1711" s="242">
        <v>2797.17</v>
      </c>
      <c r="H1711" s="242">
        <v>2967.67</v>
      </c>
      <c r="I1711" s="242">
        <v>2747.17</v>
      </c>
      <c r="J1711" s="242">
        <v>2967.67</v>
      </c>
      <c r="K1711" s="242">
        <v>2797.17</v>
      </c>
    </row>
    <row r="1712" spans="1:11">
      <c r="A1712" s="244">
        <v>7695</v>
      </c>
      <c r="B1712" s="244">
        <v>2969.92</v>
      </c>
      <c r="C1712" s="244">
        <v>2749.75</v>
      </c>
      <c r="D1712" s="245">
        <v>2969.92</v>
      </c>
      <c r="E1712" s="245">
        <v>2749.75</v>
      </c>
      <c r="F1712" s="245">
        <v>2969.92</v>
      </c>
      <c r="G1712" s="245">
        <v>2799.58</v>
      </c>
      <c r="H1712" s="245">
        <v>2969.92</v>
      </c>
      <c r="I1712" s="245">
        <v>2749.75</v>
      </c>
      <c r="J1712" s="245">
        <v>2969.92</v>
      </c>
      <c r="K1712" s="245">
        <v>2799.58</v>
      </c>
    </row>
    <row r="1713" spans="1:11">
      <c r="A1713" s="243">
        <v>7699.5</v>
      </c>
      <c r="B1713" s="243">
        <v>2972.17</v>
      </c>
      <c r="C1713" s="243">
        <v>2752.25</v>
      </c>
      <c r="D1713" s="242">
        <v>2972.17</v>
      </c>
      <c r="E1713" s="242">
        <v>2752.25</v>
      </c>
      <c r="F1713" s="242">
        <v>2972.17</v>
      </c>
      <c r="G1713" s="242">
        <v>2802.08</v>
      </c>
      <c r="H1713" s="242">
        <v>2972.17</v>
      </c>
      <c r="I1713" s="242">
        <v>2752.25</v>
      </c>
      <c r="J1713" s="242">
        <v>2972.17</v>
      </c>
      <c r="K1713" s="242">
        <v>2802.08</v>
      </c>
    </row>
    <row r="1714" spans="1:11">
      <c r="A1714" s="244">
        <v>7704</v>
      </c>
      <c r="B1714" s="244">
        <v>2974.33</v>
      </c>
      <c r="C1714" s="244">
        <v>2754.75</v>
      </c>
      <c r="D1714" s="245">
        <v>2974.33</v>
      </c>
      <c r="E1714" s="245">
        <v>2754.75</v>
      </c>
      <c r="F1714" s="245">
        <v>2974.33</v>
      </c>
      <c r="G1714" s="245">
        <v>2804.5</v>
      </c>
      <c r="H1714" s="245">
        <v>2974.33</v>
      </c>
      <c r="I1714" s="245">
        <v>2754.75</v>
      </c>
      <c r="J1714" s="245">
        <v>2974.33</v>
      </c>
      <c r="K1714" s="245">
        <v>2804.5</v>
      </c>
    </row>
    <row r="1715" spans="1:11">
      <c r="A1715" s="243">
        <v>7708.5</v>
      </c>
      <c r="B1715" s="243">
        <v>2976.58</v>
      </c>
      <c r="C1715" s="243">
        <v>2757.25</v>
      </c>
      <c r="D1715" s="242">
        <v>2976.58</v>
      </c>
      <c r="E1715" s="242">
        <v>2757.25</v>
      </c>
      <c r="F1715" s="242">
        <v>2976.58</v>
      </c>
      <c r="G1715" s="242">
        <v>2806.92</v>
      </c>
      <c r="H1715" s="242">
        <v>2976.58</v>
      </c>
      <c r="I1715" s="242">
        <v>2757.25</v>
      </c>
      <c r="J1715" s="242">
        <v>2976.58</v>
      </c>
      <c r="K1715" s="242">
        <v>2806.92</v>
      </c>
    </row>
    <row r="1716" spans="1:11">
      <c r="A1716" s="244">
        <v>7713</v>
      </c>
      <c r="B1716" s="244">
        <v>2978.83</v>
      </c>
      <c r="C1716" s="244">
        <v>2759.83</v>
      </c>
      <c r="D1716" s="245">
        <v>2978.83</v>
      </c>
      <c r="E1716" s="245">
        <v>2759.83</v>
      </c>
      <c r="F1716" s="245">
        <v>2978.83</v>
      </c>
      <c r="G1716" s="245">
        <v>2809.42</v>
      </c>
      <c r="H1716" s="245">
        <v>2978.83</v>
      </c>
      <c r="I1716" s="245">
        <v>2759.83</v>
      </c>
      <c r="J1716" s="245">
        <v>2978.83</v>
      </c>
      <c r="K1716" s="245">
        <v>2809.42</v>
      </c>
    </row>
    <row r="1717" spans="1:11">
      <c r="A1717" s="243">
        <v>7717.5</v>
      </c>
      <c r="B1717" s="243">
        <v>2981.08</v>
      </c>
      <c r="C1717" s="243">
        <v>2762.33</v>
      </c>
      <c r="D1717" s="242">
        <v>2981.08</v>
      </c>
      <c r="E1717" s="242">
        <v>2762.33</v>
      </c>
      <c r="F1717" s="242">
        <v>2981.08</v>
      </c>
      <c r="G1717" s="242">
        <v>2811.92</v>
      </c>
      <c r="H1717" s="242">
        <v>2981.08</v>
      </c>
      <c r="I1717" s="242">
        <v>2762.33</v>
      </c>
      <c r="J1717" s="242">
        <v>2981.08</v>
      </c>
      <c r="K1717" s="242">
        <v>2811.92</v>
      </c>
    </row>
    <row r="1718" spans="1:11">
      <c r="A1718" s="244">
        <v>7722</v>
      </c>
      <c r="B1718" s="244">
        <v>2983.25</v>
      </c>
      <c r="C1718" s="244">
        <v>2764.83</v>
      </c>
      <c r="D1718" s="245">
        <v>2983.25</v>
      </c>
      <c r="E1718" s="245">
        <v>2764.83</v>
      </c>
      <c r="F1718" s="245">
        <v>2983.25</v>
      </c>
      <c r="G1718" s="245">
        <v>2814.33</v>
      </c>
      <c r="H1718" s="245">
        <v>2983.25</v>
      </c>
      <c r="I1718" s="245">
        <v>2764.83</v>
      </c>
      <c r="J1718" s="245">
        <v>2983.25</v>
      </c>
      <c r="K1718" s="245">
        <v>2814.33</v>
      </c>
    </row>
    <row r="1719" spans="1:11">
      <c r="A1719" s="243">
        <v>7726.5</v>
      </c>
      <c r="B1719" s="243">
        <v>2985.5</v>
      </c>
      <c r="C1719" s="243">
        <v>2767.33</v>
      </c>
      <c r="D1719" s="242">
        <v>2985.5</v>
      </c>
      <c r="E1719" s="242">
        <v>2767.33</v>
      </c>
      <c r="F1719" s="242">
        <v>2985.5</v>
      </c>
      <c r="G1719" s="242">
        <v>2816.75</v>
      </c>
      <c r="H1719" s="242">
        <v>2985.5</v>
      </c>
      <c r="I1719" s="242">
        <v>2767.33</v>
      </c>
      <c r="J1719" s="242">
        <v>2985.5</v>
      </c>
      <c r="K1719" s="242">
        <v>2816.75</v>
      </c>
    </row>
    <row r="1720" spans="1:11">
      <c r="A1720" s="244">
        <v>7731</v>
      </c>
      <c r="B1720" s="244">
        <v>2987.75</v>
      </c>
      <c r="C1720" s="244">
        <v>2769.92</v>
      </c>
      <c r="D1720" s="245">
        <v>2987.75</v>
      </c>
      <c r="E1720" s="245">
        <v>2769.92</v>
      </c>
      <c r="F1720" s="245">
        <v>2987.75</v>
      </c>
      <c r="G1720" s="245">
        <v>2819.25</v>
      </c>
      <c r="H1720" s="245">
        <v>2987.75</v>
      </c>
      <c r="I1720" s="245">
        <v>2769.92</v>
      </c>
      <c r="J1720" s="245">
        <v>2987.75</v>
      </c>
      <c r="K1720" s="245">
        <v>2819.25</v>
      </c>
    </row>
    <row r="1721" spans="1:11">
      <c r="A1721" s="243">
        <v>7735.5</v>
      </c>
      <c r="B1721" s="243">
        <v>2990</v>
      </c>
      <c r="C1721" s="243">
        <v>2772.42</v>
      </c>
      <c r="D1721" s="242">
        <v>2990</v>
      </c>
      <c r="E1721" s="242">
        <v>2772.42</v>
      </c>
      <c r="F1721" s="242">
        <v>2990</v>
      </c>
      <c r="G1721" s="242">
        <v>2821.75</v>
      </c>
      <c r="H1721" s="242">
        <v>2990</v>
      </c>
      <c r="I1721" s="242">
        <v>2772.42</v>
      </c>
      <c r="J1721" s="242">
        <v>2990</v>
      </c>
      <c r="K1721" s="242">
        <v>2821.75</v>
      </c>
    </row>
    <row r="1722" spans="1:11">
      <c r="A1722" s="244">
        <v>7740</v>
      </c>
      <c r="B1722" s="244">
        <v>2992.17</v>
      </c>
      <c r="C1722" s="244">
        <v>2774.92</v>
      </c>
      <c r="D1722" s="245">
        <v>2992.17</v>
      </c>
      <c r="E1722" s="245">
        <v>2774.92</v>
      </c>
      <c r="F1722" s="245">
        <v>2992.17</v>
      </c>
      <c r="G1722" s="245">
        <v>2824.08</v>
      </c>
      <c r="H1722" s="245">
        <v>2992.17</v>
      </c>
      <c r="I1722" s="245">
        <v>2774.92</v>
      </c>
      <c r="J1722" s="245">
        <v>2992.17</v>
      </c>
      <c r="K1722" s="245">
        <v>2824.08</v>
      </c>
    </row>
    <row r="1723" spans="1:11">
      <c r="A1723" s="243">
        <v>7744.5</v>
      </c>
      <c r="B1723" s="243">
        <v>2994.42</v>
      </c>
      <c r="C1723" s="243">
        <v>2777.42</v>
      </c>
      <c r="D1723" s="242">
        <v>2994.42</v>
      </c>
      <c r="E1723" s="242">
        <v>2777.42</v>
      </c>
      <c r="F1723" s="242">
        <v>2994.42</v>
      </c>
      <c r="G1723" s="242">
        <v>2826.58</v>
      </c>
      <c r="H1723" s="242">
        <v>2994.42</v>
      </c>
      <c r="I1723" s="242">
        <v>2777.42</v>
      </c>
      <c r="J1723" s="242">
        <v>2994.42</v>
      </c>
      <c r="K1723" s="242">
        <v>2826.58</v>
      </c>
    </row>
    <row r="1724" spans="1:11">
      <c r="A1724" s="244">
        <v>7749</v>
      </c>
      <c r="B1724" s="244">
        <v>2996.67</v>
      </c>
      <c r="C1724" s="244">
        <v>2780</v>
      </c>
      <c r="D1724" s="245">
        <v>2996.67</v>
      </c>
      <c r="E1724" s="245">
        <v>2780</v>
      </c>
      <c r="F1724" s="245">
        <v>2996.67</v>
      </c>
      <c r="G1724" s="245">
        <v>2829.08</v>
      </c>
      <c r="H1724" s="245">
        <v>2996.67</v>
      </c>
      <c r="I1724" s="245">
        <v>2780</v>
      </c>
      <c r="J1724" s="245">
        <v>2996.67</v>
      </c>
      <c r="K1724" s="245">
        <v>2829.08</v>
      </c>
    </row>
    <row r="1725" spans="1:11">
      <c r="A1725" s="243">
        <v>7753.5</v>
      </c>
      <c r="B1725" s="243">
        <v>2998.83</v>
      </c>
      <c r="C1725" s="243">
        <v>2782.42</v>
      </c>
      <c r="D1725" s="242">
        <v>2998.83</v>
      </c>
      <c r="E1725" s="242">
        <v>2782.42</v>
      </c>
      <c r="F1725" s="242">
        <v>2998.83</v>
      </c>
      <c r="G1725" s="242">
        <v>2831.5</v>
      </c>
      <c r="H1725" s="242">
        <v>2998.83</v>
      </c>
      <c r="I1725" s="242">
        <v>2782.42</v>
      </c>
      <c r="J1725" s="242">
        <v>2998.83</v>
      </c>
      <c r="K1725" s="242">
        <v>2831.5</v>
      </c>
    </row>
    <row r="1726" spans="1:11">
      <c r="A1726" s="244">
        <v>7758</v>
      </c>
      <c r="B1726" s="244">
        <v>3001.08</v>
      </c>
      <c r="C1726" s="244">
        <v>2785</v>
      </c>
      <c r="D1726" s="245">
        <v>3001.08</v>
      </c>
      <c r="E1726" s="245">
        <v>2785</v>
      </c>
      <c r="F1726" s="245">
        <v>3001.08</v>
      </c>
      <c r="G1726" s="245">
        <v>2833.92</v>
      </c>
      <c r="H1726" s="245">
        <v>3001.08</v>
      </c>
      <c r="I1726" s="245">
        <v>2785</v>
      </c>
      <c r="J1726" s="245">
        <v>3001.08</v>
      </c>
      <c r="K1726" s="245">
        <v>2833.92</v>
      </c>
    </row>
    <row r="1727" spans="1:11">
      <c r="A1727" s="243">
        <v>7762.5</v>
      </c>
      <c r="B1727" s="243">
        <v>3003.33</v>
      </c>
      <c r="C1727" s="243">
        <v>2787.58</v>
      </c>
      <c r="D1727" s="242">
        <v>3003.33</v>
      </c>
      <c r="E1727" s="242">
        <v>2787.58</v>
      </c>
      <c r="F1727" s="242">
        <v>3003.33</v>
      </c>
      <c r="G1727" s="242">
        <v>2836.42</v>
      </c>
      <c r="H1727" s="242">
        <v>3003.33</v>
      </c>
      <c r="I1727" s="242">
        <v>2787.58</v>
      </c>
      <c r="J1727" s="242">
        <v>3003.33</v>
      </c>
      <c r="K1727" s="242">
        <v>2836.42</v>
      </c>
    </row>
    <row r="1728" spans="1:11">
      <c r="A1728" s="244">
        <v>7767</v>
      </c>
      <c r="B1728" s="244">
        <v>3005.58</v>
      </c>
      <c r="C1728" s="244">
        <v>2790.08</v>
      </c>
      <c r="D1728" s="245">
        <v>3005.58</v>
      </c>
      <c r="E1728" s="245">
        <v>2790.08</v>
      </c>
      <c r="F1728" s="245">
        <v>3005.58</v>
      </c>
      <c r="G1728" s="245">
        <v>2838.92</v>
      </c>
      <c r="H1728" s="245">
        <v>3005.58</v>
      </c>
      <c r="I1728" s="245">
        <v>2790.08</v>
      </c>
      <c r="J1728" s="245">
        <v>3005.58</v>
      </c>
      <c r="K1728" s="245">
        <v>2838.92</v>
      </c>
    </row>
    <row r="1729" spans="1:11">
      <c r="A1729" s="243">
        <v>7771.5</v>
      </c>
      <c r="B1729" s="243">
        <v>3007.75</v>
      </c>
      <c r="C1729" s="243">
        <v>2792.58</v>
      </c>
      <c r="D1729" s="242">
        <v>3007.75</v>
      </c>
      <c r="E1729" s="242">
        <v>2792.58</v>
      </c>
      <c r="F1729" s="242">
        <v>3007.75</v>
      </c>
      <c r="G1729" s="242">
        <v>2841.25</v>
      </c>
      <c r="H1729" s="242">
        <v>3007.75</v>
      </c>
      <c r="I1729" s="242">
        <v>2792.58</v>
      </c>
      <c r="J1729" s="242">
        <v>3007.75</v>
      </c>
      <c r="K1729" s="242">
        <v>2841.25</v>
      </c>
    </row>
    <row r="1730" spans="1:11">
      <c r="A1730" s="244">
        <v>7776</v>
      </c>
      <c r="B1730" s="244">
        <v>3010</v>
      </c>
      <c r="C1730" s="244">
        <v>2795.08</v>
      </c>
      <c r="D1730" s="245">
        <v>3010</v>
      </c>
      <c r="E1730" s="245">
        <v>2795.08</v>
      </c>
      <c r="F1730" s="245">
        <v>3010</v>
      </c>
      <c r="G1730" s="245">
        <v>2843.75</v>
      </c>
      <c r="H1730" s="245">
        <v>3010</v>
      </c>
      <c r="I1730" s="245">
        <v>2795.08</v>
      </c>
      <c r="J1730" s="245">
        <v>3010</v>
      </c>
      <c r="K1730" s="245">
        <v>2843.75</v>
      </c>
    </row>
    <row r="1731" spans="1:11">
      <c r="A1731" s="243">
        <v>7780.5</v>
      </c>
      <c r="B1731" s="243">
        <v>3012.25</v>
      </c>
      <c r="C1731" s="243">
        <v>2797.67</v>
      </c>
      <c r="D1731" s="242">
        <v>3012.25</v>
      </c>
      <c r="E1731" s="242">
        <v>2797.67</v>
      </c>
      <c r="F1731" s="242">
        <v>3012.25</v>
      </c>
      <c r="G1731" s="242">
        <v>2846.25</v>
      </c>
      <c r="H1731" s="242">
        <v>3012.25</v>
      </c>
      <c r="I1731" s="242">
        <v>2797.67</v>
      </c>
      <c r="J1731" s="242">
        <v>3012.25</v>
      </c>
      <c r="K1731" s="242">
        <v>2846.25</v>
      </c>
    </row>
    <row r="1732" spans="1:11">
      <c r="A1732" s="244">
        <v>7785</v>
      </c>
      <c r="B1732" s="244">
        <v>3014.5</v>
      </c>
      <c r="C1732" s="244">
        <v>2800.17</v>
      </c>
      <c r="D1732" s="245">
        <v>3014.5</v>
      </c>
      <c r="E1732" s="245">
        <v>2800.17</v>
      </c>
      <c r="F1732" s="245">
        <v>3014.5</v>
      </c>
      <c r="G1732" s="245">
        <v>2848.75</v>
      </c>
      <c r="H1732" s="245">
        <v>3014.5</v>
      </c>
      <c r="I1732" s="245">
        <v>2800.17</v>
      </c>
      <c r="J1732" s="245">
        <v>3014.5</v>
      </c>
      <c r="K1732" s="245">
        <v>2848.75</v>
      </c>
    </row>
    <row r="1733" spans="1:11">
      <c r="A1733" s="243">
        <v>7789.5</v>
      </c>
      <c r="B1733" s="243">
        <v>3016.67</v>
      </c>
      <c r="C1733" s="243">
        <v>2802.67</v>
      </c>
      <c r="D1733" s="242">
        <v>3016.67</v>
      </c>
      <c r="E1733" s="242">
        <v>2802.67</v>
      </c>
      <c r="F1733" s="242">
        <v>3016.67</v>
      </c>
      <c r="G1733" s="242">
        <v>2851.08</v>
      </c>
      <c r="H1733" s="242">
        <v>3016.67</v>
      </c>
      <c r="I1733" s="242">
        <v>2802.67</v>
      </c>
      <c r="J1733" s="242">
        <v>3016.67</v>
      </c>
      <c r="K1733" s="242">
        <v>2851.08</v>
      </c>
    </row>
    <row r="1734" spans="1:11">
      <c r="A1734" s="244">
        <v>7794</v>
      </c>
      <c r="B1734" s="244">
        <v>3018.92</v>
      </c>
      <c r="C1734" s="244">
        <v>2805.17</v>
      </c>
      <c r="D1734" s="245">
        <v>3018.92</v>
      </c>
      <c r="E1734" s="245">
        <v>2805.17</v>
      </c>
      <c r="F1734" s="245">
        <v>3018.92</v>
      </c>
      <c r="G1734" s="245">
        <v>2853.58</v>
      </c>
      <c r="H1734" s="245">
        <v>3018.92</v>
      </c>
      <c r="I1734" s="245">
        <v>2805.17</v>
      </c>
      <c r="J1734" s="245">
        <v>3018.92</v>
      </c>
      <c r="K1734" s="245">
        <v>2853.58</v>
      </c>
    </row>
    <row r="1735" spans="1:11">
      <c r="A1735" s="243">
        <v>7798.5</v>
      </c>
      <c r="B1735" s="243">
        <v>3021.17</v>
      </c>
      <c r="C1735" s="243">
        <v>2807.75</v>
      </c>
      <c r="D1735" s="242">
        <v>3021.17</v>
      </c>
      <c r="E1735" s="242">
        <v>2807.75</v>
      </c>
      <c r="F1735" s="242">
        <v>3021.17</v>
      </c>
      <c r="G1735" s="242">
        <v>2856.08</v>
      </c>
      <c r="H1735" s="242">
        <v>3021.17</v>
      </c>
      <c r="I1735" s="242">
        <v>2807.75</v>
      </c>
      <c r="J1735" s="242">
        <v>3021.17</v>
      </c>
      <c r="K1735" s="242">
        <v>2856.08</v>
      </c>
    </row>
    <row r="1736" spans="1:11">
      <c r="A1736" s="244">
        <v>7803</v>
      </c>
      <c r="B1736" s="244">
        <v>3023.33</v>
      </c>
      <c r="C1736" s="244">
        <v>2810.17</v>
      </c>
      <c r="D1736" s="245">
        <v>3023.33</v>
      </c>
      <c r="E1736" s="245">
        <v>2810.17</v>
      </c>
      <c r="F1736" s="245">
        <v>3023.33</v>
      </c>
      <c r="G1736" s="245">
        <v>2858.5</v>
      </c>
      <c r="H1736" s="245">
        <v>3023.33</v>
      </c>
      <c r="I1736" s="245">
        <v>2810.17</v>
      </c>
      <c r="J1736" s="245">
        <v>3023.33</v>
      </c>
      <c r="K1736" s="245">
        <v>2858.5</v>
      </c>
    </row>
    <row r="1737" spans="1:11">
      <c r="A1737" s="243">
        <v>7807.5</v>
      </c>
      <c r="B1737" s="243">
        <v>3025.58</v>
      </c>
      <c r="C1737" s="243">
        <v>2812.75</v>
      </c>
      <c r="D1737" s="242">
        <v>3025.58</v>
      </c>
      <c r="E1737" s="242">
        <v>2812.75</v>
      </c>
      <c r="F1737" s="242">
        <v>3025.58</v>
      </c>
      <c r="G1737" s="242">
        <v>2860.92</v>
      </c>
      <c r="H1737" s="242">
        <v>3025.58</v>
      </c>
      <c r="I1737" s="242">
        <v>2812.75</v>
      </c>
      <c r="J1737" s="242">
        <v>3025.58</v>
      </c>
      <c r="K1737" s="242">
        <v>2860.92</v>
      </c>
    </row>
    <row r="1738" spans="1:11">
      <c r="A1738" s="244">
        <v>7812</v>
      </c>
      <c r="B1738" s="244">
        <v>3027.83</v>
      </c>
      <c r="C1738" s="244">
        <v>2815.25</v>
      </c>
      <c r="D1738" s="245">
        <v>3027.83</v>
      </c>
      <c r="E1738" s="245">
        <v>2815.25</v>
      </c>
      <c r="F1738" s="245">
        <v>3027.83</v>
      </c>
      <c r="G1738" s="245">
        <v>2863.42</v>
      </c>
      <c r="H1738" s="245">
        <v>3027.83</v>
      </c>
      <c r="I1738" s="245">
        <v>2815.25</v>
      </c>
      <c r="J1738" s="245">
        <v>3027.83</v>
      </c>
      <c r="K1738" s="245">
        <v>2863.42</v>
      </c>
    </row>
    <row r="1739" spans="1:11">
      <c r="A1739" s="243">
        <v>7816.5</v>
      </c>
      <c r="B1739" s="243">
        <v>3030.08</v>
      </c>
      <c r="C1739" s="243">
        <v>2817.83</v>
      </c>
      <c r="D1739" s="242">
        <v>3030.08</v>
      </c>
      <c r="E1739" s="242">
        <v>2817.83</v>
      </c>
      <c r="F1739" s="242">
        <v>3030.08</v>
      </c>
      <c r="G1739" s="242">
        <v>2865.92</v>
      </c>
      <c r="H1739" s="242">
        <v>3030.08</v>
      </c>
      <c r="I1739" s="242">
        <v>2817.83</v>
      </c>
      <c r="J1739" s="242">
        <v>3030.08</v>
      </c>
      <c r="K1739" s="242">
        <v>2865.92</v>
      </c>
    </row>
    <row r="1740" spans="1:11">
      <c r="A1740" s="244">
        <v>7821</v>
      </c>
      <c r="B1740" s="244">
        <v>3032.25</v>
      </c>
      <c r="C1740" s="244">
        <v>2820.25</v>
      </c>
      <c r="D1740" s="245">
        <v>3032.25</v>
      </c>
      <c r="E1740" s="245">
        <v>2820.25</v>
      </c>
      <c r="F1740" s="245">
        <v>3032.25</v>
      </c>
      <c r="G1740" s="245">
        <v>2868.25</v>
      </c>
      <c r="H1740" s="245">
        <v>3032.25</v>
      </c>
      <c r="I1740" s="245">
        <v>2820.25</v>
      </c>
      <c r="J1740" s="245">
        <v>3032.25</v>
      </c>
      <c r="K1740" s="245">
        <v>2868.25</v>
      </c>
    </row>
    <row r="1741" spans="1:11">
      <c r="A1741" s="243">
        <v>7825.5</v>
      </c>
      <c r="B1741" s="243">
        <v>3034.5</v>
      </c>
      <c r="C1741" s="243">
        <v>2822.83</v>
      </c>
      <c r="D1741" s="242">
        <v>3034.5</v>
      </c>
      <c r="E1741" s="242">
        <v>2822.83</v>
      </c>
      <c r="F1741" s="242">
        <v>3034.5</v>
      </c>
      <c r="G1741" s="242">
        <v>2870.75</v>
      </c>
      <c r="H1741" s="242">
        <v>3034.5</v>
      </c>
      <c r="I1741" s="242">
        <v>2822.83</v>
      </c>
      <c r="J1741" s="242">
        <v>3034.5</v>
      </c>
      <c r="K1741" s="242">
        <v>2870.75</v>
      </c>
    </row>
    <row r="1742" spans="1:11">
      <c r="A1742" s="244">
        <v>7830</v>
      </c>
      <c r="B1742" s="244">
        <v>3036.75</v>
      </c>
      <c r="C1742" s="244">
        <v>2825.33</v>
      </c>
      <c r="D1742" s="245">
        <v>3036.75</v>
      </c>
      <c r="E1742" s="245">
        <v>2825.33</v>
      </c>
      <c r="F1742" s="245">
        <v>3036.75</v>
      </c>
      <c r="G1742" s="245">
        <v>2873.25</v>
      </c>
      <c r="H1742" s="245">
        <v>3036.75</v>
      </c>
      <c r="I1742" s="245">
        <v>2825.33</v>
      </c>
      <c r="J1742" s="245">
        <v>3036.75</v>
      </c>
      <c r="K1742" s="245">
        <v>2873.25</v>
      </c>
    </row>
    <row r="1743" spans="1:11">
      <c r="A1743" s="243">
        <v>7834.5</v>
      </c>
      <c r="B1743" s="243">
        <v>3039</v>
      </c>
      <c r="C1743" s="243">
        <v>2827.92</v>
      </c>
      <c r="D1743" s="242">
        <v>3039</v>
      </c>
      <c r="E1743" s="242">
        <v>2827.92</v>
      </c>
      <c r="F1743" s="242">
        <v>3039</v>
      </c>
      <c r="G1743" s="242">
        <v>2875.75</v>
      </c>
      <c r="H1743" s="242">
        <v>3039</v>
      </c>
      <c r="I1743" s="242">
        <v>2827.92</v>
      </c>
      <c r="J1743" s="242">
        <v>3039</v>
      </c>
      <c r="K1743" s="242">
        <v>2875.75</v>
      </c>
    </row>
    <row r="1744" spans="1:11">
      <c r="A1744" s="244">
        <v>7839</v>
      </c>
      <c r="B1744" s="244">
        <v>3041.17</v>
      </c>
      <c r="C1744" s="244">
        <v>2830.33</v>
      </c>
      <c r="D1744" s="245">
        <v>3041.17</v>
      </c>
      <c r="E1744" s="245">
        <v>2830.33</v>
      </c>
      <c r="F1744" s="245">
        <v>3041.17</v>
      </c>
      <c r="G1744" s="245">
        <v>2878.08</v>
      </c>
      <c r="H1744" s="245">
        <v>3041.17</v>
      </c>
      <c r="I1744" s="245">
        <v>2830.33</v>
      </c>
      <c r="J1744" s="245">
        <v>3041.17</v>
      </c>
      <c r="K1744" s="245">
        <v>2878.08</v>
      </c>
    </row>
    <row r="1745" spans="1:11">
      <c r="A1745" s="243">
        <v>7843.5</v>
      </c>
      <c r="B1745" s="243">
        <v>3043.42</v>
      </c>
      <c r="C1745" s="243">
        <v>2832.92</v>
      </c>
      <c r="D1745" s="242">
        <v>3043.42</v>
      </c>
      <c r="E1745" s="242">
        <v>2832.92</v>
      </c>
      <c r="F1745" s="242">
        <v>3043.42</v>
      </c>
      <c r="G1745" s="242">
        <v>2880.58</v>
      </c>
      <c r="H1745" s="242">
        <v>3043.42</v>
      </c>
      <c r="I1745" s="242">
        <v>2832.92</v>
      </c>
      <c r="J1745" s="242">
        <v>3043.42</v>
      </c>
      <c r="K1745" s="242">
        <v>2880.58</v>
      </c>
    </row>
    <row r="1746" spans="1:11">
      <c r="A1746" s="244">
        <v>7848</v>
      </c>
      <c r="B1746" s="244">
        <v>3045.67</v>
      </c>
      <c r="C1746" s="244">
        <v>2835.42</v>
      </c>
      <c r="D1746" s="245">
        <v>3045.67</v>
      </c>
      <c r="E1746" s="245">
        <v>2835.42</v>
      </c>
      <c r="F1746" s="245">
        <v>3045.67</v>
      </c>
      <c r="G1746" s="245">
        <v>2883.08</v>
      </c>
      <c r="H1746" s="245">
        <v>3045.67</v>
      </c>
      <c r="I1746" s="245">
        <v>2835.42</v>
      </c>
      <c r="J1746" s="245">
        <v>3045.67</v>
      </c>
      <c r="K1746" s="245">
        <v>2883.08</v>
      </c>
    </row>
    <row r="1747" spans="1:11">
      <c r="A1747" s="243">
        <v>7852.5</v>
      </c>
      <c r="B1747" s="243">
        <v>3047.83</v>
      </c>
      <c r="C1747" s="243">
        <v>2837.92</v>
      </c>
      <c r="D1747" s="242">
        <v>3047.83</v>
      </c>
      <c r="E1747" s="242">
        <v>2837.92</v>
      </c>
      <c r="F1747" s="242">
        <v>3047.83</v>
      </c>
      <c r="G1747" s="242">
        <v>2885.42</v>
      </c>
      <c r="H1747" s="242">
        <v>3047.83</v>
      </c>
      <c r="I1747" s="242">
        <v>2837.92</v>
      </c>
      <c r="J1747" s="242">
        <v>3047.83</v>
      </c>
      <c r="K1747" s="242">
        <v>2885.42</v>
      </c>
    </row>
    <row r="1748" spans="1:11">
      <c r="A1748" s="244">
        <v>7857</v>
      </c>
      <c r="B1748" s="244">
        <v>3050.08</v>
      </c>
      <c r="C1748" s="244">
        <v>2840.42</v>
      </c>
      <c r="D1748" s="245">
        <v>3050.08</v>
      </c>
      <c r="E1748" s="245">
        <v>2840.42</v>
      </c>
      <c r="F1748" s="245">
        <v>3050.08</v>
      </c>
      <c r="G1748" s="245">
        <v>2887.92</v>
      </c>
      <c r="H1748" s="245">
        <v>3050.08</v>
      </c>
      <c r="I1748" s="245">
        <v>2840.42</v>
      </c>
      <c r="J1748" s="245">
        <v>3050.08</v>
      </c>
      <c r="K1748" s="245">
        <v>2887.92</v>
      </c>
    </row>
    <row r="1749" spans="1:11">
      <c r="A1749" s="243">
        <v>7861.5</v>
      </c>
      <c r="B1749" s="243">
        <v>3052.33</v>
      </c>
      <c r="C1749" s="243">
        <v>2843</v>
      </c>
      <c r="D1749" s="242">
        <v>3052.33</v>
      </c>
      <c r="E1749" s="242">
        <v>2843</v>
      </c>
      <c r="F1749" s="242">
        <v>3052.33</v>
      </c>
      <c r="G1749" s="242">
        <v>2890.42</v>
      </c>
      <c r="H1749" s="242">
        <v>3052.33</v>
      </c>
      <c r="I1749" s="242">
        <v>2843</v>
      </c>
      <c r="J1749" s="242">
        <v>3052.33</v>
      </c>
      <c r="K1749" s="242">
        <v>2890.42</v>
      </c>
    </row>
    <row r="1750" spans="1:11">
      <c r="A1750" s="244">
        <v>7866</v>
      </c>
      <c r="B1750" s="244">
        <v>3054.58</v>
      </c>
      <c r="C1750" s="244">
        <v>2845.5</v>
      </c>
      <c r="D1750" s="245">
        <v>3054.58</v>
      </c>
      <c r="E1750" s="245">
        <v>2845.5</v>
      </c>
      <c r="F1750" s="245">
        <v>3054.58</v>
      </c>
      <c r="G1750" s="245">
        <v>2892.92</v>
      </c>
      <c r="H1750" s="245">
        <v>3054.58</v>
      </c>
      <c r="I1750" s="245">
        <v>2845.5</v>
      </c>
      <c r="J1750" s="245">
        <v>3054.58</v>
      </c>
      <c r="K1750" s="245">
        <v>2892.92</v>
      </c>
    </row>
    <row r="1751" spans="1:11">
      <c r="A1751" s="243">
        <v>7870.5</v>
      </c>
      <c r="B1751" s="243">
        <v>3056.75</v>
      </c>
      <c r="C1751" s="243">
        <v>2848</v>
      </c>
      <c r="D1751" s="242">
        <v>3056.75</v>
      </c>
      <c r="E1751" s="242">
        <v>2848</v>
      </c>
      <c r="F1751" s="242">
        <v>3056.75</v>
      </c>
      <c r="G1751" s="242">
        <v>2895.25</v>
      </c>
      <c r="H1751" s="242">
        <v>3056.75</v>
      </c>
      <c r="I1751" s="242">
        <v>2848</v>
      </c>
      <c r="J1751" s="242">
        <v>3056.75</v>
      </c>
      <c r="K1751" s="242">
        <v>2895.25</v>
      </c>
    </row>
    <row r="1752" spans="1:11">
      <c r="A1752" s="244">
        <v>7875</v>
      </c>
      <c r="B1752" s="244">
        <v>3059</v>
      </c>
      <c r="C1752" s="244">
        <v>2850.5</v>
      </c>
      <c r="D1752" s="245">
        <v>3059</v>
      </c>
      <c r="E1752" s="245">
        <v>2850.5</v>
      </c>
      <c r="F1752" s="245">
        <v>3059</v>
      </c>
      <c r="G1752" s="245">
        <v>2897.75</v>
      </c>
      <c r="H1752" s="245">
        <v>3059</v>
      </c>
      <c r="I1752" s="245">
        <v>2850.5</v>
      </c>
      <c r="J1752" s="245">
        <v>3059</v>
      </c>
      <c r="K1752" s="245">
        <v>2897.75</v>
      </c>
    </row>
    <row r="1753" spans="1:11">
      <c r="A1753" s="243">
        <v>7879.5</v>
      </c>
      <c r="B1753" s="243">
        <v>3061.25</v>
      </c>
      <c r="C1753" s="243">
        <v>2853.08</v>
      </c>
      <c r="D1753" s="242">
        <v>3061.25</v>
      </c>
      <c r="E1753" s="242">
        <v>2853.08</v>
      </c>
      <c r="F1753" s="242">
        <v>3061.25</v>
      </c>
      <c r="G1753" s="242">
        <v>2900.25</v>
      </c>
      <c r="H1753" s="242">
        <v>3061.25</v>
      </c>
      <c r="I1753" s="242">
        <v>2853.08</v>
      </c>
      <c r="J1753" s="242">
        <v>3061.25</v>
      </c>
      <c r="K1753" s="242">
        <v>2900.25</v>
      </c>
    </row>
    <row r="1754" spans="1:11">
      <c r="A1754" s="244">
        <v>7884</v>
      </c>
      <c r="B1754" s="244">
        <v>3063.5</v>
      </c>
      <c r="C1754" s="244">
        <v>2855.58</v>
      </c>
      <c r="D1754" s="245">
        <v>3063.5</v>
      </c>
      <c r="E1754" s="245">
        <v>2855.58</v>
      </c>
      <c r="F1754" s="245">
        <v>3063.5</v>
      </c>
      <c r="G1754" s="245">
        <v>2902.67</v>
      </c>
      <c r="H1754" s="245">
        <v>3063.5</v>
      </c>
      <c r="I1754" s="245">
        <v>2855.58</v>
      </c>
      <c r="J1754" s="245">
        <v>3063.5</v>
      </c>
      <c r="K1754" s="245">
        <v>2902.67</v>
      </c>
    </row>
    <row r="1755" spans="1:11">
      <c r="A1755" s="243">
        <v>7888.5</v>
      </c>
      <c r="B1755" s="243">
        <v>3065.67</v>
      </c>
      <c r="C1755" s="243">
        <v>2858.08</v>
      </c>
      <c r="D1755" s="242">
        <v>3065.67</v>
      </c>
      <c r="E1755" s="242">
        <v>2858.08</v>
      </c>
      <c r="F1755" s="242">
        <v>3065.67</v>
      </c>
      <c r="G1755" s="242">
        <v>2905.08</v>
      </c>
      <c r="H1755" s="242">
        <v>3065.67</v>
      </c>
      <c r="I1755" s="242">
        <v>2858.08</v>
      </c>
      <c r="J1755" s="242">
        <v>3065.67</v>
      </c>
      <c r="K1755" s="242">
        <v>2905.08</v>
      </c>
    </row>
    <row r="1756" spans="1:11">
      <c r="A1756" s="244">
        <v>7893</v>
      </c>
      <c r="B1756" s="244">
        <v>3067.92</v>
      </c>
      <c r="C1756" s="244">
        <v>2860.58</v>
      </c>
      <c r="D1756" s="245">
        <v>3067.92</v>
      </c>
      <c r="E1756" s="245">
        <v>2860.58</v>
      </c>
      <c r="F1756" s="245">
        <v>3067.92</v>
      </c>
      <c r="G1756" s="245">
        <v>2907.58</v>
      </c>
      <c r="H1756" s="245">
        <v>3067.92</v>
      </c>
      <c r="I1756" s="245">
        <v>2860.58</v>
      </c>
      <c r="J1756" s="245">
        <v>3067.92</v>
      </c>
      <c r="K1756" s="245">
        <v>2907.58</v>
      </c>
    </row>
    <row r="1757" spans="1:11">
      <c r="A1757" s="243">
        <v>7897.5</v>
      </c>
      <c r="B1757" s="243">
        <v>3070.17</v>
      </c>
      <c r="C1757" s="243">
        <v>2863.17</v>
      </c>
      <c r="D1757" s="242">
        <v>3070.17</v>
      </c>
      <c r="E1757" s="242">
        <v>2863.17</v>
      </c>
      <c r="F1757" s="242">
        <v>3070.17</v>
      </c>
      <c r="G1757" s="242">
        <v>2910.08</v>
      </c>
      <c r="H1757" s="242">
        <v>3070.17</v>
      </c>
      <c r="I1757" s="242">
        <v>2863.17</v>
      </c>
      <c r="J1757" s="242">
        <v>3070.17</v>
      </c>
      <c r="K1757" s="242">
        <v>2910.08</v>
      </c>
    </row>
    <row r="1758" spans="1:11">
      <c r="A1758" s="244">
        <v>7902</v>
      </c>
      <c r="B1758" s="244">
        <v>3072.42</v>
      </c>
      <c r="C1758" s="244">
        <v>2865.75</v>
      </c>
      <c r="D1758" s="245">
        <v>3072.42</v>
      </c>
      <c r="E1758" s="245">
        <v>2865.75</v>
      </c>
      <c r="F1758" s="245">
        <v>3072.42</v>
      </c>
      <c r="G1758" s="245">
        <v>2912.5</v>
      </c>
      <c r="H1758" s="245">
        <v>3072.42</v>
      </c>
      <c r="I1758" s="245">
        <v>2865.75</v>
      </c>
      <c r="J1758" s="245">
        <v>3072.42</v>
      </c>
      <c r="K1758" s="245">
        <v>2912.5</v>
      </c>
    </row>
    <row r="1759" spans="1:11">
      <c r="A1759" s="243">
        <v>7906.5</v>
      </c>
      <c r="B1759" s="243">
        <v>3074.58</v>
      </c>
      <c r="C1759" s="243">
        <v>2868.17</v>
      </c>
      <c r="D1759" s="242">
        <v>3074.58</v>
      </c>
      <c r="E1759" s="242">
        <v>2868.17</v>
      </c>
      <c r="F1759" s="242">
        <v>3074.58</v>
      </c>
      <c r="G1759" s="242">
        <v>2914.92</v>
      </c>
      <c r="H1759" s="242">
        <v>3074.58</v>
      </c>
      <c r="I1759" s="242">
        <v>2868.17</v>
      </c>
      <c r="J1759" s="242">
        <v>3074.58</v>
      </c>
      <c r="K1759" s="242">
        <v>2914.92</v>
      </c>
    </row>
    <row r="1760" spans="1:11">
      <c r="A1760" s="244">
        <v>7911</v>
      </c>
      <c r="B1760" s="244">
        <v>3076.83</v>
      </c>
      <c r="C1760" s="244">
        <v>2870.75</v>
      </c>
      <c r="D1760" s="245">
        <v>3076.83</v>
      </c>
      <c r="E1760" s="245">
        <v>2870.75</v>
      </c>
      <c r="F1760" s="245">
        <v>3076.83</v>
      </c>
      <c r="G1760" s="245">
        <v>2917.42</v>
      </c>
      <c r="H1760" s="245">
        <v>3076.83</v>
      </c>
      <c r="I1760" s="245">
        <v>2870.75</v>
      </c>
      <c r="J1760" s="245">
        <v>3076.83</v>
      </c>
      <c r="K1760" s="245">
        <v>2917.42</v>
      </c>
    </row>
    <row r="1761" spans="1:11">
      <c r="A1761" s="243">
        <v>7915.5</v>
      </c>
      <c r="B1761" s="243">
        <v>3079.08</v>
      </c>
      <c r="C1761" s="243">
        <v>2873.25</v>
      </c>
      <c r="D1761" s="242">
        <v>3079.08</v>
      </c>
      <c r="E1761" s="242">
        <v>2873.25</v>
      </c>
      <c r="F1761" s="242">
        <v>3079.08</v>
      </c>
      <c r="G1761" s="242">
        <v>2919.83</v>
      </c>
      <c r="H1761" s="242">
        <v>3079.08</v>
      </c>
      <c r="I1761" s="242">
        <v>2873.25</v>
      </c>
      <c r="J1761" s="242">
        <v>3079.08</v>
      </c>
      <c r="K1761" s="242">
        <v>2919.83</v>
      </c>
    </row>
    <row r="1762" spans="1:11">
      <c r="A1762" s="244">
        <v>7920</v>
      </c>
      <c r="B1762" s="244">
        <v>3081.25</v>
      </c>
      <c r="C1762" s="244">
        <v>2875.75</v>
      </c>
      <c r="D1762" s="245">
        <v>3081.25</v>
      </c>
      <c r="E1762" s="245">
        <v>2875.75</v>
      </c>
      <c r="F1762" s="245">
        <v>3081.25</v>
      </c>
      <c r="G1762" s="245">
        <v>2922.25</v>
      </c>
      <c r="H1762" s="245">
        <v>3081.25</v>
      </c>
      <c r="I1762" s="245">
        <v>2875.75</v>
      </c>
      <c r="J1762" s="245">
        <v>3081.25</v>
      </c>
      <c r="K1762" s="245">
        <v>2922.25</v>
      </c>
    </row>
    <row r="1763" spans="1:11">
      <c r="A1763" s="243">
        <v>7924.5</v>
      </c>
      <c r="B1763" s="243">
        <v>3083.5</v>
      </c>
      <c r="C1763" s="243">
        <v>2878.25</v>
      </c>
      <c r="D1763" s="242">
        <v>3083.5</v>
      </c>
      <c r="E1763" s="242">
        <v>2878.25</v>
      </c>
      <c r="F1763" s="242">
        <v>3083.5</v>
      </c>
      <c r="G1763" s="242">
        <v>2924.75</v>
      </c>
      <c r="H1763" s="242">
        <v>3083.5</v>
      </c>
      <c r="I1763" s="242">
        <v>2878.25</v>
      </c>
      <c r="J1763" s="242">
        <v>3083.5</v>
      </c>
      <c r="K1763" s="242">
        <v>2924.75</v>
      </c>
    </row>
    <row r="1764" spans="1:11">
      <c r="A1764" s="244">
        <v>7929</v>
      </c>
      <c r="B1764" s="244">
        <v>3085.75</v>
      </c>
      <c r="C1764" s="244">
        <v>2880.83</v>
      </c>
      <c r="D1764" s="245">
        <v>3085.75</v>
      </c>
      <c r="E1764" s="245">
        <v>2880.83</v>
      </c>
      <c r="F1764" s="245">
        <v>3085.75</v>
      </c>
      <c r="G1764" s="245">
        <v>2927.25</v>
      </c>
      <c r="H1764" s="245">
        <v>3085.75</v>
      </c>
      <c r="I1764" s="245">
        <v>2880.83</v>
      </c>
      <c r="J1764" s="245">
        <v>3085.75</v>
      </c>
      <c r="K1764" s="245">
        <v>2927.25</v>
      </c>
    </row>
    <row r="1765" spans="1:11">
      <c r="A1765" s="243">
        <v>7933.5</v>
      </c>
      <c r="B1765" s="243">
        <v>3088</v>
      </c>
      <c r="C1765" s="243">
        <v>2883.33</v>
      </c>
      <c r="D1765" s="242">
        <v>3088</v>
      </c>
      <c r="E1765" s="242">
        <v>2883.33</v>
      </c>
      <c r="F1765" s="242">
        <v>3088</v>
      </c>
      <c r="G1765" s="242">
        <v>2929.67</v>
      </c>
      <c r="H1765" s="242">
        <v>3088</v>
      </c>
      <c r="I1765" s="242">
        <v>2883.33</v>
      </c>
      <c r="J1765" s="242">
        <v>3088</v>
      </c>
      <c r="K1765" s="242">
        <v>2929.67</v>
      </c>
    </row>
    <row r="1766" spans="1:11">
      <c r="A1766" s="244">
        <v>7938</v>
      </c>
      <c r="B1766" s="244">
        <v>3090.17</v>
      </c>
      <c r="C1766" s="244">
        <v>2885.83</v>
      </c>
      <c r="D1766" s="245">
        <v>3090.17</v>
      </c>
      <c r="E1766" s="245">
        <v>2885.83</v>
      </c>
      <c r="F1766" s="245">
        <v>3090.17</v>
      </c>
      <c r="G1766" s="245">
        <v>2932.08</v>
      </c>
      <c r="H1766" s="245">
        <v>3090.17</v>
      </c>
      <c r="I1766" s="245">
        <v>2885.83</v>
      </c>
      <c r="J1766" s="245">
        <v>3090.17</v>
      </c>
      <c r="K1766" s="245">
        <v>2932.08</v>
      </c>
    </row>
    <row r="1767" spans="1:11">
      <c r="A1767" s="243">
        <v>7942.5</v>
      </c>
      <c r="B1767" s="243">
        <v>3092.42</v>
      </c>
      <c r="C1767" s="243">
        <v>2888.33</v>
      </c>
      <c r="D1767" s="242">
        <v>3092.42</v>
      </c>
      <c r="E1767" s="242">
        <v>2888.33</v>
      </c>
      <c r="F1767" s="242">
        <v>3092.42</v>
      </c>
      <c r="G1767" s="242">
        <v>2934.58</v>
      </c>
      <c r="H1767" s="242">
        <v>3092.42</v>
      </c>
      <c r="I1767" s="242">
        <v>2888.33</v>
      </c>
      <c r="J1767" s="242">
        <v>3092.42</v>
      </c>
      <c r="K1767" s="242">
        <v>2934.58</v>
      </c>
    </row>
    <row r="1768" spans="1:11">
      <c r="A1768" s="244">
        <v>7947</v>
      </c>
      <c r="B1768" s="244">
        <v>3094.67</v>
      </c>
      <c r="C1768" s="244">
        <v>2890.92</v>
      </c>
      <c r="D1768" s="245">
        <v>3094.67</v>
      </c>
      <c r="E1768" s="245">
        <v>2890.92</v>
      </c>
      <c r="F1768" s="245">
        <v>3094.67</v>
      </c>
      <c r="G1768" s="245">
        <v>2937.08</v>
      </c>
      <c r="H1768" s="245">
        <v>3094.67</v>
      </c>
      <c r="I1768" s="245">
        <v>2890.92</v>
      </c>
      <c r="J1768" s="245">
        <v>3094.67</v>
      </c>
      <c r="K1768" s="245">
        <v>2937.08</v>
      </c>
    </row>
    <row r="1769" spans="1:11">
      <c r="A1769" s="243">
        <v>7951.5</v>
      </c>
      <c r="B1769" s="243">
        <v>3096.92</v>
      </c>
      <c r="C1769" s="243">
        <v>2893.42</v>
      </c>
      <c r="D1769" s="242">
        <v>3096.92</v>
      </c>
      <c r="E1769" s="242">
        <v>2893.42</v>
      </c>
      <c r="F1769" s="242">
        <v>3096.92</v>
      </c>
      <c r="G1769" s="242">
        <v>2939.5</v>
      </c>
      <c r="H1769" s="242">
        <v>3096.92</v>
      </c>
      <c r="I1769" s="242">
        <v>2893.42</v>
      </c>
      <c r="J1769" s="242">
        <v>3096.92</v>
      </c>
      <c r="K1769" s="242">
        <v>2939.5</v>
      </c>
    </row>
    <row r="1770" spans="1:11">
      <c r="A1770" s="244">
        <v>7956</v>
      </c>
      <c r="B1770" s="244">
        <v>3099.08</v>
      </c>
      <c r="C1770" s="244">
        <v>2895.92</v>
      </c>
      <c r="D1770" s="245">
        <v>3099.08</v>
      </c>
      <c r="E1770" s="245">
        <v>2895.92</v>
      </c>
      <c r="F1770" s="245">
        <v>3099.08</v>
      </c>
      <c r="G1770" s="245">
        <v>2941.92</v>
      </c>
      <c r="H1770" s="245">
        <v>3099.08</v>
      </c>
      <c r="I1770" s="245">
        <v>2895.92</v>
      </c>
      <c r="J1770" s="245">
        <v>3099.08</v>
      </c>
      <c r="K1770" s="245">
        <v>2941.92</v>
      </c>
    </row>
    <row r="1771" spans="1:11">
      <c r="A1771" s="243">
        <v>7960.5</v>
      </c>
      <c r="B1771" s="243">
        <v>3101.33</v>
      </c>
      <c r="C1771" s="243">
        <v>2898.42</v>
      </c>
      <c r="D1771" s="242">
        <v>3101.33</v>
      </c>
      <c r="E1771" s="242">
        <v>2898.42</v>
      </c>
      <c r="F1771" s="242">
        <v>3101.33</v>
      </c>
      <c r="G1771" s="242">
        <v>2944.42</v>
      </c>
      <c r="H1771" s="242">
        <v>3101.33</v>
      </c>
      <c r="I1771" s="242">
        <v>2898.42</v>
      </c>
      <c r="J1771" s="242">
        <v>3101.33</v>
      </c>
      <c r="K1771" s="242">
        <v>2944.42</v>
      </c>
    </row>
    <row r="1772" spans="1:11">
      <c r="A1772" s="244">
        <v>7965</v>
      </c>
      <c r="B1772" s="244">
        <v>3103.58</v>
      </c>
      <c r="C1772" s="244">
        <v>2901</v>
      </c>
      <c r="D1772" s="245">
        <v>3103.58</v>
      </c>
      <c r="E1772" s="245">
        <v>2901</v>
      </c>
      <c r="F1772" s="245">
        <v>3103.58</v>
      </c>
      <c r="G1772" s="245">
        <v>2946.83</v>
      </c>
      <c r="H1772" s="245">
        <v>3103.58</v>
      </c>
      <c r="I1772" s="245">
        <v>2901</v>
      </c>
      <c r="J1772" s="245">
        <v>3103.58</v>
      </c>
      <c r="K1772" s="245">
        <v>2946.83</v>
      </c>
    </row>
    <row r="1773" spans="1:11">
      <c r="A1773" s="243">
        <v>7969.5</v>
      </c>
      <c r="B1773" s="243">
        <v>3105.75</v>
      </c>
      <c r="C1773" s="243">
        <v>2903.42</v>
      </c>
      <c r="D1773" s="242">
        <v>3105.75</v>
      </c>
      <c r="E1773" s="242">
        <v>2903.42</v>
      </c>
      <c r="F1773" s="242">
        <v>3105.75</v>
      </c>
      <c r="G1773" s="242">
        <v>2949.25</v>
      </c>
      <c r="H1773" s="242">
        <v>3105.75</v>
      </c>
      <c r="I1773" s="242">
        <v>2903.42</v>
      </c>
      <c r="J1773" s="242">
        <v>3105.75</v>
      </c>
      <c r="K1773" s="242">
        <v>2949.25</v>
      </c>
    </row>
    <row r="1774" spans="1:11">
      <c r="A1774" s="244">
        <v>7974</v>
      </c>
      <c r="B1774" s="244">
        <v>3108</v>
      </c>
      <c r="C1774" s="244">
        <v>2906</v>
      </c>
      <c r="D1774" s="245">
        <v>3108</v>
      </c>
      <c r="E1774" s="245">
        <v>2906</v>
      </c>
      <c r="F1774" s="245">
        <v>3108</v>
      </c>
      <c r="G1774" s="245">
        <v>2951.75</v>
      </c>
      <c r="H1774" s="245">
        <v>3108</v>
      </c>
      <c r="I1774" s="245">
        <v>2906</v>
      </c>
      <c r="J1774" s="245">
        <v>3108</v>
      </c>
      <c r="K1774" s="245">
        <v>2951.75</v>
      </c>
    </row>
    <row r="1775" spans="1:11">
      <c r="A1775" s="243">
        <v>7978.5</v>
      </c>
      <c r="B1775" s="243">
        <v>3110.25</v>
      </c>
      <c r="C1775" s="243">
        <v>2908.5</v>
      </c>
      <c r="D1775" s="242">
        <v>3110.25</v>
      </c>
      <c r="E1775" s="242">
        <v>2908.5</v>
      </c>
      <c r="F1775" s="242">
        <v>3110.25</v>
      </c>
      <c r="G1775" s="242">
        <v>2954.25</v>
      </c>
      <c r="H1775" s="242">
        <v>3110.25</v>
      </c>
      <c r="I1775" s="242">
        <v>2908.5</v>
      </c>
      <c r="J1775" s="242">
        <v>3110.25</v>
      </c>
      <c r="K1775" s="242">
        <v>2954.25</v>
      </c>
    </row>
    <row r="1776" spans="1:11">
      <c r="A1776" s="244">
        <v>7983</v>
      </c>
      <c r="B1776" s="244">
        <v>3112.5</v>
      </c>
      <c r="C1776" s="244">
        <v>2911.08</v>
      </c>
      <c r="D1776" s="245">
        <v>3112.5</v>
      </c>
      <c r="E1776" s="245">
        <v>2911.08</v>
      </c>
      <c r="F1776" s="245">
        <v>3112.5</v>
      </c>
      <c r="G1776" s="245">
        <v>2956.67</v>
      </c>
      <c r="H1776" s="245">
        <v>3112.5</v>
      </c>
      <c r="I1776" s="245">
        <v>2911.08</v>
      </c>
      <c r="J1776" s="245">
        <v>3112.5</v>
      </c>
      <c r="K1776" s="245">
        <v>2956.67</v>
      </c>
    </row>
    <row r="1777" spans="1:11">
      <c r="A1777" s="243">
        <v>7987.5</v>
      </c>
      <c r="B1777" s="243">
        <v>3114.67</v>
      </c>
      <c r="C1777" s="243">
        <v>2913.5</v>
      </c>
      <c r="D1777" s="242">
        <v>3114.67</v>
      </c>
      <c r="E1777" s="242">
        <v>2913.5</v>
      </c>
      <c r="F1777" s="242">
        <v>3114.67</v>
      </c>
      <c r="G1777" s="242">
        <v>2959.08</v>
      </c>
      <c r="H1777" s="242">
        <v>3114.67</v>
      </c>
      <c r="I1777" s="242">
        <v>2913.5</v>
      </c>
      <c r="J1777" s="242">
        <v>3114.67</v>
      </c>
      <c r="K1777" s="242">
        <v>2959.08</v>
      </c>
    </row>
    <row r="1778" spans="1:11">
      <c r="A1778" s="244">
        <v>7992</v>
      </c>
      <c r="B1778" s="244">
        <v>3116.92</v>
      </c>
      <c r="C1778" s="244">
        <v>2916.08</v>
      </c>
      <c r="D1778" s="245">
        <v>3116.92</v>
      </c>
      <c r="E1778" s="245">
        <v>2916.08</v>
      </c>
      <c r="F1778" s="245">
        <v>3116.92</v>
      </c>
      <c r="G1778" s="245">
        <v>2961.58</v>
      </c>
      <c r="H1778" s="245">
        <v>3116.92</v>
      </c>
      <c r="I1778" s="245">
        <v>2916.08</v>
      </c>
      <c r="J1778" s="245">
        <v>3116.92</v>
      </c>
      <c r="K1778" s="245">
        <v>2961.58</v>
      </c>
    </row>
    <row r="1779" spans="1:11">
      <c r="A1779" s="243">
        <v>7996.5</v>
      </c>
      <c r="B1779" s="243">
        <v>3119.17</v>
      </c>
      <c r="C1779" s="243">
        <v>2918.58</v>
      </c>
      <c r="D1779" s="242">
        <v>3119.17</v>
      </c>
      <c r="E1779" s="242">
        <v>2918.58</v>
      </c>
      <c r="F1779" s="242">
        <v>3119.17</v>
      </c>
      <c r="G1779" s="242">
        <v>2964</v>
      </c>
      <c r="H1779" s="242">
        <v>3119.17</v>
      </c>
      <c r="I1779" s="242">
        <v>2918.58</v>
      </c>
      <c r="J1779" s="242">
        <v>3119.17</v>
      </c>
      <c r="K1779" s="242">
        <v>2964</v>
      </c>
    </row>
    <row r="1780" spans="1:11">
      <c r="A1780" s="244">
        <v>8001</v>
      </c>
      <c r="B1780" s="244">
        <v>3121.42</v>
      </c>
      <c r="C1780" s="244">
        <v>2921.17</v>
      </c>
      <c r="D1780" s="245">
        <v>3121.42</v>
      </c>
      <c r="E1780" s="245">
        <v>2921.17</v>
      </c>
      <c r="F1780" s="245">
        <v>3121.42</v>
      </c>
      <c r="G1780" s="245">
        <v>2966.5</v>
      </c>
      <c r="H1780" s="245">
        <v>3121.42</v>
      </c>
      <c r="I1780" s="245">
        <v>2921.17</v>
      </c>
      <c r="J1780" s="245">
        <v>3121.42</v>
      </c>
      <c r="K1780" s="245">
        <v>2966.5</v>
      </c>
    </row>
    <row r="1781" spans="1:11">
      <c r="A1781" s="243">
        <v>8005.5</v>
      </c>
      <c r="B1781" s="243">
        <v>3123.58</v>
      </c>
      <c r="C1781" s="243">
        <v>2923.58</v>
      </c>
      <c r="D1781" s="242">
        <v>3123.58</v>
      </c>
      <c r="E1781" s="242">
        <v>2923.58</v>
      </c>
      <c r="F1781" s="242">
        <v>3123.58</v>
      </c>
      <c r="G1781" s="242">
        <v>2968.92</v>
      </c>
      <c r="H1781" s="242">
        <v>3123.58</v>
      </c>
      <c r="I1781" s="242">
        <v>2923.58</v>
      </c>
      <c r="J1781" s="242">
        <v>3123.58</v>
      </c>
      <c r="K1781" s="242">
        <v>2968.92</v>
      </c>
    </row>
    <row r="1782" spans="1:11">
      <c r="A1782" s="244">
        <v>8010</v>
      </c>
      <c r="B1782" s="244">
        <v>3125.83</v>
      </c>
      <c r="C1782" s="244">
        <v>2926.17</v>
      </c>
      <c r="D1782" s="245">
        <v>3125.83</v>
      </c>
      <c r="E1782" s="245">
        <v>2926.17</v>
      </c>
      <c r="F1782" s="245">
        <v>3125.83</v>
      </c>
      <c r="G1782" s="245">
        <v>2971.42</v>
      </c>
      <c r="H1782" s="245">
        <v>3125.83</v>
      </c>
      <c r="I1782" s="245">
        <v>2926.17</v>
      </c>
      <c r="J1782" s="245">
        <v>3125.83</v>
      </c>
      <c r="K1782" s="245">
        <v>2971.42</v>
      </c>
    </row>
    <row r="1783" spans="1:11">
      <c r="A1783" s="243">
        <v>8014.5</v>
      </c>
      <c r="B1783" s="243">
        <v>3128.08</v>
      </c>
      <c r="C1783" s="243">
        <v>2928.67</v>
      </c>
      <c r="D1783" s="242">
        <v>3128.08</v>
      </c>
      <c r="E1783" s="242">
        <v>2928.67</v>
      </c>
      <c r="F1783" s="242">
        <v>3128.08</v>
      </c>
      <c r="G1783" s="242">
        <v>2973.83</v>
      </c>
      <c r="H1783" s="242">
        <v>3128.08</v>
      </c>
      <c r="I1783" s="242">
        <v>2928.67</v>
      </c>
      <c r="J1783" s="242">
        <v>3128.08</v>
      </c>
      <c r="K1783" s="242">
        <v>2973.83</v>
      </c>
    </row>
    <row r="1784" spans="1:11">
      <c r="A1784" s="244">
        <v>8019</v>
      </c>
      <c r="B1784" s="244">
        <v>3130.25</v>
      </c>
      <c r="C1784" s="244">
        <v>2931.17</v>
      </c>
      <c r="D1784" s="245">
        <v>3130.25</v>
      </c>
      <c r="E1784" s="245">
        <v>2931.17</v>
      </c>
      <c r="F1784" s="245">
        <v>3130.25</v>
      </c>
      <c r="G1784" s="245">
        <v>2976.25</v>
      </c>
      <c r="H1784" s="245">
        <v>3130.25</v>
      </c>
      <c r="I1784" s="245">
        <v>2931.17</v>
      </c>
      <c r="J1784" s="245">
        <v>3130.25</v>
      </c>
      <c r="K1784" s="245">
        <v>2976.25</v>
      </c>
    </row>
    <row r="1785" spans="1:11">
      <c r="A1785" s="243">
        <v>8023.5</v>
      </c>
      <c r="B1785" s="243">
        <v>3132.5</v>
      </c>
      <c r="C1785" s="243">
        <v>2933.67</v>
      </c>
      <c r="D1785" s="242">
        <v>3132.5</v>
      </c>
      <c r="E1785" s="242">
        <v>2933.67</v>
      </c>
      <c r="F1785" s="242">
        <v>3132.5</v>
      </c>
      <c r="G1785" s="242">
        <v>2978.75</v>
      </c>
      <c r="H1785" s="242">
        <v>3132.5</v>
      </c>
      <c r="I1785" s="242">
        <v>2933.67</v>
      </c>
      <c r="J1785" s="242">
        <v>3132.5</v>
      </c>
      <c r="K1785" s="242">
        <v>2978.75</v>
      </c>
    </row>
    <row r="1786" spans="1:11">
      <c r="A1786" s="244">
        <v>8028</v>
      </c>
      <c r="B1786" s="244">
        <v>3134.75</v>
      </c>
      <c r="C1786" s="244">
        <v>2936.25</v>
      </c>
      <c r="D1786" s="245">
        <v>3134.75</v>
      </c>
      <c r="E1786" s="245">
        <v>2936.25</v>
      </c>
      <c r="F1786" s="245">
        <v>3134.75</v>
      </c>
      <c r="G1786" s="245">
        <v>2981.17</v>
      </c>
      <c r="H1786" s="245">
        <v>3134.75</v>
      </c>
      <c r="I1786" s="245">
        <v>2936.25</v>
      </c>
      <c r="J1786" s="245">
        <v>3134.75</v>
      </c>
      <c r="K1786" s="245">
        <v>2981.17</v>
      </c>
    </row>
    <row r="1787" spans="1:11">
      <c r="A1787" s="243">
        <v>8032.5</v>
      </c>
      <c r="B1787" s="243">
        <v>3137</v>
      </c>
      <c r="C1787" s="243">
        <v>2938.75</v>
      </c>
      <c r="D1787" s="242">
        <v>3137</v>
      </c>
      <c r="E1787" s="242">
        <v>2938.75</v>
      </c>
      <c r="F1787" s="242">
        <v>3137</v>
      </c>
      <c r="G1787" s="242">
        <v>2983.67</v>
      </c>
      <c r="H1787" s="242">
        <v>3137</v>
      </c>
      <c r="I1787" s="242">
        <v>2938.75</v>
      </c>
      <c r="J1787" s="242">
        <v>3137</v>
      </c>
      <c r="K1787" s="242">
        <v>2983.67</v>
      </c>
    </row>
    <row r="1788" spans="1:11">
      <c r="A1788" s="244">
        <v>8037</v>
      </c>
      <c r="B1788" s="244">
        <v>3139.17</v>
      </c>
      <c r="C1788" s="244">
        <v>2941.25</v>
      </c>
      <c r="D1788" s="245">
        <v>3139.17</v>
      </c>
      <c r="E1788" s="245">
        <v>2941.25</v>
      </c>
      <c r="F1788" s="245">
        <v>3139.17</v>
      </c>
      <c r="G1788" s="245">
        <v>2986.08</v>
      </c>
      <c r="H1788" s="245">
        <v>3139.17</v>
      </c>
      <c r="I1788" s="245">
        <v>2941.25</v>
      </c>
      <c r="J1788" s="245">
        <v>3139.17</v>
      </c>
      <c r="K1788" s="245">
        <v>2986.08</v>
      </c>
    </row>
    <row r="1789" spans="1:11">
      <c r="A1789" s="243">
        <v>8041.5</v>
      </c>
      <c r="B1789" s="243">
        <v>3141.42</v>
      </c>
      <c r="C1789" s="243">
        <v>2943.75</v>
      </c>
      <c r="D1789" s="242">
        <v>3141.42</v>
      </c>
      <c r="E1789" s="242">
        <v>2943.75</v>
      </c>
      <c r="F1789" s="242">
        <v>3141.42</v>
      </c>
      <c r="G1789" s="242">
        <v>2988.58</v>
      </c>
      <c r="H1789" s="242">
        <v>3141.42</v>
      </c>
      <c r="I1789" s="242">
        <v>2943.75</v>
      </c>
      <c r="J1789" s="242">
        <v>3141.42</v>
      </c>
      <c r="K1789" s="242">
        <v>2988.58</v>
      </c>
    </row>
    <row r="1790" spans="1:11">
      <c r="A1790" s="244">
        <v>8046</v>
      </c>
      <c r="B1790" s="244">
        <v>3143.67</v>
      </c>
      <c r="C1790" s="244">
        <v>2946.33</v>
      </c>
      <c r="D1790" s="245">
        <v>3143.67</v>
      </c>
      <c r="E1790" s="245">
        <v>2946.33</v>
      </c>
      <c r="F1790" s="245">
        <v>3143.67</v>
      </c>
      <c r="G1790" s="245">
        <v>2991</v>
      </c>
      <c r="H1790" s="245">
        <v>3143.67</v>
      </c>
      <c r="I1790" s="245">
        <v>2946.33</v>
      </c>
      <c r="J1790" s="245">
        <v>3143.67</v>
      </c>
      <c r="K1790" s="245">
        <v>2991</v>
      </c>
    </row>
    <row r="1791" spans="1:11">
      <c r="A1791" s="243">
        <v>8050.5</v>
      </c>
      <c r="B1791" s="243">
        <v>3145.92</v>
      </c>
      <c r="C1791" s="243">
        <v>2948.92</v>
      </c>
      <c r="D1791" s="242">
        <v>3145.92</v>
      </c>
      <c r="E1791" s="242">
        <v>2948.92</v>
      </c>
      <c r="F1791" s="242">
        <v>3145.92</v>
      </c>
      <c r="G1791" s="242">
        <v>2993.5</v>
      </c>
      <c r="H1791" s="242">
        <v>3145.92</v>
      </c>
      <c r="I1791" s="242">
        <v>2948.92</v>
      </c>
      <c r="J1791" s="242">
        <v>3145.92</v>
      </c>
      <c r="K1791" s="242">
        <v>2993.5</v>
      </c>
    </row>
    <row r="1792" spans="1:11">
      <c r="A1792" s="244">
        <v>8055</v>
      </c>
      <c r="B1792" s="244">
        <v>3148.08</v>
      </c>
      <c r="C1792" s="244">
        <v>2951.33</v>
      </c>
      <c r="D1792" s="245">
        <v>3148.08</v>
      </c>
      <c r="E1792" s="245">
        <v>2951.33</v>
      </c>
      <c r="F1792" s="245">
        <v>3148.08</v>
      </c>
      <c r="G1792" s="245">
        <v>2995.92</v>
      </c>
      <c r="H1792" s="245">
        <v>3148.08</v>
      </c>
      <c r="I1792" s="245">
        <v>2951.33</v>
      </c>
      <c r="J1792" s="245">
        <v>3148.08</v>
      </c>
      <c r="K1792" s="245">
        <v>2995.92</v>
      </c>
    </row>
    <row r="1793" spans="1:11">
      <c r="A1793" s="243">
        <v>8059.5</v>
      </c>
      <c r="B1793" s="243">
        <v>3150.33</v>
      </c>
      <c r="C1793" s="243">
        <v>2953.92</v>
      </c>
      <c r="D1793" s="242">
        <v>3150.33</v>
      </c>
      <c r="E1793" s="242">
        <v>2953.92</v>
      </c>
      <c r="F1793" s="242">
        <v>3150.33</v>
      </c>
      <c r="G1793" s="242">
        <v>2998.33</v>
      </c>
      <c r="H1793" s="242">
        <v>3150.33</v>
      </c>
      <c r="I1793" s="242">
        <v>2953.92</v>
      </c>
      <c r="J1793" s="242">
        <v>3150.33</v>
      </c>
      <c r="K1793" s="242">
        <v>2998.33</v>
      </c>
    </row>
    <row r="1794" spans="1:11">
      <c r="A1794" s="244">
        <v>8064</v>
      </c>
      <c r="B1794" s="244">
        <v>3152.58</v>
      </c>
      <c r="C1794" s="244">
        <v>2956.42</v>
      </c>
      <c r="D1794" s="245">
        <v>3152.58</v>
      </c>
      <c r="E1794" s="245">
        <v>2956.42</v>
      </c>
      <c r="F1794" s="245">
        <v>3152.58</v>
      </c>
      <c r="G1794" s="245">
        <v>3000.83</v>
      </c>
      <c r="H1794" s="245">
        <v>3152.58</v>
      </c>
      <c r="I1794" s="245">
        <v>2956.42</v>
      </c>
      <c r="J1794" s="245">
        <v>3152.58</v>
      </c>
      <c r="K1794" s="245">
        <v>3000.83</v>
      </c>
    </row>
    <row r="1795" spans="1:11">
      <c r="A1795" s="243">
        <v>8068.5</v>
      </c>
      <c r="B1795" s="243">
        <v>3154.83</v>
      </c>
      <c r="C1795" s="243">
        <v>2959</v>
      </c>
      <c r="D1795" s="242">
        <v>3154.83</v>
      </c>
      <c r="E1795" s="242">
        <v>2959</v>
      </c>
      <c r="F1795" s="242">
        <v>3154.83</v>
      </c>
      <c r="G1795" s="242">
        <v>3003.33</v>
      </c>
      <c r="H1795" s="242">
        <v>3154.83</v>
      </c>
      <c r="I1795" s="242">
        <v>2959</v>
      </c>
      <c r="J1795" s="242">
        <v>3154.83</v>
      </c>
      <c r="K1795" s="242">
        <v>3003.33</v>
      </c>
    </row>
    <row r="1796" spans="1:11">
      <c r="A1796" s="244">
        <v>8073</v>
      </c>
      <c r="B1796" s="244">
        <v>3157</v>
      </c>
      <c r="C1796" s="244">
        <v>2961.42</v>
      </c>
      <c r="D1796" s="245">
        <v>3157</v>
      </c>
      <c r="E1796" s="245">
        <v>2961.42</v>
      </c>
      <c r="F1796" s="245">
        <v>3157</v>
      </c>
      <c r="G1796" s="245">
        <v>3005.75</v>
      </c>
      <c r="H1796" s="245">
        <v>3157</v>
      </c>
      <c r="I1796" s="245">
        <v>2961.42</v>
      </c>
      <c r="J1796" s="245">
        <v>3157</v>
      </c>
      <c r="K1796" s="245">
        <v>3005.75</v>
      </c>
    </row>
    <row r="1797" spans="1:11">
      <c r="A1797" s="243">
        <v>8077.5</v>
      </c>
      <c r="B1797" s="243">
        <v>3159.25</v>
      </c>
      <c r="C1797" s="243">
        <v>2964</v>
      </c>
      <c r="D1797" s="242">
        <v>3159.25</v>
      </c>
      <c r="E1797" s="242">
        <v>2964</v>
      </c>
      <c r="F1797" s="242">
        <v>3159.25</v>
      </c>
      <c r="G1797" s="242">
        <v>3008.17</v>
      </c>
      <c r="H1797" s="242">
        <v>3159.25</v>
      </c>
      <c r="I1797" s="242">
        <v>2964</v>
      </c>
      <c r="J1797" s="242">
        <v>3159.25</v>
      </c>
      <c r="K1797" s="242">
        <v>3008.17</v>
      </c>
    </row>
    <row r="1798" spans="1:11">
      <c r="A1798" s="244">
        <v>8082</v>
      </c>
      <c r="B1798" s="244">
        <v>3161.5</v>
      </c>
      <c r="C1798" s="244">
        <v>2966.5</v>
      </c>
      <c r="D1798" s="245">
        <v>3161.5</v>
      </c>
      <c r="E1798" s="245">
        <v>2966.5</v>
      </c>
      <c r="F1798" s="245">
        <v>3161.5</v>
      </c>
      <c r="G1798" s="245">
        <v>3010.67</v>
      </c>
      <c r="H1798" s="245">
        <v>3161.5</v>
      </c>
      <c r="I1798" s="245">
        <v>2966.5</v>
      </c>
      <c r="J1798" s="245">
        <v>3161.5</v>
      </c>
      <c r="K1798" s="245">
        <v>3010.67</v>
      </c>
    </row>
    <row r="1799" spans="1:11">
      <c r="A1799" s="243">
        <v>8086.5</v>
      </c>
      <c r="B1799" s="243">
        <v>3163.67</v>
      </c>
      <c r="C1799" s="243">
        <v>2969</v>
      </c>
      <c r="D1799" s="242">
        <v>3163.67</v>
      </c>
      <c r="E1799" s="242">
        <v>2969</v>
      </c>
      <c r="F1799" s="242">
        <v>3163.67</v>
      </c>
      <c r="G1799" s="242">
        <v>3013.08</v>
      </c>
      <c r="H1799" s="242">
        <v>3163.67</v>
      </c>
      <c r="I1799" s="242">
        <v>2969</v>
      </c>
      <c r="J1799" s="242">
        <v>3163.67</v>
      </c>
      <c r="K1799" s="242">
        <v>3013.08</v>
      </c>
    </row>
    <row r="1800" spans="1:11">
      <c r="A1800" s="244">
        <v>8091</v>
      </c>
      <c r="B1800" s="244">
        <v>3165.92</v>
      </c>
      <c r="C1800" s="244">
        <v>2971.5</v>
      </c>
      <c r="D1800" s="245">
        <v>3165.92</v>
      </c>
      <c r="E1800" s="245">
        <v>2971.5</v>
      </c>
      <c r="F1800" s="245">
        <v>3165.92</v>
      </c>
      <c r="G1800" s="245">
        <v>3015.58</v>
      </c>
      <c r="H1800" s="245">
        <v>3165.92</v>
      </c>
      <c r="I1800" s="245">
        <v>2971.5</v>
      </c>
      <c r="J1800" s="245">
        <v>3165.92</v>
      </c>
      <c r="K1800" s="245">
        <v>3015.58</v>
      </c>
    </row>
    <row r="1801" spans="1:11">
      <c r="A1801" s="243">
        <v>8095.5</v>
      </c>
      <c r="B1801" s="243">
        <v>3168.17</v>
      </c>
      <c r="C1801" s="243">
        <v>2974.08</v>
      </c>
      <c r="D1801" s="242">
        <v>3168.17</v>
      </c>
      <c r="E1801" s="242">
        <v>2974.08</v>
      </c>
      <c r="F1801" s="242">
        <v>3168.17</v>
      </c>
      <c r="G1801" s="242">
        <v>3018</v>
      </c>
      <c r="H1801" s="242">
        <v>3168.17</v>
      </c>
      <c r="I1801" s="242">
        <v>2974.08</v>
      </c>
      <c r="J1801" s="242">
        <v>3168.17</v>
      </c>
      <c r="K1801" s="242">
        <v>3018</v>
      </c>
    </row>
    <row r="1802" spans="1:11">
      <c r="A1802" s="244">
        <v>8100</v>
      </c>
      <c r="B1802" s="244">
        <v>3170.42</v>
      </c>
      <c r="C1802" s="244">
        <v>2976.58</v>
      </c>
      <c r="D1802" s="245">
        <v>3170.42</v>
      </c>
      <c r="E1802" s="245">
        <v>2976.58</v>
      </c>
      <c r="F1802" s="245">
        <v>3170.42</v>
      </c>
      <c r="G1802" s="245">
        <v>3020.5</v>
      </c>
      <c r="H1802" s="245">
        <v>3170.42</v>
      </c>
      <c r="I1802" s="245">
        <v>2976.58</v>
      </c>
      <c r="J1802" s="245">
        <v>3170.42</v>
      </c>
      <c r="K1802" s="245">
        <v>3020.5</v>
      </c>
    </row>
    <row r="1803" spans="1:11">
      <c r="A1803" s="243">
        <v>8104.5</v>
      </c>
      <c r="B1803" s="243">
        <v>3172.58</v>
      </c>
      <c r="C1803" s="243">
        <v>2979.08</v>
      </c>
      <c r="D1803" s="242">
        <v>3172.58</v>
      </c>
      <c r="E1803" s="242">
        <v>2979.08</v>
      </c>
      <c r="F1803" s="242">
        <v>3172.58</v>
      </c>
      <c r="G1803" s="242">
        <v>3022.92</v>
      </c>
      <c r="H1803" s="242">
        <v>3172.58</v>
      </c>
      <c r="I1803" s="242">
        <v>2979.08</v>
      </c>
      <c r="J1803" s="242">
        <v>3172.58</v>
      </c>
      <c r="K1803" s="242">
        <v>3022.92</v>
      </c>
    </row>
    <row r="1804" spans="1:11">
      <c r="A1804" s="244">
        <v>8109</v>
      </c>
      <c r="B1804" s="244">
        <v>3174.83</v>
      </c>
      <c r="C1804" s="244">
        <v>2981.58</v>
      </c>
      <c r="D1804" s="245">
        <v>3174.83</v>
      </c>
      <c r="E1804" s="245">
        <v>2981.58</v>
      </c>
      <c r="F1804" s="245">
        <v>3174.83</v>
      </c>
      <c r="G1804" s="245">
        <v>3025.33</v>
      </c>
      <c r="H1804" s="245">
        <v>3174.83</v>
      </c>
      <c r="I1804" s="245">
        <v>2981.58</v>
      </c>
      <c r="J1804" s="245">
        <v>3174.83</v>
      </c>
      <c r="K1804" s="245">
        <v>3025.33</v>
      </c>
    </row>
    <row r="1805" spans="1:11">
      <c r="A1805" s="243">
        <v>8113.5</v>
      </c>
      <c r="B1805" s="243">
        <v>3177.08</v>
      </c>
      <c r="C1805" s="243">
        <v>2984.17</v>
      </c>
      <c r="D1805" s="242">
        <v>3177.08</v>
      </c>
      <c r="E1805" s="242">
        <v>2984.17</v>
      </c>
      <c r="F1805" s="242">
        <v>3177.08</v>
      </c>
      <c r="G1805" s="242">
        <v>3027.83</v>
      </c>
      <c r="H1805" s="242">
        <v>3177.08</v>
      </c>
      <c r="I1805" s="242">
        <v>2984.17</v>
      </c>
      <c r="J1805" s="242">
        <v>3177.08</v>
      </c>
      <c r="K1805" s="242">
        <v>3027.83</v>
      </c>
    </row>
    <row r="1806" spans="1:11">
      <c r="A1806" s="244">
        <v>8118</v>
      </c>
      <c r="B1806" s="244">
        <v>3179.33</v>
      </c>
      <c r="C1806" s="244">
        <v>2986.67</v>
      </c>
      <c r="D1806" s="245">
        <v>3179.33</v>
      </c>
      <c r="E1806" s="245">
        <v>2986.67</v>
      </c>
      <c r="F1806" s="245">
        <v>3179.33</v>
      </c>
      <c r="G1806" s="245">
        <v>3030.33</v>
      </c>
      <c r="H1806" s="245">
        <v>3179.33</v>
      </c>
      <c r="I1806" s="245">
        <v>2986.67</v>
      </c>
      <c r="J1806" s="245">
        <v>3179.33</v>
      </c>
      <c r="K1806" s="245">
        <v>3030.33</v>
      </c>
    </row>
    <row r="1807" spans="1:11">
      <c r="A1807" s="243">
        <v>8122.5</v>
      </c>
      <c r="B1807" s="243">
        <v>3181.5</v>
      </c>
      <c r="C1807" s="243">
        <v>2989.17</v>
      </c>
      <c r="D1807" s="242">
        <v>3181.5</v>
      </c>
      <c r="E1807" s="242">
        <v>2989.17</v>
      </c>
      <c r="F1807" s="242">
        <v>3181.5</v>
      </c>
      <c r="G1807" s="242">
        <v>3032.75</v>
      </c>
      <c r="H1807" s="242">
        <v>3181.5</v>
      </c>
      <c r="I1807" s="242">
        <v>2989.17</v>
      </c>
      <c r="J1807" s="242">
        <v>3181.5</v>
      </c>
      <c r="K1807" s="242">
        <v>3032.75</v>
      </c>
    </row>
    <row r="1808" spans="1:11">
      <c r="A1808" s="244">
        <v>8127</v>
      </c>
      <c r="B1808" s="244">
        <v>3183.75</v>
      </c>
      <c r="C1808" s="244">
        <v>2991.67</v>
      </c>
      <c r="D1808" s="245">
        <v>3183.75</v>
      </c>
      <c r="E1808" s="245">
        <v>2991.67</v>
      </c>
      <c r="F1808" s="245">
        <v>3183.75</v>
      </c>
      <c r="G1808" s="245">
        <v>3035.17</v>
      </c>
      <c r="H1808" s="245">
        <v>3183.75</v>
      </c>
      <c r="I1808" s="245">
        <v>2991.67</v>
      </c>
      <c r="J1808" s="245">
        <v>3183.75</v>
      </c>
      <c r="K1808" s="245">
        <v>3035.17</v>
      </c>
    </row>
    <row r="1809" spans="1:11">
      <c r="A1809" s="243">
        <v>8131.5</v>
      </c>
      <c r="B1809" s="243">
        <v>3186</v>
      </c>
      <c r="C1809" s="243">
        <v>2994.25</v>
      </c>
      <c r="D1809" s="242">
        <v>3186</v>
      </c>
      <c r="E1809" s="242">
        <v>2994.25</v>
      </c>
      <c r="F1809" s="242">
        <v>3186</v>
      </c>
      <c r="G1809" s="242">
        <v>3037.67</v>
      </c>
      <c r="H1809" s="242">
        <v>3186</v>
      </c>
      <c r="I1809" s="242">
        <v>2994.25</v>
      </c>
      <c r="J1809" s="242">
        <v>3186</v>
      </c>
      <c r="K1809" s="242">
        <v>3037.67</v>
      </c>
    </row>
    <row r="1810" spans="1:11">
      <c r="A1810" s="244">
        <v>8136</v>
      </c>
      <c r="B1810" s="244">
        <v>3188.17</v>
      </c>
      <c r="C1810" s="244">
        <v>2996.67</v>
      </c>
      <c r="D1810" s="245">
        <v>3188.17</v>
      </c>
      <c r="E1810" s="245">
        <v>2996.67</v>
      </c>
      <c r="F1810" s="245">
        <v>3188.17</v>
      </c>
      <c r="G1810" s="245">
        <v>3040.08</v>
      </c>
      <c r="H1810" s="245">
        <v>3188.17</v>
      </c>
      <c r="I1810" s="245">
        <v>2996.67</v>
      </c>
      <c r="J1810" s="245">
        <v>3188.17</v>
      </c>
      <c r="K1810" s="245">
        <v>3040.08</v>
      </c>
    </row>
    <row r="1811" spans="1:11">
      <c r="A1811" s="243">
        <v>8140.5</v>
      </c>
      <c r="B1811" s="243">
        <v>3190.42</v>
      </c>
      <c r="C1811" s="243">
        <v>2999.25</v>
      </c>
      <c r="D1811" s="242">
        <v>3190.42</v>
      </c>
      <c r="E1811" s="242">
        <v>2999.25</v>
      </c>
      <c r="F1811" s="242">
        <v>3190.42</v>
      </c>
      <c r="G1811" s="242">
        <v>3042.5</v>
      </c>
      <c r="H1811" s="242">
        <v>3190.42</v>
      </c>
      <c r="I1811" s="242">
        <v>2999.25</v>
      </c>
      <c r="J1811" s="242">
        <v>3190.42</v>
      </c>
      <c r="K1811" s="242">
        <v>3042.5</v>
      </c>
    </row>
    <row r="1812" spans="1:11">
      <c r="A1812" s="244">
        <v>8145</v>
      </c>
      <c r="B1812" s="244">
        <v>3192.67</v>
      </c>
      <c r="C1812" s="244">
        <v>3001.75</v>
      </c>
      <c r="D1812" s="245">
        <v>3192.67</v>
      </c>
      <c r="E1812" s="245">
        <v>3001.75</v>
      </c>
      <c r="F1812" s="245">
        <v>3192.67</v>
      </c>
      <c r="G1812" s="245">
        <v>3045</v>
      </c>
      <c r="H1812" s="245">
        <v>3192.67</v>
      </c>
      <c r="I1812" s="245">
        <v>3001.75</v>
      </c>
      <c r="J1812" s="245">
        <v>3192.67</v>
      </c>
      <c r="K1812" s="245">
        <v>3045</v>
      </c>
    </row>
    <row r="1813" spans="1:11">
      <c r="A1813" s="243">
        <v>8149.5</v>
      </c>
      <c r="B1813" s="243">
        <v>3194.92</v>
      </c>
      <c r="C1813" s="243">
        <v>3004.33</v>
      </c>
      <c r="D1813" s="242">
        <v>3194.92</v>
      </c>
      <c r="E1813" s="242">
        <v>3004.33</v>
      </c>
      <c r="F1813" s="242">
        <v>3194.92</v>
      </c>
      <c r="G1813" s="242">
        <v>3047.5</v>
      </c>
      <c r="H1813" s="242">
        <v>3194.92</v>
      </c>
      <c r="I1813" s="242">
        <v>3004.33</v>
      </c>
      <c r="J1813" s="242">
        <v>3194.92</v>
      </c>
      <c r="K1813" s="242">
        <v>3047.5</v>
      </c>
    </row>
    <row r="1814" spans="1:11">
      <c r="A1814" s="244">
        <v>8154</v>
      </c>
      <c r="B1814" s="244">
        <v>3197.08</v>
      </c>
      <c r="C1814" s="244">
        <v>3006.75</v>
      </c>
      <c r="D1814" s="245">
        <v>3197.08</v>
      </c>
      <c r="E1814" s="245">
        <v>3006.75</v>
      </c>
      <c r="F1814" s="245">
        <v>3197.08</v>
      </c>
      <c r="G1814" s="245">
        <v>3049.92</v>
      </c>
      <c r="H1814" s="245">
        <v>3197.08</v>
      </c>
      <c r="I1814" s="245">
        <v>3006.75</v>
      </c>
      <c r="J1814" s="245">
        <v>3197.08</v>
      </c>
      <c r="K1814" s="245">
        <v>3049.92</v>
      </c>
    </row>
    <row r="1815" spans="1:11">
      <c r="A1815" s="243">
        <v>8158.5</v>
      </c>
      <c r="B1815" s="243">
        <v>3199.33</v>
      </c>
      <c r="C1815" s="243">
        <v>3009.33</v>
      </c>
      <c r="D1815" s="242">
        <v>3199.33</v>
      </c>
      <c r="E1815" s="242">
        <v>3009.33</v>
      </c>
      <c r="F1815" s="242">
        <v>3199.33</v>
      </c>
      <c r="G1815" s="242">
        <v>3052.33</v>
      </c>
      <c r="H1815" s="242">
        <v>3199.33</v>
      </c>
      <c r="I1815" s="242">
        <v>3009.33</v>
      </c>
      <c r="J1815" s="242">
        <v>3199.33</v>
      </c>
      <c r="K1815" s="242">
        <v>3052.33</v>
      </c>
    </row>
    <row r="1816" spans="1:11">
      <c r="A1816" s="244">
        <v>8163</v>
      </c>
      <c r="B1816" s="244">
        <v>3201.58</v>
      </c>
      <c r="C1816" s="244">
        <v>3011.83</v>
      </c>
      <c r="D1816" s="245">
        <v>3201.58</v>
      </c>
      <c r="E1816" s="245">
        <v>3011.83</v>
      </c>
      <c r="F1816" s="245">
        <v>3201.58</v>
      </c>
      <c r="G1816" s="245">
        <v>3054.83</v>
      </c>
      <c r="H1816" s="245">
        <v>3201.58</v>
      </c>
      <c r="I1816" s="245">
        <v>3011.83</v>
      </c>
      <c r="J1816" s="245">
        <v>3201.58</v>
      </c>
      <c r="K1816" s="245">
        <v>3054.83</v>
      </c>
    </row>
    <row r="1817" spans="1:11">
      <c r="A1817" s="243">
        <v>8167.5</v>
      </c>
      <c r="B1817" s="243">
        <v>3203.83</v>
      </c>
      <c r="C1817" s="243">
        <v>3014.42</v>
      </c>
      <c r="D1817" s="242">
        <v>3203.83</v>
      </c>
      <c r="E1817" s="242">
        <v>3014.42</v>
      </c>
      <c r="F1817" s="242">
        <v>3203.83</v>
      </c>
      <c r="G1817" s="242">
        <v>3057.33</v>
      </c>
      <c r="H1817" s="242">
        <v>3203.83</v>
      </c>
      <c r="I1817" s="242">
        <v>3014.42</v>
      </c>
      <c r="J1817" s="242">
        <v>3203.83</v>
      </c>
      <c r="K1817" s="242">
        <v>3057.33</v>
      </c>
    </row>
    <row r="1818" spans="1:11">
      <c r="A1818" s="244">
        <v>8172</v>
      </c>
      <c r="B1818" s="244">
        <v>3206</v>
      </c>
      <c r="C1818" s="244">
        <v>3016.83</v>
      </c>
      <c r="D1818" s="245">
        <v>3206</v>
      </c>
      <c r="E1818" s="245">
        <v>3016.83</v>
      </c>
      <c r="F1818" s="245">
        <v>3206</v>
      </c>
      <c r="G1818" s="245">
        <v>3059.67</v>
      </c>
      <c r="H1818" s="245">
        <v>3206</v>
      </c>
      <c r="I1818" s="245">
        <v>3016.83</v>
      </c>
      <c r="J1818" s="245">
        <v>3206</v>
      </c>
      <c r="K1818" s="245">
        <v>3059.67</v>
      </c>
    </row>
    <row r="1819" spans="1:11">
      <c r="A1819" s="243">
        <v>8176.5</v>
      </c>
      <c r="B1819" s="243">
        <v>3208.25</v>
      </c>
      <c r="C1819" s="243">
        <v>3019.42</v>
      </c>
      <c r="D1819" s="242">
        <v>3208.25</v>
      </c>
      <c r="E1819" s="242">
        <v>3019.42</v>
      </c>
      <c r="F1819" s="242">
        <v>3208.25</v>
      </c>
      <c r="G1819" s="242">
        <v>3062.17</v>
      </c>
      <c r="H1819" s="242">
        <v>3208.25</v>
      </c>
      <c r="I1819" s="242">
        <v>3019.42</v>
      </c>
      <c r="J1819" s="242">
        <v>3208.25</v>
      </c>
      <c r="K1819" s="242">
        <v>3062.17</v>
      </c>
    </row>
    <row r="1820" spans="1:11">
      <c r="A1820" s="244">
        <v>8181</v>
      </c>
      <c r="B1820" s="244">
        <v>3210.5</v>
      </c>
      <c r="C1820" s="244">
        <v>3021.92</v>
      </c>
      <c r="D1820" s="245">
        <v>3210.5</v>
      </c>
      <c r="E1820" s="245">
        <v>3021.92</v>
      </c>
      <c r="F1820" s="245">
        <v>3210.5</v>
      </c>
      <c r="G1820" s="245">
        <v>3064.67</v>
      </c>
      <c r="H1820" s="245">
        <v>3210.5</v>
      </c>
      <c r="I1820" s="245">
        <v>3021.92</v>
      </c>
      <c r="J1820" s="245">
        <v>3210.5</v>
      </c>
      <c r="K1820" s="245">
        <v>3064.67</v>
      </c>
    </row>
    <row r="1821" spans="1:11">
      <c r="A1821" s="243">
        <v>8185.5</v>
      </c>
      <c r="B1821" s="243">
        <v>3212.75</v>
      </c>
      <c r="C1821" s="243">
        <v>3024.5</v>
      </c>
      <c r="D1821" s="242">
        <v>3212.75</v>
      </c>
      <c r="E1821" s="242">
        <v>3024.5</v>
      </c>
      <c r="F1821" s="242">
        <v>3212.75</v>
      </c>
      <c r="G1821" s="242">
        <v>3067.17</v>
      </c>
      <c r="H1821" s="242">
        <v>3212.75</v>
      </c>
      <c r="I1821" s="242">
        <v>3024.5</v>
      </c>
      <c r="J1821" s="242">
        <v>3212.75</v>
      </c>
      <c r="K1821" s="242">
        <v>3067.17</v>
      </c>
    </row>
    <row r="1822" spans="1:11">
      <c r="A1822" s="244">
        <v>8190</v>
      </c>
      <c r="B1822" s="244">
        <v>3214.92</v>
      </c>
      <c r="C1822" s="244">
        <v>3026.92</v>
      </c>
      <c r="D1822" s="245">
        <v>3214.92</v>
      </c>
      <c r="E1822" s="245">
        <v>3026.92</v>
      </c>
      <c r="F1822" s="245">
        <v>3214.92</v>
      </c>
      <c r="G1822" s="245">
        <v>3069.5</v>
      </c>
      <c r="H1822" s="245">
        <v>3214.92</v>
      </c>
      <c r="I1822" s="245">
        <v>3026.92</v>
      </c>
      <c r="J1822" s="245">
        <v>3214.92</v>
      </c>
      <c r="K1822" s="245">
        <v>3069.5</v>
      </c>
    </row>
    <row r="1823" spans="1:11">
      <c r="A1823" s="243">
        <v>8194.5</v>
      </c>
      <c r="B1823" s="243">
        <v>3217.17</v>
      </c>
      <c r="C1823" s="243">
        <v>3029.5</v>
      </c>
      <c r="D1823" s="242">
        <v>3217.17</v>
      </c>
      <c r="E1823" s="242">
        <v>3029.5</v>
      </c>
      <c r="F1823" s="242">
        <v>3217.17</v>
      </c>
      <c r="G1823" s="242">
        <v>3072</v>
      </c>
      <c r="H1823" s="242">
        <v>3217.17</v>
      </c>
      <c r="I1823" s="242">
        <v>3029.5</v>
      </c>
      <c r="J1823" s="242">
        <v>3217.17</v>
      </c>
      <c r="K1823" s="242">
        <v>3072</v>
      </c>
    </row>
    <row r="1824" spans="1:11">
      <c r="A1824" s="244">
        <v>8199</v>
      </c>
      <c r="B1824" s="244">
        <v>3219.42</v>
      </c>
      <c r="C1824" s="244">
        <v>3032.08</v>
      </c>
      <c r="D1824" s="245">
        <v>3219.42</v>
      </c>
      <c r="E1824" s="245">
        <v>3032.08</v>
      </c>
      <c r="F1824" s="245">
        <v>3219.42</v>
      </c>
      <c r="G1824" s="245">
        <v>3074.5</v>
      </c>
      <c r="H1824" s="245">
        <v>3219.42</v>
      </c>
      <c r="I1824" s="245">
        <v>3032.08</v>
      </c>
      <c r="J1824" s="245">
        <v>3219.42</v>
      </c>
      <c r="K1824" s="245">
        <v>3074.5</v>
      </c>
    </row>
    <row r="1825" spans="1:11">
      <c r="A1825" s="243">
        <v>8203.5</v>
      </c>
      <c r="B1825" s="243">
        <v>3221.58</v>
      </c>
      <c r="C1825" s="243">
        <v>3034.5</v>
      </c>
      <c r="D1825" s="242">
        <v>3221.58</v>
      </c>
      <c r="E1825" s="242">
        <v>3034.5</v>
      </c>
      <c r="F1825" s="242">
        <v>3221.58</v>
      </c>
      <c r="G1825" s="242">
        <v>3076.83</v>
      </c>
      <c r="H1825" s="242">
        <v>3221.58</v>
      </c>
      <c r="I1825" s="242">
        <v>3034.5</v>
      </c>
      <c r="J1825" s="242">
        <v>3221.58</v>
      </c>
      <c r="K1825" s="242">
        <v>3076.83</v>
      </c>
    </row>
    <row r="1826" spans="1:11">
      <c r="A1826" s="244">
        <v>8208</v>
      </c>
      <c r="B1826" s="244">
        <v>3223.83</v>
      </c>
      <c r="C1826" s="244">
        <v>3037.08</v>
      </c>
      <c r="D1826" s="245">
        <v>3223.83</v>
      </c>
      <c r="E1826" s="245">
        <v>3037.08</v>
      </c>
      <c r="F1826" s="245">
        <v>3223.83</v>
      </c>
      <c r="G1826" s="245">
        <v>3079.33</v>
      </c>
      <c r="H1826" s="245">
        <v>3223.83</v>
      </c>
      <c r="I1826" s="245">
        <v>3037.08</v>
      </c>
      <c r="J1826" s="245">
        <v>3223.83</v>
      </c>
      <c r="K1826" s="245">
        <v>3079.33</v>
      </c>
    </row>
    <row r="1827" spans="1:11">
      <c r="A1827" s="243">
        <v>8212.5</v>
      </c>
      <c r="B1827" s="243">
        <v>3226.08</v>
      </c>
      <c r="C1827" s="243">
        <v>3039.58</v>
      </c>
      <c r="D1827" s="242">
        <v>3226.08</v>
      </c>
      <c r="E1827" s="242">
        <v>3039.58</v>
      </c>
      <c r="F1827" s="242">
        <v>3226.08</v>
      </c>
      <c r="G1827" s="242">
        <v>3081.83</v>
      </c>
      <c r="H1827" s="242">
        <v>3226.08</v>
      </c>
      <c r="I1827" s="242">
        <v>3039.58</v>
      </c>
      <c r="J1827" s="242">
        <v>3226.08</v>
      </c>
      <c r="K1827" s="242">
        <v>3081.83</v>
      </c>
    </row>
    <row r="1828" spans="1:11">
      <c r="A1828" s="244">
        <v>8217</v>
      </c>
      <c r="B1828" s="244">
        <v>3228.33</v>
      </c>
      <c r="C1828" s="244">
        <v>3042.17</v>
      </c>
      <c r="D1828" s="245">
        <v>3228.33</v>
      </c>
      <c r="E1828" s="245">
        <v>3042.17</v>
      </c>
      <c r="F1828" s="245">
        <v>3228.33</v>
      </c>
      <c r="G1828" s="245">
        <v>3084.33</v>
      </c>
      <c r="H1828" s="245">
        <v>3228.33</v>
      </c>
      <c r="I1828" s="245">
        <v>3042.17</v>
      </c>
      <c r="J1828" s="245">
        <v>3228.33</v>
      </c>
      <c r="K1828" s="245">
        <v>3084.33</v>
      </c>
    </row>
    <row r="1829" spans="1:11">
      <c r="A1829" s="243">
        <v>8221.5</v>
      </c>
      <c r="B1829" s="243">
        <v>3230.5</v>
      </c>
      <c r="C1829" s="243">
        <v>3044.58</v>
      </c>
      <c r="D1829" s="242">
        <v>3230.5</v>
      </c>
      <c r="E1829" s="242">
        <v>3044.58</v>
      </c>
      <c r="F1829" s="242">
        <v>3230.5</v>
      </c>
      <c r="G1829" s="242">
        <v>3086.67</v>
      </c>
      <c r="H1829" s="242">
        <v>3230.5</v>
      </c>
      <c r="I1829" s="242">
        <v>3044.58</v>
      </c>
      <c r="J1829" s="242">
        <v>3230.5</v>
      </c>
      <c r="K1829" s="242">
        <v>3086.67</v>
      </c>
    </row>
    <row r="1830" spans="1:11">
      <c r="A1830" s="244">
        <v>8226</v>
      </c>
      <c r="B1830" s="244">
        <v>3232.75</v>
      </c>
      <c r="C1830" s="244">
        <v>3047.17</v>
      </c>
      <c r="D1830" s="245">
        <v>3232.75</v>
      </c>
      <c r="E1830" s="245">
        <v>3047.17</v>
      </c>
      <c r="F1830" s="245">
        <v>3232.75</v>
      </c>
      <c r="G1830" s="245">
        <v>3089.17</v>
      </c>
      <c r="H1830" s="245">
        <v>3232.75</v>
      </c>
      <c r="I1830" s="245">
        <v>3047.17</v>
      </c>
      <c r="J1830" s="245">
        <v>3232.75</v>
      </c>
      <c r="K1830" s="245">
        <v>3089.17</v>
      </c>
    </row>
    <row r="1831" spans="1:11">
      <c r="A1831" s="243">
        <v>8230.5</v>
      </c>
      <c r="B1831" s="243">
        <v>3235</v>
      </c>
      <c r="C1831" s="243">
        <v>3049.67</v>
      </c>
      <c r="D1831" s="242">
        <v>3235</v>
      </c>
      <c r="E1831" s="242">
        <v>3049.67</v>
      </c>
      <c r="F1831" s="242">
        <v>3235</v>
      </c>
      <c r="G1831" s="242">
        <v>3091.67</v>
      </c>
      <c r="H1831" s="242">
        <v>3235</v>
      </c>
      <c r="I1831" s="242">
        <v>3049.67</v>
      </c>
      <c r="J1831" s="242">
        <v>3235</v>
      </c>
      <c r="K1831" s="242">
        <v>3091.67</v>
      </c>
    </row>
    <row r="1832" spans="1:11">
      <c r="A1832" s="244">
        <v>8235</v>
      </c>
      <c r="B1832" s="244">
        <v>3237.25</v>
      </c>
      <c r="C1832" s="244">
        <v>3052.25</v>
      </c>
      <c r="D1832" s="245">
        <v>3237.25</v>
      </c>
      <c r="E1832" s="245">
        <v>3052.25</v>
      </c>
      <c r="F1832" s="245">
        <v>3237.25</v>
      </c>
      <c r="G1832" s="245">
        <v>3094.17</v>
      </c>
      <c r="H1832" s="245">
        <v>3237.25</v>
      </c>
      <c r="I1832" s="245">
        <v>3052.25</v>
      </c>
      <c r="J1832" s="245">
        <v>3237.25</v>
      </c>
      <c r="K1832" s="245">
        <v>3094.17</v>
      </c>
    </row>
    <row r="1833" spans="1:11">
      <c r="A1833" s="243">
        <v>8239.5</v>
      </c>
      <c r="B1833" s="243">
        <v>3239.42</v>
      </c>
      <c r="C1833" s="243">
        <v>3054.67</v>
      </c>
      <c r="D1833" s="242">
        <v>3239.42</v>
      </c>
      <c r="E1833" s="242">
        <v>3054.67</v>
      </c>
      <c r="F1833" s="242">
        <v>3239.42</v>
      </c>
      <c r="G1833" s="242">
        <v>3096.5</v>
      </c>
      <c r="H1833" s="242">
        <v>3239.42</v>
      </c>
      <c r="I1833" s="242">
        <v>3054.67</v>
      </c>
      <c r="J1833" s="242">
        <v>3239.42</v>
      </c>
      <c r="K1833" s="242">
        <v>3096.5</v>
      </c>
    </row>
    <row r="1834" spans="1:11">
      <c r="A1834" s="244">
        <v>8244</v>
      </c>
      <c r="B1834" s="244">
        <v>3241.67</v>
      </c>
      <c r="C1834" s="244">
        <v>3057.25</v>
      </c>
      <c r="D1834" s="245">
        <v>3241.67</v>
      </c>
      <c r="E1834" s="245">
        <v>3057.25</v>
      </c>
      <c r="F1834" s="245">
        <v>3241.67</v>
      </c>
      <c r="G1834" s="245">
        <v>3099</v>
      </c>
      <c r="H1834" s="245">
        <v>3241.67</v>
      </c>
      <c r="I1834" s="245">
        <v>3057.25</v>
      </c>
      <c r="J1834" s="245">
        <v>3241.67</v>
      </c>
      <c r="K1834" s="245">
        <v>3099</v>
      </c>
    </row>
    <row r="1835" spans="1:11">
      <c r="A1835" s="243">
        <v>8248.5</v>
      </c>
      <c r="B1835" s="243">
        <v>3243.92</v>
      </c>
      <c r="C1835" s="243">
        <v>3059.75</v>
      </c>
      <c r="D1835" s="242">
        <v>3243.92</v>
      </c>
      <c r="E1835" s="242">
        <v>3059.75</v>
      </c>
      <c r="F1835" s="242">
        <v>3243.92</v>
      </c>
      <c r="G1835" s="242">
        <v>3101.5</v>
      </c>
      <c r="H1835" s="242">
        <v>3243.92</v>
      </c>
      <c r="I1835" s="242">
        <v>3059.75</v>
      </c>
      <c r="J1835" s="242">
        <v>3243.92</v>
      </c>
      <c r="K1835" s="242">
        <v>3101.5</v>
      </c>
    </row>
    <row r="1836" spans="1:11">
      <c r="A1836" s="244">
        <v>8253</v>
      </c>
      <c r="B1836" s="244">
        <v>3246.08</v>
      </c>
      <c r="C1836" s="244">
        <v>3062.25</v>
      </c>
      <c r="D1836" s="245">
        <v>3246.08</v>
      </c>
      <c r="E1836" s="245">
        <v>3062.25</v>
      </c>
      <c r="F1836" s="245">
        <v>3246.08</v>
      </c>
      <c r="G1836" s="245">
        <v>3103.83</v>
      </c>
      <c r="H1836" s="245">
        <v>3246.08</v>
      </c>
      <c r="I1836" s="245">
        <v>3062.25</v>
      </c>
      <c r="J1836" s="245">
        <v>3246.08</v>
      </c>
      <c r="K1836" s="245">
        <v>3103.83</v>
      </c>
    </row>
    <row r="1837" spans="1:11">
      <c r="A1837" s="243">
        <v>8257.5</v>
      </c>
      <c r="B1837" s="243">
        <v>3248.33</v>
      </c>
      <c r="C1837" s="243">
        <v>3064.75</v>
      </c>
      <c r="D1837" s="242">
        <v>3248.33</v>
      </c>
      <c r="E1837" s="242">
        <v>3064.75</v>
      </c>
      <c r="F1837" s="242">
        <v>3248.33</v>
      </c>
      <c r="G1837" s="242">
        <v>3106.33</v>
      </c>
      <c r="H1837" s="242">
        <v>3248.33</v>
      </c>
      <c r="I1837" s="242">
        <v>3064.75</v>
      </c>
      <c r="J1837" s="242">
        <v>3248.33</v>
      </c>
      <c r="K1837" s="242">
        <v>3106.33</v>
      </c>
    </row>
    <row r="1838" spans="1:11">
      <c r="A1838" s="244">
        <v>8262</v>
      </c>
      <c r="B1838" s="244">
        <v>3250.58</v>
      </c>
      <c r="C1838" s="244">
        <v>3067.33</v>
      </c>
      <c r="D1838" s="245">
        <v>3250.58</v>
      </c>
      <c r="E1838" s="245">
        <v>3067.33</v>
      </c>
      <c r="F1838" s="245">
        <v>3250.58</v>
      </c>
      <c r="G1838" s="245">
        <v>3108.83</v>
      </c>
      <c r="H1838" s="245">
        <v>3250.58</v>
      </c>
      <c r="I1838" s="245">
        <v>3067.33</v>
      </c>
      <c r="J1838" s="245">
        <v>3250.58</v>
      </c>
      <c r="K1838" s="245">
        <v>3108.83</v>
      </c>
    </row>
    <row r="1839" spans="1:11">
      <c r="A1839" s="243">
        <v>8266.5</v>
      </c>
      <c r="B1839" s="243">
        <v>3252.83</v>
      </c>
      <c r="C1839" s="243">
        <v>3069.83</v>
      </c>
      <c r="D1839" s="242">
        <v>3252.83</v>
      </c>
      <c r="E1839" s="242">
        <v>3069.83</v>
      </c>
      <c r="F1839" s="242">
        <v>3252.83</v>
      </c>
      <c r="G1839" s="242">
        <v>3111.33</v>
      </c>
      <c r="H1839" s="242">
        <v>3252.83</v>
      </c>
      <c r="I1839" s="242">
        <v>3069.83</v>
      </c>
      <c r="J1839" s="242">
        <v>3252.83</v>
      </c>
      <c r="K1839" s="242">
        <v>3111.33</v>
      </c>
    </row>
    <row r="1840" spans="1:11">
      <c r="A1840" s="244">
        <v>8271</v>
      </c>
      <c r="B1840" s="244">
        <v>3255</v>
      </c>
      <c r="C1840" s="244">
        <v>3072.33</v>
      </c>
      <c r="D1840" s="245">
        <v>3255</v>
      </c>
      <c r="E1840" s="245">
        <v>3072.33</v>
      </c>
      <c r="F1840" s="245">
        <v>3255</v>
      </c>
      <c r="G1840" s="245">
        <v>3113.67</v>
      </c>
      <c r="H1840" s="245">
        <v>3255</v>
      </c>
      <c r="I1840" s="245">
        <v>3072.33</v>
      </c>
      <c r="J1840" s="245">
        <v>3255</v>
      </c>
      <c r="K1840" s="245">
        <v>3113.67</v>
      </c>
    </row>
    <row r="1841" spans="1:11">
      <c r="A1841" s="243">
        <v>8275.5</v>
      </c>
      <c r="B1841" s="243">
        <v>3257.25</v>
      </c>
      <c r="C1841" s="243">
        <v>3074.83</v>
      </c>
      <c r="D1841" s="242">
        <v>3257.25</v>
      </c>
      <c r="E1841" s="242">
        <v>3074.83</v>
      </c>
      <c r="F1841" s="242">
        <v>3257.25</v>
      </c>
      <c r="G1841" s="242">
        <v>3116.17</v>
      </c>
      <c r="H1841" s="242">
        <v>3257.25</v>
      </c>
      <c r="I1841" s="242">
        <v>3074.83</v>
      </c>
      <c r="J1841" s="242">
        <v>3257.25</v>
      </c>
      <c r="K1841" s="242">
        <v>3116.17</v>
      </c>
    </row>
    <row r="1842" spans="1:11">
      <c r="A1842" s="244">
        <v>8280</v>
      </c>
      <c r="B1842" s="244">
        <v>3259.5</v>
      </c>
      <c r="C1842" s="244">
        <v>3077.42</v>
      </c>
      <c r="D1842" s="245">
        <v>3259.5</v>
      </c>
      <c r="E1842" s="245">
        <v>3077.42</v>
      </c>
      <c r="F1842" s="245">
        <v>3259.5</v>
      </c>
      <c r="G1842" s="245">
        <v>3118.67</v>
      </c>
      <c r="H1842" s="245">
        <v>3259.5</v>
      </c>
      <c r="I1842" s="245">
        <v>3077.42</v>
      </c>
      <c r="J1842" s="245">
        <v>3259.5</v>
      </c>
      <c r="K1842" s="245">
        <v>3118.67</v>
      </c>
    </row>
    <row r="1843" spans="1:11">
      <c r="A1843" s="243">
        <v>8284.5</v>
      </c>
      <c r="B1843" s="243">
        <v>3261.75</v>
      </c>
      <c r="C1843" s="243">
        <v>3079.92</v>
      </c>
      <c r="D1843" s="242">
        <v>3261.75</v>
      </c>
      <c r="E1843" s="242">
        <v>3079.92</v>
      </c>
      <c r="F1843" s="242">
        <v>3261.75</v>
      </c>
      <c r="G1843" s="242">
        <v>3121.08</v>
      </c>
      <c r="H1843" s="242">
        <v>3261.75</v>
      </c>
      <c r="I1843" s="242">
        <v>3079.92</v>
      </c>
      <c r="J1843" s="242">
        <v>3261.75</v>
      </c>
      <c r="K1843" s="242">
        <v>3121.08</v>
      </c>
    </row>
    <row r="1844" spans="1:11">
      <c r="A1844" s="244">
        <v>8289</v>
      </c>
      <c r="B1844" s="244">
        <v>3263.92</v>
      </c>
      <c r="C1844" s="244">
        <v>3082.42</v>
      </c>
      <c r="D1844" s="245">
        <v>3263.92</v>
      </c>
      <c r="E1844" s="245">
        <v>3082.42</v>
      </c>
      <c r="F1844" s="245">
        <v>3263.92</v>
      </c>
      <c r="G1844" s="245">
        <v>3123.5</v>
      </c>
      <c r="H1844" s="245">
        <v>3263.92</v>
      </c>
      <c r="I1844" s="245">
        <v>3082.42</v>
      </c>
      <c r="J1844" s="245">
        <v>3263.92</v>
      </c>
      <c r="K1844" s="245">
        <v>3123.5</v>
      </c>
    </row>
    <row r="1845" spans="1:11">
      <c r="A1845" s="243">
        <v>8293.5</v>
      </c>
      <c r="B1845" s="243">
        <v>3266.17</v>
      </c>
      <c r="C1845" s="243">
        <v>3084.92</v>
      </c>
      <c r="D1845" s="242">
        <v>3266.17</v>
      </c>
      <c r="E1845" s="242">
        <v>3084.92</v>
      </c>
      <c r="F1845" s="242">
        <v>3266.17</v>
      </c>
      <c r="G1845" s="242">
        <v>3126</v>
      </c>
      <c r="H1845" s="242">
        <v>3266.17</v>
      </c>
      <c r="I1845" s="242">
        <v>3084.92</v>
      </c>
      <c r="J1845" s="242">
        <v>3266.17</v>
      </c>
      <c r="K1845" s="242">
        <v>3126</v>
      </c>
    </row>
    <row r="1846" spans="1:11">
      <c r="A1846" s="244">
        <v>8298</v>
      </c>
      <c r="B1846" s="244">
        <v>3268.42</v>
      </c>
      <c r="C1846" s="244">
        <v>3087.5</v>
      </c>
      <c r="D1846" s="245">
        <v>3268.42</v>
      </c>
      <c r="E1846" s="245">
        <v>3087.5</v>
      </c>
      <c r="F1846" s="245">
        <v>3268.42</v>
      </c>
      <c r="G1846" s="245">
        <v>3128.5</v>
      </c>
      <c r="H1846" s="245">
        <v>3268.42</v>
      </c>
      <c r="I1846" s="245">
        <v>3087.5</v>
      </c>
      <c r="J1846" s="245">
        <v>3268.42</v>
      </c>
      <c r="K1846" s="245">
        <v>3128.5</v>
      </c>
    </row>
    <row r="1847" spans="1:11">
      <c r="A1847" s="243">
        <v>8302.5</v>
      </c>
      <c r="B1847" s="243">
        <v>3270.58</v>
      </c>
      <c r="C1847" s="243">
        <v>3089.92</v>
      </c>
      <c r="D1847" s="242">
        <v>3270.58</v>
      </c>
      <c r="E1847" s="242">
        <v>3089.92</v>
      </c>
      <c r="F1847" s="242">
        <v>3270.58</v>
      </c>
      <c r="G1847" s="242">
        <v>3130.83</v>
      </c>
      <c r="H1847" s="242">
        <v>3270.58</v>
      </c>
      <c r="I1847" s="242">
        <v>3089.92</v>
      </c>
      <c r="J1847" s="242">
        <v>3270.58</v>
      </c>
      <c r="K1847" s="242">
        <v>3130.83</v>
      </c>
    </row>
    <row r="1848" spans="1:11">
      <c r="A1848" s="244">
        <v>8307</v>
      </c>
      <c r="B1848" s="244">
        <v>3272.83</v>
      </c>
      <c r="C1848" s="244">
        <v>3092.5</v>
      </c>
      <c r="D1848" s="245">
        <v>3272.83</v>
      </c>
      <c r="E1848" s="245">
        <v>3092.5</v>
      </c>
      <c r="F1848" s="245">
        <v>3272.83</v>
      </c>
      <c r="G1848" s="245">
        <v>3133.33</v>
      </c>
      <c r="H1848" s="245">
        <v>3272.83</v>
      </c>
      <c r="I1848" s="245">
        <v>3092.5</v>
      </c>
      <c r="J1848" s="245">
        <v>3272.83</v>
      </c>
      <c r="K1848" s="245">
        <v>3133.33</v>
      </c>
    </row>
    <row r="1849" spans="1:11">
      <c r="A1849" s="243">
        <v>8311.5</v>
      </c>
      <c r="B1849" s="243">
        <v>3275.08</v>
      </c>
      <c r="C1849" s="243">
        <v>3095</v>
      </c>
      <c r="D1849" s="242">
        <v>3275.08</v>
      </c>
      <c r="E1849" s="242">
        <v>3095</v>
      </c>
      <c r="F1849" s="242">
        <v>3275.08</v>
      </c>
      <c r="G1849" s="242">
        <v>3135.83</v>
      </c>
      <c r="H1849" s="242">
        <v>3275.08</v>
      </c>
      <c r="I1849" s="242">
        <v>3095</v>
      </c>
      <c r="J1849" s="242">
        <v>3275.08</v>
      </c>
      <c r="K1849" s="242">
        <v>3135.83</v>
      </c>
    </row>
    <row r="1850" spans="1:11">
      <c r="A1850" s="244">
        <v>8316</v>
      </c>
      <c r="B1850" s="244">
        <v>3277.33</v>
      </c>
      <c r="C1850" s="244">
        <v>3097.58</v>
      </c>
      <c r="D1850" s="245">
        <v>3277.33</v>
      </c>
      <c r="E1850" s="245">
        <v>3097.58</v>
      </c>
      <c r="F1850" s="245">
        <v>3277.33</v>
      </c>
      <c r="G1850" s="245">
        <v>3138.25</v>
      </c>
      <c r="H1850" s="245">
        <v>3277.33</v>
      </c>
      <c r="I1850" s="245">
        <v>3097.58</v>
      </c>
      <c r="J1850" s="245">
        <v>3277.33</v>
      </c>
      <c r="K1850" s="245">
        <v>3138.25</v>
      </c>
    </row>
    <row r="1851" spans="1:11">
      <c r="A1851" s="243">
        <v>8320.5</v>
      </c>
      <c r="B1851" s="243">
        <v>3279.5</v>
      </c>
      <c r="C1851" s="243">
        <v>3100</v>
      </c>
      <c r="D1851" s="242">
        <v>3279.5</v>
      </c>
      <c r="E1851" s="242">
        <v>3100</v>
      </c>
      <c r="F1851" s="242">
        <v>3279.5</v>
      </c>
      <c r="G1851" s="242">
        <v>3140.67</v>
      </c>
      <c r="H1851" s="242">
        <v>3279.5</v>
      </c>
      <c r="I1851" s="242">
        <v>3100</v>
      </c>
      <c r="J1851" s="242">
        <v>3279.5</v>
      </c>
      <c r="K1851" s="242">
        <v>3140.67</v>
      </c>
    </row>
    <row r="1852" spans="1:11">
      <c r="A1852" s="244">
        <v>8325</v>
      </c>
      <c r="B1852" s="244">
        <v>3281.75</v>
      </c>
      <c r="C1852" s="244">
        <v>3102.58</v>
      </c>
      <c r="D1852" s="245">
        <v>3281.75</v>
      </c>
      <c r="E1852" s="245">
        <v>3102.58</v>
      </c>
      <c r="F1852" s="245">
        <v>3281.75</v>
      </c>
      <c r="G1852" s="245">
        <v>3143.17</v>
      </c>
      <c r="H1852" s="245">
        <v>3281.75</v>
      </c>
      <c r="I1852" s="245">
        <v>3102.58</v>
      </c>
      <c r="J1852" s="245">
        <v>3281.75</v>
      </c>
      <c r="K1852" s="245">
        <v>3143.17</v>
      </c>
    </row>
    <row r="1853" spans="1:11">
      <c r="A1853" s="243">
        <v>8329.5</v>
      </c>
      <c r="B1853" s="243">
        <v>3284</v>
      </c>
      <c r="C1853" s="243">
        <v>3105.08</v>
      </c>
      <c r="D1853" s="242">
        <v>3284</v>
      </c>
      <c r="E1853" s="242">
        <v>3105.08</v>
      </c>
      <c r="F1853" s="242">
        <v>3284</v>
      </c>
      <c r="G1853" s="242">
        <v>3145.67</v>
      </c>
      <c r="H1853" s="242">
        <v>3284</v>
      </c>
      <c r="I1853" s="242">
        <v>3105.08</v>
      </c>
      <c r="J1853" s="242">
        <v>3284</v>
      </c>
      <c r="K1853" s="242">
        <v>3145.67</v>
      </c>
    </row>
    <row r="1854" spans="1:11">
      <c r="A1854" s="244">
        <v>8334</v>
      </c>
      <c r="B1854" s="244">
        <v>3286.25</v>
      </c>
      <c r="C1854" s="244">
        <v>3107.67</v>
      </c>
      <c r="D1854" s="245">
        <v>3286.25</v>
      </c>
      <c r="E1854" s="245">
        <v>3107.67</v>
      </c>
      <c r="F1854" s="245">
        <v>3286.25</v>
      </c>
      <c r="G1854" s="245">
        <v>3148.08</v>
      </c>
      <c r="H1854" s="245">
        <v>3286.25</v>
      </c>
      <c r="I1854" s="245">
        <v>3107.67</v>
      </c>
      <c r="J1854" s="245">
        <v>3286.25</v>
      </c>
      <c r="K1854" s="245">
        <v>3148.08</v>
      </c>
    </row>
    <row r="1855" spans="1:11">
      <c r="A1855" s="243">
        <v>8338.5</v>
      </c>
      <c r="B1855" s="243">
        <v>3288.42</v>
      </c>
      <c r="C1855" s="243">
        <v>3110.08</v>
      </c>
      <c r="D1855" s="242">
        <v>3288.42</v>
      </c>
      <c r="E1855" s="242">
        <v>3110.08</v>
      </c>
      <c r="F1855" s="242">
        <v>3288.42</v>
      </c>
      <c r="G1855" s="242">
        <v>3150.5</v>
      </c>
      <c r="H1855" s="242">
        <v>3288.42</v>
      </c>
      <c r="I1855" s="242">
        <v>3110.08</v>
      </c>
      <c r="J1855" s="242">
        <v>3288.42</v>
      </c>
      <c r="K1855" s="242">
        <v>3150.5</v>
      </c>
    </row>
    <row r="1856" spans="1:11">
      <c r="A1856" s="244">
        <v>8343</v>
      </c>
      <c r="B1856" s="244">
        <v>3290.67</v>
      </c>
      <c r="C1856" s="244">
        <v>3112.67</v>
      </c>
      <c r="D1856" s="245">
        <v>3290.67</v>
      </c>
      <c r="E1856" s="245">
        <v>3112.67</v>
      </c>
      <c r="F1856" s="245">
        <v>3290.67</v>
      </c>
      <c r="G1856" s="245">
        <v>3153</v>
      </c>
      <c r="H1856" s="245">
        <v>3290.67</v>
      </c>
      <c r="I1856" s="245">
        <v>3112.67</v>
      </c>
      <c r="J1856" s="245">
        <v>3290.67</v>
      </c>
      <c r="K1856" s="245">
        <v>3153</v>
      </c>
    </row>
    <row r="1857" spans="1:11">
      <c r="A1857" s="243">
        <v>8347.5</v>
      </c>
      <c r="B1857" s="243">
        <v>3292.92</v>
      </c>
      <c r="C1857" s="243">
        <v>3115.25</v>
      </c>
      <c r="D1857" s="242">
        <v>3292.92</v>
      </c>
      <c r="E1857" s="242">
        <v>3115.25</v>
      </c>
      <c r="F1857" s="242">
        <v>3292.92</v>
      </c>
      <c r="G1857" s="242">
        <v>3155.5</v>
      </c>
      <c r="H1857" s="242">
        <v>3292.92</v>
      </c>
      <c r="I1857" s="242">
        <v>3115.25</v>
      </c>
      <c r="J1857" s="242">
        <v>3292.92</v>
      </c>
      <c r="K1857" s="242">
        <v>3155.5</v>
      </c>
    </row>
    <row r="1858" spans="1:11">
      <c r="A1858" s="244">
        <v>8352</v>
      </c>
      <c r="B1858" s="244">
        <v>3295.17</v>
      </c>
      <c r="C1858" s="244">
        <v>3117.75</v>
      </c>
      <c r="D1858" s="245">
        <v>3295.17</v>
      </c>
      <c r="E1858" s="245">
        <v>3117.75</v>
      </c>
      <c r="F1858" s="245">
        <v>3295.17</v>
      </c>
      <c r="G1858" s="245">
        <v>3157.92</v>
      </c>
      <c r="H1858" s="245">
        <v>3295.17</v>
      </c>
      <c r="I1858" s="245">
        <v>3117.75</v>
      </c>
      <c r="J1858" s="245">
        <v>3295.17</v>
      </c>
      <c r="K1858" s="245">
        <v>3157.92</v>
      </c>
    </row>
    <row r="1859" spans="1:11">
      <c r="A1859" s="243">
        <v>8356.5</v>
      </c>
      <c r="B1859" s="243">
        <v>3297.33</v>
      </c>
      <c r="C1859" s="243">
        <v>3120.25</v>
      </c>
      <c r="D1859" s="242">
        <v>3297.33</v>
      </c>
      <c r="E1859" s="242">
        <v>3120.25</v>
      </c>
      <c r="F1859" s="242">
        <v>3297.33</v>
      </c>
      <c r="G1859" s="242">
        <v>3160.33</v>
      </c>
      <c r="H1859" s="242">
        <v>3297.33</v>
      </c>
      <c r="I1859" s="242">
        <v>3120.25</v>
      </c>
      <c r="J1859" s="242">
        <v>3297.33</v>
      </c>
      <c r="K1859" s="242">
        <v>3160.33</v>
      </c>
    </row>
    <row r="1860" spans="1:11">
      <c r="A1860" s="244">
        <v>8361</v>
      </c>
      <c r="B1860" s="244">
        <v>3299.58</v>
      </c>
      <c r="C1860" s="244">
        <v>3122.75</v>
      </c>
      <c r="D1860" s="245">
        <v>3299.58</v>
      </c>
      <c r="E1860" s="245">
        <v>3122.75</v>
      </c>
      <c r="F1860" s="245">
        <v>3299.58</v>
      </c>
      <c r="G1860" s="245">
        <v>3162.83</v>
      </c>
      <c r="H1860" s="245">
        <v>3299.58</v>
      </c>
      <c r="I1860" s="245">
        <v>3122.75</v>
      </c>
      <c r="J1860" s="245">
        <v>3299.58</v>
      </c>
      <c r="K1860" s="245">
        <v>3162.83</v>
      </c>
    </row>
    <row r="1861" spans="1:11">
      <c r="A1861" s="243">
        <v>8365.5</v>
      </c>
      <c r="B1861" s="243">
        <v>3301.83</v>
      </c>
      <c r="C1861" s="243">
        <v>3125.33</v>
      </c>
      <c r="D1861" s="242">
        <v>3301.83</v>
      </c>
      <c r="E1861" s="242">
        <v>3125.33</v>
      </c>
      <c r="F1861" s="242">
        <v>3301.83</v>
      </c>
      <c r="G1861" s="242">
        <v>3165.25</v>
      </c>
      <c r="H1861" s="242">
        <v>3301.83</v>
      </c>
      <c r="I1861" s="242">
        <v>3125.33</v>
      </c>
      <c r="J1861" s="242">
        <v>3301.83</v>
      </c>
      <c r="K1861" s="242">
        <v>3165.25</v>
      </c>
    </row>
    <row r="1862" spans="1:11">
      <c r="A1862" s="244">
        <v>8370</v>
      </c>
      <c r="B1862" s="244">
        <v>3304</v>
      </c>
      <c r="C1862" s="244">
        <v>3127.75</v>
      </c>
      <c r="D1862" s="245">
        <v>3304</v>
      </c>
      <c r="E1862" s="245">
        <v>3127.75</v>
      </c>
      <c r="F1862" s="245">
        <v>3304</v>
      </c>
      <c r="G1862" s="245">
        <v>3167.67</v>
      </c>
      <c r="H1862" s="245">
        <v>3304</v>
      </c>
      <c r="I1862" s="245">
        <v>3127.75</v>
      </c>
      <c r="J1862" s="245">
        <v>3304</v>
      </c>
      <c r="K1862" s="245">
        <v>3167.67</v>
      </c>
    </row>
    <row r="1863" spans="1:11">
      <c r="A1863" s="243">
        <v>8374.5</v>
      </c>
      <c r="B1863" s="243">
        <v>3306.25</v>
      </c>
      <c r="C1863" s="243">
        <v>3130.33</v>
      </c>
      <c r="D1863" s="242">
        <v>3306.25</v>
      </c>
      <c r="E1863" s="242">
        <v>3130.33</v>
      </c>
      <c r="F1863" s="242">
        <v>3306.25</v>
      </c>
      <c r="G1863" s="242">
        <v>3170.17</v>
      </c>
      <c r="H1863" s="242">
        <v>3306.25</v>
      </c>
      <c r="I1863" s="242">
        <v>3130.33</v>
      </c>
      <c r="J1863" s="242">
        <v>3306.25</v>
      </c>
      <c r="K1863" s="242">
        <v>3170.17</v>
      </c>
    </row>
    <row r="1864" spans="1:11">
      <c r="A1864" s="244">
        <v>8379</v>
      </c>
      <c r="B1864" s="244">
        <v>3308.5</v>
      </c>
      <c r="C1864" s="244">
        <v>3132.83</v>
      </c>
      <c r="D1864" s="245">
        <v>3308.5</v>
      </c>
      <c r="E1864" s="245">
        <v>3132.83</v>
      </c>
      <c r="F1864" s="245">
        <v>3308.5</v>
      </c>
      <c r="G1864" s="245">
        <v>3172.67</v>
      </c>
      <c r="H1864" s="245">
        <v>3308.5</v>
      </c>
      <c r="I1864" s="245">
        <v>3132.83</v>
      </c>
      <c r="J1864" s="245">
        <v>3308.5</v>
      </c>
      <c r="K1864" s="245">
        <v>3172.67</v>
      </c>
    </row>
    <row r="1865" spans="1:11">
      <c r="A1865" s="243">
        <v>8383.5</v>
      </c>
      <c r="B1865" s="243">
        <v>3310.75</v>
      </c>
      <c r="C1865" s="243">
        <v>3135.42</v>
      </c>
      <c r="D1865" s="242">
        <v>3310.75</v>
      </c>
      <c r="E1865" s="242">
        <v>3135.42</v>
      </c>
      <c r="F1865" s="242">
        <v>3310.75</v>
      </c>
      <c r="G1865" s="242">
        <v>3175.08</v>
      </c>
      <c r="H1865" s="242">
        <v>3310.75</v>
      </c>
      <c r="I1865" s="242">
        <v>3135.42</v>
      </c>
      <c r="J1865" s="242">
        <v>3310.75</v>
      </c>
      <c r="K1865" s="242">
        <v>3175.08</v>
      </c>
    </row>
    <row r="1866" spans="1:11">
      <c r="A1866" s="244">
        <v>8388</v>
      </c>
      <c r="B1866" s="244">
        <v>3312.92</v>
      </c>
      <c r="C1866" s="244">
        <v>3137.83</v>
      </c>
      <c r="D1866" s="245">
        <v>3312.92</v>
      </c>
      <c r="E1866" s="245">
        <v>3137.83</v>
      </c>
      <c r="F1866" s="245">
        <v>3312.92</v>
      </c>
      <c r="G1866" s="245">
        <v>3177.5</v>
      </c>
      <c r="H1866" s="245">
        <v>3312.92</v>
      </c>
      <c r="I1866" s="245">
        <v>3137.83</v>
      </c>
      <c r="J1866" s="245">
        <v>3312.92</v>
      </c>
      <c r="K1866" s="245">
        <v>3177.5</v>
      </c>
    </row>
    <row r="1867" spans="1:11">
      <c r="A1867" s="243">
        <v>8392.5</v>
      </c>
      <c r="B1867" s="243">
        <v>3315.17</v>
      </c>
      <c r="C1867" s="243">
        <v>3140.42</v>
      </c>
      <c r="D1867" s="242">
        <v>3315.17</v>
      </c>
      <c r="E1867" s="242">
        <v>3140.42</v>
      </c>
      <c r="F1867" s="242">
        <v>3315.17</v>
      </c>
      <c r="G1867" s="242">
        <v>3180</v>
      </c>
      <c r="H1867" s="242">
        <v>3315.17</v>
      </c>
      <c r="I1867" s="242">
        <v>3140.42</v>
      </c>
      <c r="J1867" s="242">
        <v>3315.17</v>
      </c>
      <c r="K1867" s="242">
        <v>3180</v>
      </c>
    </row>
    <row r="1868" spans="1:11">
      <c r="A1868" s="244">
        <v>8397</v>
      </c>
      <c r="B1868" s="244">
        <v>3317.42</v>
      </c>
      <c r="C1868" s="244">
        <v>3142.92</v>
      </c>
      <c r="D1868" s="245">
        <v>3317.42</v>
      </c>
      <c r="E1868" s="245">
        <v>3142.92</v>
      </c>
      <c r="F1868" s="245">
        <v>3317.42</v>
      </c>
      <c r="G1868" s="245">
        <v>3182.42</v>
      </c>
      <c r="H1868" s="245">
        <v>3317.42</v>
      </c>
      <c r="I1868" s="245">
        <v>3142.92</v>
      </c>
      <c r="J1868" s="245">
        <v>3317.42</v>
      </c>
      <c r="K1868" s="245">
        <v>3182.42</v>
      </c>
    </row>
    <row r="1869" spans="1:11">
      <c r="A1869" s="243">
        <v>8401.5</v>
      </c>
      <c r="B1869" s="243">
        <v>3319.67</v>
      </c>
      <c r="C1869" s="243">
        <v>3145.5</v>
      </c>
      <c r="D1869" s="242">
        <v>3319.67</v>
      </c>
      <c r="E1869" s="242">
        <v>3145.5</v>
      </c>
      <c r="F1869" s="242">
        <v>3319.67</v>
      </c>
      <c r="G1869" s="242">
        <v>3184.92</v>
      </c>
      <c r="H1869" s="242">
        <v>3319.67</v>
      </c>
      <c r="I1869" s="242">
        <v>3145.5</v>
      </c>
      <c r="J1869" s="242">
        <v>3319.67</v>
      </c>
      <c r="K1869" s="242">
        <v>3184.92</v>
      </c>
    </row>
    <row r="1870" spans="1:11">
      <c r="A1870" s="244">
        <v>8406</v>
      </c>
      <c r="B1870" s="244">
        <v>3321.83</v>
      </c>
      <c r="C1870" s="244">
        <v>3147.92</v>
      </c>
      <c r="D1870" s="245">
        <v>3321.83</v>
      </c>
      <c r="E1870" s="245">
        <v>3147.92</v>
      </c>
      <c r="F1870" s="245">
        <v>3321.83</v>
      </c>
      <c r="G1870" s="245">
        <v>3187.33</v>
      </c>
      <c r="H1870" s="245">
        <v>3321.83</v>
      </c>
      <c r="I1870" s="245">
        <v>3147.92</v>
      </c>
      <c r="J1870" s="245">
        <v>3321.83</v>
      </c>
      <c r="K1870" s="245">
        <v>3187.33</v>
      </c>
    </row>
    <row r="1871" spans="1:11">
      <c r="A1871" s="243">
        <v>8410.5</v>
      </c>
      <c r="B1871" s="243">
        <v>3324.08</v>
      </c>
      <c r="C1871" s="243">
        <v>3150.5</v>
      </c>
      <c r="D1871" s="242">
        <v>3324.08</v>
      </c>
      <c r="E1871" s="242">
        <v>3150.5</v>
      </c>
      <c r="F1871" s="242">
        <v>3324.08</v>
      </c>
      <c r="G1871" s="242">
        <v>3189.83</v>
      </c>
      <c r="H1871" s="242">
        <v>3324.08</v>
      </c>
      <c r="I1871" s="242">
        <v>3150.5</v>
      </c>
      <c r="J1871" s="242">
        <v>3324.08</v>
      </c>
      <c r="K1871" s="242">
        <v>3189.83</v>
      </c>
    </row>
    <row r="1872" spans="1:11">
      <c r="A1872" s="244">
        <v>8415</v>
      </c>
      <c r="B1872" s="244">
        <v>3326.33</v>
      </c>
      <c r="C1872" s="244">
        <v>3153</v>
      </c>
      <c r="D1872" s="245">
        <v>3326.33</v>
      </c>
      <c r="E1872" s="245">
        <v>3153</v>
      </c>
      <c r="F1872" s="245">
        <v>3326.33</v>
      </c>
      <c r="G1872" s="245">
        <v>3192.25</v>
      </c>
      <c r="H1872" s="245">
        <v>3326.33</v>
      </c>
      <c r="I1872" s="245">
        <v>3153</v>
      </c>
      <c r="J1872" s="245">
        <v>3326.33</v>
      </c>
      <c r="K1872" s="245">
        <v>3192.25</v>
      </c>
    </row>
    <row r="1873" spans="1:11">
      <c r="A1873" s="243">
        <v>8419.5</v>
      </c>
      <c r="B1873" s="243">
        <v>3328.5</v>
      </c>
      <c r="C1873" s="243">
        <v>3155.5</v>
      </c>
      <c r="D1873" s="242">
        <v>3328.5</v>
      </c>
      <c r="E1873" s="242">
        <v>3155.5</v>
      </c>
      <c r="F1873" s="242">
        <v>3328.5</v>
      </c>
      <c r="G1873" s="242">
        <v>3194.67</v>
      </c>
      <c r="H1873" s="242">
        <v>3328.5</v>
      </c>
      <c r="I1873" s="242">
        <v>3155.5</v>
      </c>
      <c r="J1873" s="242">
        <v>3328.5</v>
      </c>
      <c r="K1873" s="242">
        <v>3194.67</v>
      </c>
    </row>
    <row r="1874" spans="1:11">
      <c r="A1874" s="244">
        <v>8424</v>
      </c>
      <c r="B1874" s="244">
        <v>3330.75</v>
      </c>
      <c r="C1874" s="244">
        <v>3158</v>
      </c>
      <c r="D1874" s="245">
        <v>3330.75</v>
      </c>
      <c r="E1874" s="245">
        <v>3158</v>
      </c>
      <c r="F1874" s="245">
        <v>3330.75</v>
      </c>
      <c r="G1874" s="245">
        <v>3197.17</v>
      </c>
      <c r="H1874" s="245">
        <v>3330.75</v>
      </c>
      <c r="I1874" s="245">
        <v>3158</v>
      </c>
      <c r="J1874" s="245">
        <v>3330.75</v>
      </c>
      <c r="K1874" s="245">
        <v>3197.17</v>
      </c>
    </row>
    <row r="1875" spans="1:11">
      <c r="A1875" s="243">
        <v>8428.5</v>
      </c>
      <c r="B1875" s="243">
        <v>3333</v>
      </c>
      <c r="C1875" s="243">
        <v>3160.58</v>
      </c>
      <c r="D1875" s="242">
        <v>3333</v>
      </c>
      <c r="E1875" s="242">
        <v>3160.58</v>
      </c>
      <c r="F1875" s="242">
        <v>3333</v>
      </c>
      <c r="G1875" s="242">
        <v>3199.58</v>
      </c>
      <c r="H1875" s="242">
        <v>3333</v>
      </c>
      <c r="I1875" s="242">
        <v>3160.58</v>
      </c>
      <c r="J1875" s="242">
        <v>3333</v>
      </c>
      <c r="K1875" s="242">
        <v>3199.58</v>
      </c>
    </row>
    <row r="1876" spans="1:11">
      <c r="A1876" s="244">
        <v>8433</v>
      </c>
      <c r="B1876" s="244">
        <v>3335.25</v>
      </c>
      <c r="C1876" s="244">
        <v>3163.08</v>
      </c>
      <c r="D1876" s="245">
        <v>3335.25</v>
      </c>
      <c r="E1876" s="245">
        <v>3163.08</v>
      </c>
      <c r="F1876" s="245">
        <v>3335.25</v>
      </c>
      <c r="G1876" s="245">
        <v>3202.08</v>
      </c>
      <c r="H1876" s="245">
        <v>3335.25</v>
      </c>
      <c r="I1876" s="245">
        <v>3163.08</v>
      </c>
      <c r="J1876" s="245">
        <v>3335.25</v>
      </c>
      <c r="K1876" s="245">
        <v>3202.08</v>
      </c>
    </row>
    <row r="1877" spans="1:11">
      <c r="A1877" s="243">
        <v>8437.5</v>
      </c>
      <c r="B1877" s="243">
        <v>3337.42</v>
      </c>
      <c r="C1877" s="243">
        <v>3165.58</v>
      </c>
      <c r="D1877" s="242">
        <v>3337.42</v>
      </c>
      <c r="E1877" s="242">
        <v>3165.58</v>
      </c>
      <c r="F1877" s="242">
        <v>3337.42</v>
      </c>
      <c r="G1877" s="242">
        <v>3204.5</v>
      </c>
      <c r="H1877" s="242">
        <v>3337.42</v>
      </c>
      <c r="I1877" s="242">
        <v>3165.58</v>
      </c>
      <c r="J1877" s="242">
        <v>3337.42</v>
      </c>
      <c r="K1877" s="242">
        <v>3204.5</v>
      </c>
    </row>
    <row r="1878" spans="1:11">
      <c r="A1878" s="244">
        <v>8442</v>
      </c>
      <c r="B1878" s="244">
        <v>3339.67</v>
      </c>
      <c r="C1878" s="244">
        <v>3168.08</v>
      </c>
      <c r="D1878" s="245">
        <v>3339.67</v>
      </c>
      <c r="E1878" s="245">
        <v>3168.08</v>
      </c>
      <c r="F1878" s="245">
        <v>3339.67</v>
      </c>
      <c r="G1878" s="245">
        <v>3207</v>
      </c>
      <c r="H1878" s="245">
        <v>3339.67</v>
      </c>
      <c r="I1878" s="245">
        <v>3168.08</v>
      </c>
      <c r="J1878" s="245">
        <v>3339.67</v>
      </c>
      <c r="K1878" s="245">
        <v>3207</v>
      </c>
    </row>
    <row r="1879" spans="1:11">
      <c r="A1879" s="243">
        <v>8446.5</v>
      </c>
      <c r="B1879" s="243">
        <v>3341.92</v>
      </c>
      <c r="C1879" s="243">
        <v>3170.67</v>
      </c>
      <c r="D1879" s="242">
        <v>3341.92</v>
      </c>
      <c r="E1879" s="242">
        <v>3170.67</v>
      </c>
      <c r="F1879" s="242">
        <v>3341.92</v>
      </c>
      <c r="G1879" s="242">
        <v>3209.42</v>
      </c>
      <c r="H1879" s="242">
        <v>3341.92</v>
      </c>
      <c r="I1879" s="242">
        <v>3170.67</v>
      </c>
      <c r="J1879" s="242">
        <v>3341.92</v>
      </c>
      <c r="K1879" s="242">
        <v>3209.42</v>
      </c>
    </row>
    <row r="1880" spans="1:11">
      <c r="A1880" s="244">
        <v>8451</v>
      </c>
      <c r="B1880" s="244">
        <v>3344.17</v>
      </c>
      <c r="C1880" s="244">
        <v>3173.17</v>
      </c>
      <c r="D1880" s="245">
        <v>3344.17</v>
      </c>
      <c r="E1880" s="245">
        <v>3173.17</v>
      </c>
      <c r="F1880" s="245">
        <v>3344.17</v>
      </c>
      <c r="G1880" s="245">
        <v>3211.92</v>
      </c>
      <c r="H1880" s="245">
        <v>3344.17</v>
      </c>
      <c r="I1880" s="245">
        <v>3173.17</v>
      </c>
      <c r="J1880" s="245">
        <v>3344.17</v>
      </c>
      <c r="K1880" s="245">
        <v>3211.92</v>
      </c>
    </row>
    <row r="1881" spans="1:11">
      <c r="A1881" s="243">
        <v>8455.5</v>
      </c>
      <c r="B1881" s="243">
        <v>3346.33</v>
      </c>
      <c r="C1881" s="243">
        <v>3175.67</v>
      </c>
      <c r="D1881" s="242">
        <v>3346.33</v>
      </c>
      <c r="E1881" s="242">
        <v>3175.67</v>
      </c>
      <c r="F1881" s="242">
        <v>3346.33</v>
      </c>
      <c r="G1881" s="242">
        <v>3214.33</v>
      </c>
      <c r="H1881" s="242">
        <v>3346.33</v>
      </c>
      <c r="I1881" s="242">
        <v>3175.67</v>
      </c>
      <c r="J1881" s="242">
        <v>3346.33</v>
      </c>
      <c r="K1881" s="242">
        <v>3214.33</v>
      </c>
    </row>
    <row r="1882" spans="1:11">
      <c r="A1882" s="244">
        <v>8460</v>
      </c>
      <c r="B1882" s="244">
        <v>3348.58</v>
      </c>
      <c r="C1882" s="244">
        <v>3178.17</v>
      </c>
      <c r="D1882" s="245">
        <v>3348.58</v>
      </c>
      <c r="E1882" s="245">
        <v>3178.17</v>
      </c>
      <c r="F1882" s="245">
        <v>3348.58</v>
      </c>
      <c r="G1882" s="245">
        <v>3216.75</v>
      </c>
      <c r="H1882" s="245">
        <v>3348.58</v>
      </c>
      <c r="I1882" s="245">
        <v>3178.17</v>
      </c>
      <c r="J1882" s="245">
        <v>3348.58</v>
      </c>
      <c r="K1882" s="245">
        <v>3216.75</v>
      </c>
    </row>
    <row r="1883" spans="1:11">
      <c r="A1883" s="243">
        <v>8464.5</v>
      </c>
      <c r="B1883" s="243">
        <v>3350.83</v>
      </c>
      <c r="C1883" s="243">
        <v>3180.75</v>
      </c>
      <c r="D1883" s="242">
        <v>3350.83</v>
      </c>
      <c r="E1883" s="242">
        <v>3180.75</v>
      </c>
      <c r="F1883" s="242">
        <v>3350.83</v>
      </c>
      <c r="G1883" s="242">
        <v>3219.25</v>
      </c>
      <c r="H1883" s="242">
        <v>3350.83</v>
      </c>
      <c r="I1883" s="242">
        <v>3180.75</v>
      </c>
      <c r="J1883" s="242">
        <v>3350.83</v>
      </c>
      <c r="K1883" s="242">
        <v>3219.25</v>
      </c>
    </row>
    <row r="1884" spans="1:11">
      <c r="A1884" s="244">
        <v>8469</v>
      </c>
      <c r="B1884" s="244">
        <v>3353</v>
      </c>
      <c r="C1884" s="244">
        <v>3183.17</v>
      </c>
      <c r="D1884" s="245">
        <v>3353</v>
      </c>
      <c r="E1884" s="245">
        <v>3183.17</v>
      </c>
      <c r="F1884" s="245">
        <v>3353</v>
      </c>
      <c r="G1884" s="245">
        <v>3221.67</v>
      </c>
      <c r="H1884" s="245">
        <v>3353</v>
      </c>
      <c r="I1884" s="245">
        <v>3183.17</v>
      </c>
      <c r="J1884" s="245">
        <v>3353</v>
      </c>
      <c r="K1884" s="245">
        <v>3221.67</v>
      </c>
    </row>
    <row r="1885" spans="1:11">
      <c r="A1885" s="243">
        <v>8473.5</v>
      </c>
      <c r="B1885" s="243">
        <v>3355.25</v>
      </c>
      <c r="C1885" s="243">
        <v>3185.75</v>
      </c>
      <c r="D1885" s="242">
        <v>3355.25</v>
      </c>
      <c r="E1885" s="242">
        <v>3185.75</v>
      </c>
      <c r="F1885" s="242">
        <v>3355.25</v>
      </c>
      <c r="G1885" s="242">
        <v>3224.17</v>
      </c>
      <c r="H1885" s="242">
        <v>3355.25</v>
      </c>
      <c r="I1885" s="242">
        <v>3185.75</v>
      </c>
      <c r="J1885" s="242">
        <v>3355.25</v>
      </c>
      <c r="K1885" s="242">
        <v>3224.17</v>
      </c>
    </row>
    <row r="1886" spans="1:11">
      <c r="A1886" s="244">
        <v>8478</v>
      </c>
      <c r="B1886" s="244">
        <v>3357.5</v>
      </c>
      <c r="C1886" s="244">
        <v>3188.25</v>
      </c>
      <c r="D1886" s="245">
        <v>3357.5</v>
      </c>
      <c r="E1886" s="245">
        <v>3188.25</v>
      </c>
      <c r="F1886" s="245">
        <v>3357.5</v>
      </c>
      <c r="G1886" s="245">
        <v>3226.58</v>
      </c>
      <c r="H1886" s="245">
        <v>3357.5</v>
      </c>
      <c r="I1886" s="245">
        <v>3188.25</v>
      </c>
      <c r="J1886" s="245">
        <v>3357.5</v>
      </c>
      <c r="K1886" s="245">
        <v>3226.58</v>
      </c>
    </row>
    <row r="1887" spans="1:11">
      <c r="A1887" s="243">
        <v>8482.5</v>
      </c>
      <c r="B1887" s="243">
        <v>3359.75</v>
      </c>
      <c r="C1887" s="243">
        <v>3190.83</v>
      </c>
      <c r="D1887" s="242">
        <v>3359.75</v>
      </c>
      <c r="E1887" s="242">
        <v>3190.83</v>
      </c>
      <c r="F1887" s="242">
        <v>3359.75</v>
      </c>
      <c r="G1887" s="242">
        <v>3229.08</v>
      </c>
      <c r="H1887" s="242">
        <v>3359.75</v>
      </c>
      <c r="I1887" s="242">
        <v>3190.83</v>
      </c>
      <c r="J1887" s="242">
        <v>3359.75</v>
      </c>
      <c r="K1887" s="242">
        <v>3229.08</v>
      </c>
    </row>
    <row r="1888" spans="1:11">
      <c r="A1888" s="244">
        <v>8487</v>
      </c>
      <c r="B1888" s="244">
        <v>3361.92</v>
      </c>
      <c r="C1888" s="244">
        <v>3193.33</v>
      </c>
      <c r="D1888" s="245">
        <v>3361.92</v>
      </c>
      <c r="E1888" s="245">
        <v>3193.33</v>
      </c>
      <c r="F1888" s="245">
        <v>3361.92</v>
      </c>
      <c r="G1888" s="245">
        <v>3231.5</v>
      </c>
      <c r="H1888" s="245">
        <v>3361.92</v>
      </c>
      <c r="I1888" s="245">
        <v>3193.33</v>
      </c>
      <c r="J1888" s="245">
        <v>3361.92</v>
      </c>
      <c r="K1888" s="245">
        <v>3231.5</v>
      </c>
    </row>
    <row r="1889" spans="1:11">
      <c r="A1889" s="243">
        <v>8491.5</v>
      </c>
      <c r="B1889" s="243">
        <v>3364.17</v>
      </c>
      <c r="C1889" s="243">
        <v>3195.83</v>
      </c>
      <c r="D1889" s="242">
        <v>3364.17</v>
      </c>
      <c r="E1889" s="242">
        <v>3195.83</v>
      </c>
      <c r="F1889" s="242">
        <v>3364.17</v>
      </c>
      <c r="G1889" s="242">
        <v>3234</v>
      </c>
      <c r="H1889" s="242">
        <v>3364.17</v>
      </c>
      <c r="I1889" s="242">
        <v>3195.83</v>
      </c>
      <c r="J1889" s="242">
        <v>3364.17</v>
      </c>
      <c r="K1889" s="242">
        <v>3234</v>
      </c>
    </row>
    <row r="1890" spans="1:11">
      <c r="A1890" s="244">
        <v>8496</v>
      </c>
      <c r="B1890" s="244">
        <v>3366.42</v>
      </c>
      <c r="C1890" s="244">
        <v>3198.42</v>
      </c>
      <c r="D1890" s="245">
        <v>3366.42</v>
      </c>
      <c r="E1890" s="245">
        <v>3198.42</v>
      </c>
      <c r="F1890" s="245">
        <v>3366.42</v>
      </c>
      <c r="G1890" s="245">
        <v>3236.42</v>
      </c>
      <c r="H1890" s="245">
        <v>3366.42</v>
      </c>
      <c r="I1890" s="245">
        <v>3198.42</v>
      </c>
      <c r="J1890" s="245">
        <v>3366.42</v>
      </c>
      <c r="K1890" s="245">
        <v>3236.42</v>
      </c>
    </row>
    <row r="1891" spans="1:11">
      <c r="A1891" s="243">
        <v>8500.5</v>
      </c>
      <c r="B1891" s="243">
        <v>3368.67</v>
      </c>
      <c r="C1891" s="243">
        <v>3200.92</v>
      </c>
      <c r="D1891" s="242">
        <v>3368.67</v>
      </c>
      <c r="E1891" s="242">
        <v>3200.92</v>
      </c>
      <c r="F1891" s="242">
        <v>3368.67</v>
      </c>
      <c r="G1891" s="242">
        <v>3238.92</v>
      </c>
      <c r="H1891" s="242">
        <v>3368.67</v>
      </c>
      <c r="I1891" s="242">
        <v>3200.92</v>
      </c>
      <c r="J1891" s="242">
        <v>3368.67</v>
      </c>
      <c r="K1891" s="242">
        <v>3238.92</v>
      </c>
    </row>
    <row r="1892" spans="1:11">
      <c r="A1892" s="244">
        <v>8505</v>
      </c>
      <c r="B1892" s="244">
        <v>3370.83</v>
      </c>
      <c r="C1892" s="244">
        <v>3203.42</v>
      </c>
      <c r="D1892" s="245">
        <v>3370.83</v>
      </c>
      <c r="E1892" s="245">
        <v>3203.42</v>
      </c>
      <c r="F1892" s="245">
        <v>3370.83</v>
      </c>
      <c r="G1892" s="245">
        <v>3241.33</v>
      </c>
      <c r="H1892" s="245">
        <v>3370.83</v>
      </c>
      <c r="I1892" s="245">
        <v>3203.42</v>
      </c>
      <c r="J1892" s="245">
        <v>3370.83</v>
      </c>
      <c r="K1892" s="245">
        <v>3241.33</v>
      </c>
    </row>
    <row r="1893" spans="1:11">
      <c r="A1893" s="243">
        <v>8509.5</v>
      </c>
      <c r="B1893" s="243">
        <v>3373.08</v>
      </c>
      <c r="C1893" s="243">
        <v>3205.92</v>
      </c>
      <c r="D1893" s="242">
        <v>3373.08</v>
      </c>
      <c r="E1893" s="242">
        <v>3205.92</v>
      </c>
      <c r="F1893" s="242">
        <v>3373.08</v>
      </c>
      <c r="G1893" s="242">
        <v>3243.75</v>
      </c>
      <c r="H1893" s="242">
        <v>3373.08</v>
      </c>
      <c r="I1893" s="242">
        <v>3205.92</v>
      </c>
      <c r="J1893" s="242">
        <v>3373.08</v>
      </c>
      <c r="K1893" s="242">
        <v>3243.75</v>
      </c>
    </row>
    <row r="1894" spans="1:11">
      <c r="A1894" s="244">
        <v>8514</v>
      </c>
      <c r="B1894" s="244">
        <v>3375.33</v>
      </c>
      <c r="C1894" s="244">
        <v>3208.5</v>
      </c>
      <c r="D1894" s="245">
        <v>3375.33</v>
      </c>
      <c r="E1894" s="245">
        <v>3208.5</v>
      </c>
      <c r="F1894" s="245">
        <v>3375.33</v>
      </c>
      <c r="G1894" s="245">
        <v>3246.25</v>
      </c>
      <c r="H1894" s="245">
        <v>3375.33</v>
      </c>
      <c r="I1894" s="245">
        <v>3208.5</v>
      </c>
      <c r="J1894" s="245">
        <v>3375.33</v>
      </c>
      <c r="K1894" s="245">
        <v>3246.25</v>
      </c>
    </row>
    <row r="1895" spans="1:11">
      <c r="A1895" s="243">
        <v>8518.5</v>
      </c>
      <c r="B1895" s="243">
        <v>3377.58</v>
      </c>
      <c r="C1895" s="243">
        <v>3211</v>
      </c>
      <c r="D1895" s="242">
        <v>3377.58</v>
      </c>
      <c r="E1895" s="242">
        <v>3211</v>
      </c>
      <c r="F1895" s="242">
        <v>3377.58</v>
      </c>
      <c r="G1895" s="242">
        <v>3248.75</v>
      </c>
      <c r="H1895" s="242">
        <v>3377.58</v>
      </c>
      <c r="I1895" s="242">
        <v>3211</v>
      </c>
      <c r="J1895" s="242">
        <v>3377.58</v>
      </c>
      <c r="K1895" s="242">
        <v>3248.75</v>
      </c>
    </row>
    <row r="1896" spans="1:11">
      <c r="A1896" s="244">
        <v>8523</v>
      </c>
      <c r="B1896" s="244">
        <v>3379.75</v>
      </c>
      <c r="C1896" s="244">
        <v>3213.5</v>
      </c>
      <c r="D1896" s="245">
        <v>3379.75</v>
      </c>
      <c r="E1896" s="245">
        <v>3213.5</v>
      </c>
      <c r="F1896" s="245">
        <v>3379.75</v>
      </c>
      <c r="G1896" s="245">
        <v>3251.17</v>
      </c>
      <c r="H1896" s="245">
        <v>3379.75</v>
      </c>
      <c r="I1896" s="245">
        <v>3213.5</v>
      </c>
      <c r="J1896" s="245">
        <v>3379.75</v>
      </c>
      <c r="K1896" s="245">
        <v>3251.17</v>
      </c>
    </row>
    <row r="1897" spans="1:11">
      <c r="A1897" s="243">
        <v>8527.5</v>
      </c>
      <c r="B1897" s="243">
        <v>3382</v>
      </c>
      <c r="C1897" s="243">
        <v>3216</v>
      </c>
      <c r="D1897" s="242">
        <v>3382</v>
      </c>
      <c r="E1897" s="242">
        <v>3216</v>
      </c>
      <c r="F1897" s="242">
        <v>3382</v>
      </c>
      <c r="G1897" s="242">
        <v>3253.58</v>
      </c>
      <c r="H1897" s="242">
        <v>3382</v>
      </c>
      <c r="I1897" s="242">
        <v>3216</v>
      </c>
      <c r="J1897" s="242">
        <v>3382</v>
      </c>
      <c r="K1897" s="242">
        <v>3253.58</v>
      </c>
    </row>
    <row r="1898" spans="1:11">
      <c r="A1898" s="244">
        <v>8532</v>
      </c>
      <c r="B1898" s="244">
        <v>3384.25</v>
      </c>
      <c r="C1898" s="244">
        <v>3218.58</v>
      </c>
      <c r="D1898" s="245">
        <v>3384.25</v>
      </c>
      <c r="E1898" s="245">
        <v>3218.58</v>
      </c>
      <c r="F1898" s="245">
        <v>3384.25</v>
      </c>
      <c r="G1898" s="245">
        <v>3256.08</v>
      </c>
      <c r="H1898" s="245">
        <v>3384.25</v>
      </c>
      <c r="I1898" s="245">
        <v>3218.58</v>
      </c>
      <c r="J1898" s="245">
        <v>3384.25</v>
      </c>
      <c r="K1898" s="245">
        <v>3256.08</v>
      </c>
    </row>
    <row r="1899" spans="1:11">
      <c r="A1899" s="243">
        <v>8536.5</v>
      </c>
      <c r="B1899" s="243">
        <v>3386.42</v>
      </c>
      <c r="C1899" s="243">
        <v>3221</v>
      </c>
      <c r="D1899" s="242">
        <v>3386.42</v>
      </c>
      <c r="E1899" s="242">
        <v>3221</v>
      </c>
      <c r="F1899" s="242">
        <v>3386.42</v>
      </c>
      <c r="G1899" s="242">
        <v>3258.5</v>
      </c>
      <c r="H1899" s="242">
        <v>3386.42</v>
      </c>
      <c r="I1899" s="242">
        <v>3221</v>
      </c>
      <c r="J1899" s="242">
        <v>3386.42</v>
      </c>
      <c r="K1899" s="242">
        <v>3258.5</v>
      </c>
    </row>
    <row r="1900" spans="1:11">
      <c r="A1900" s="244">
        <v>8541</v>
      </c>
      <c r="B1900" s="244">
        <v>3388.67</v>
      </c>
      <c r="C1900" s="244">
        <v>3223.58</v>
      </c>
      <c r="D1900" s="245">
        <v>3388.67</v>
      </c>
      <c r="E1900" s="245">
        <v>3223.58</v>
      </c>
      <c r="F1900" s="245">
        <v>3388.67</v>
      </c>
      <c r="G1900" s="245">
        <v>3260.92</v>
      </c>
      <c r="H1900" s="245">
        <v>3388.67</v>
      </c>
      <c r="I1900" s="245">
        <v>3223.58</v>
      </c>
      <c r="J1900" s="245">
        <v>3388.67</v>
      </c>
      <c r="K1900" s="245">
        <v>3260.92</v>
      </c>
    </row>
    <row r="1901" spans="1:11">
      <c r="A1901" s="243">
        <v>8545.5</v>
      </c>
      <c r="B1901" s="243">
        <v>3390.92</v>
      </c>
      <c r="C1901" s="243">
        <v>3226.08</v>
      </c>
      <c r="D1901" s="242">
        <v>3390.92</v>
      </c>
      <c r="E1901" s="242">
        <v>3226.08</v>
      </c>
      <c r="F1901" s="242">
        <v>3390.92</v>
      </c>
      <c r="G1901" s="242">
        <v>3263.42</v>
      </c>
      <c r="H1901" s="242">
        <v>3390.92</v>
      </c>
      <c r="I1901" s="242">
        <v>3226.08</v>
      </c>
      <c r="J1901" s="242">
        <v>3390.92</v>
      </c>
      <c r="K1901" s="242">
        <v>3263.42</v>
      </c>
    </row>
    <row r="1902" spans="1:11">
      <c r="A1902" s="244">
        <v>8550</v>
      </c>
      <c r="B1902" s="244">
        <v>3393.17</v>
      </c>
      <c r="C1902" s="244">
        <v>3228.67</v>
      </c>
      <c r="D1902" s="245">
        <v>3393.17</v>
      </c>
      <c r="E1902" s="245">
        <v>3228.67</v>
      </c>
      <c r="F1902" s="245">
        <v>3393.17</v>
      </c>
      <c r="G1902" s="245">
        <v>3265.92</v>
      </c>
      <c r="H1902" s="245">
        <v>3393.17</v>
      </c>
      <c r="I1902" s="245">
        <v>3228.67</v>
      </c>
      <c r="J1902" s="245">
        <v>3393.17</v>
      </c>
      <c r="K1902" s="245">
        <v>3265.92</v>
      </c>
    </row>
    <row r="1903" spans="1:11">
      <c r="A1903" s="243">
        <v>8554.5</v>
      </c>
      <c r="B1903" s="243">
        <v>3395.33</v>
      </c>
      <c r="C1903" s="243">
        <v>3231.08</v>
      </c>
      <c r="D1903" s="242">
        <v>3395.33</v>
      </c>
      <c r="E1903" s="242">
        <v>3231.08</v>
      </c>
      <c r="F1903" s="242">
        <v>3395.33</v>
      </c>
      <c r="G1903" s="242">
        <v>3268.33</v>
      </c>
      <c r="H1903" s="242">
        <v>3395.33</v>
      </c>
      <c r="I1903" s="242">
        <v>3231.08</v>
      </c>
      <c r="J1903" s="242">
        <v>3395.33</v>
      </c>
      <c r="K1903" s="242">
        <v>3268.33</v>
      </c>
    </row>
    <row r="1904" spans="1:11">
      <c r="A1904" s="244">
        <v>8559</v>
      </c>
      <c r="B1904" s="244">
        <v>3397.58</v>
      </c>
      <c r="C1904" s="244">
        <v>3233.67</v>
      </c>
      <c r="D1904" s="245">
        <v>3397.58</v>
      </c>
      <c r="E1904" s="245">
        <v>3233.67</v>
      </c>
      <c r="F1904" s="245">
        <v>3397.58</v>
      </c>
      <c r="G1904" s="245">
        <v>3270.75</v>
      </c>
      <c r="H1904" s="245">
        <v>3397.58</v>
      </c>
      <c r="I1904" s="245">
        <v>3233.67</v>
      </c>
      <c r="J1904" s="245">
        <v>3397.58</v>
      </c>
      <c r="K1904" s="245">
        <v>3270.75</v>
      </c>
    </row>
    <row r="1905" spans="1:11">
      <c r="A1905" s="243">
        <v>8563.5</v>
      </c>
      <c r="B1905" s="243">
        <v>3399.83</v>
      </c>
      <c r="C1905" s="243">
        <v>3236.17</v>
      </c>
      <c r="D1905" s="242">
        <v>3399.83</v>
      </c>
      <c r="E1905" s="242">
        <v>3236.17</v>
      </c>
      <c r="F1905" s="242">
        <v>3399.83</v>
      </c>
      <c r="G1905" s="242">
        <v>3273.25</v>
      </c>
      <c r="H1905" s="242">
        <v>3399.83</v>
      </c>
      <c r="I1905" s="242">
        <v>3236.17</v>
      </c>
      <c r="J1905" s="242">
        <v>3399.83</v>
      </c>
      <c r="K1905" s="242">
        <v>3273.25</v>
      </c>
    </row>
    <row r="1906" spans="1:11">
      <c r="A1906" s="244">
        <v>8568</v>
      </c>
      <c r="B1906" s="244">
        <v>3402.08</v>
      </c>
      <c r="C1906" s="244">
        <v>3238.75</v>
      </c>
      <c r="D1906" s="245">
        <v>3402.08</v>
      </c>
      <c r="E1906" s="245">
        <v>3238.75</v>
      </c>
      <c r="F1906" s="245">
        <v>3402.08</v>
      </c>
      <c r="G1906" s="245">
        <v>3275.75</v>
      </c>
      <c r="H1906" s="245">
        <v>3402.08</v>
      </c>
      <c r="I1906" s="245">
        <v>3238.75</v>
      </c>
      <c r="J1906" s="245">
        <v>3402.08</v>
      </c>
      <c r="K1906" s="245">
        <v>3275.75</v>
      </c>
    </row>
    <row r="1907" spans="1:11">
      <c r="A1907" s="243">
        <v>8572.5</v>
      </c>
      <c r="B1907" s="243">
        <v>3404.25</v>
      </c>
      <c r="C1907" s="243">
        <v>3241.17</v>
      </c>
      <c r="D1907" s="242">
        <v>3404.25</v>
      </c>
      <c r="E1907" s="242">
        <v>3241.17</v>
      </c>
      <c r="F1907" s="242">
        <v>3404.25</v>
      </c>
      <c r="G1907" s="242">
        <v>3278.08</v>
      </c>
      <c r="H1907" s="242">
        <v>3404.25</v>
      </c>
      <c r="I1907" s="242">
        <v>3241.17</v>
      </c>
      <c r="J1907" s="242">
        <v>3404.25</v>
      </c>
      <c r="K1907" s="242">
        <v>3278.08</v>
      </c>
    </row>
    <row r="1908" spans="1:11">
      <c r="A1908" s="244">
        <v>8577</v>
      </c>
      <c r="B1908" s="244">
        <v>3406.5</v>
      </c>
      <c r="C1908" s="244">
        <v>3243.75</v>
      </c>
      <c r="D1908" s="245">
        <v>3406.5</v>
      </c>
      <c r="E1908" s="245">
        <v>3243.75</v>
      </c>
      <c r="F1908" s="245">
        <v>3406.5</v>
      </c>
      <c r="G1908" s="245">
        <v>3280.58</v>
      </c>
      <c r="H1908" s="245">
        <v>3406.5</v>
      </c>
      <c r="I1908" s="245">
        <v>3243.75</v>
      </c>
      <c r="J1908" s="245">
        <v>3406.5</v>
      </c>
      <c r="K1908" s="245">
        <v>3280.58</v>
      </c>
    </row>
    <row r="1909" spans="1:11">
      <c r="A1909" s="243">
        <v>8581.5</v>
      </c>
      <c r="B1909" s="243">
        <v>3408.75</v>
      </c>
      <c r="C1909" s="243">
        <v>3246.25</v>
      </c>
      <c r="D1909" s="242">
        <v>3408.75</v>
      </c>
      <c r="E1909" s="242">
        <v>3246.25</v>
      </c>
      <c r="F1909" s="242">
        <v>3408.75</v>
      </c>
      <c r="G1909" s="242">
        <v>3283.08</v>
      </c>
      <c r="H1909" s="242">
        <v>3408.75</v>
      </c>
      <c r="I1909" s="242">
        <v>3246.25</v>
      </c>
      <c r="J1909" s="242">
        <v>3408.75</v>
      </c>
      <c r="K1909" s="242">
        <v>3283.08</v>
      </c>
    </row>
    <row r="1910" spans="1:11">
      <c r="A1910" s="244">
        <v>8586</v>
      </c>
      <c r="B1910" s="244">
        <v>3410.92</v>
      </c>
      <c r="C1910" s="244">
        <v>3248.75</v>
      </c>
      <c r="D1910" s="245">
        <v>3410.92</v>
      </c>
      <c r="E1910" s="245">
        <v>3248.75</v>
      </c>
      <c r="F1910" s="245">
        <v>3410.92</v>
      </c>
      <c r="G1910" s="245">
        <v>3285.5</v>
      </c>
      <c r="H1910" s="245">
        <v>3410.92</v>
      </c>
      <c r="I1910" s="245">
        <v>3248.75</v>
      </c>
      <c r="J1910" s="245">
        <v>3410.92</v>
      </c>
      <c r="K1910" s="245">
        <v>3285.5</v>
      </c>
    </row>
    <row r="1911" spans="1:11">
      <c r="A1911" s="243">
        <v>8590.5</v>
      </c>
      <c r="B1911" s="243">
        <v>3413.17</v>
      </c>
      <c r="C1911" s="243">
        <v>3251.25</v>
      </c>
      <c r="D1911" s="242">
        <v>3413.17</v>
      </c>
      <c r="E1911" s="242">
        <v>3251.25</v>
      </c>
      <c r="F1911" s="242">
        <v>3413.17</v>
      </c>
      <c r="G1911" s="242">
        <v>3287.92</v>
      </c>
      <c r="H1911" s="242">
        <v>3413.17</v>
      </c>
      <c r="I1911" s="242">
        <v>3251.25</v>
      </c>
      <c r="J1911" s="242">
        <v>3413.17</v>
      </c>
      <c r="K1911" s="242">
        <v>3287.92</v>
      </c>
    </row>
    <row r="1912" spans="1:11">
      <c r="A1912" s="244">
        <v>8595</v>
      </c>
      <c r="B1912" s="244">
        <v>3415.42</v>
      </c>
      <c r="C1912" s="244">
        <v>3253.83</v>
      </c>
      <c r="D1912" s="245">
        <v>3415.42</v>
      </c>
      <c r="E1912" s="245">
        <v>3253.83</v>
      </c>
      <c r="F1912" s="245">
        <v>3415.42</v>
      </c>
      <c r="G1912" s="245">
        <v>3290.42</v>
      </c>
      <c r="H1912" s="245">
        <v>3415.42</v>
      </c>
      <c r="I1912" s="245">
        <v>3253.83</v>
      </c>
      <c r="J1912" s="245">
        <v>3415.42</v>
      </c>
      <c r="K1912" s="245">
        <v>3290.42</v>
      </c>
    </row>
    <row r="1913" spans="1:11">
      <c r="A1913" s="243">
        <v>8599.5</v>
      </c>
      <c r="B1913" s="243">
        <v>3417.67</v>
      </c>
      <c r="C1913" s="243">
        <v>3256.33</v>
      </c>
      <c r="D1913" s="242">
        <v>3417.67</v>
      </c>
      <c r="E1913" s="242">
        <v>3256.33</v>
      </c>
      <c r="F1913" s="242">
        <v>3417.67</v>
      </c>
      <c r="G1913" s="242">
        <v>3292.92</v>
      </c>
      <c r="H1913" s="242">
        <v>3417.67</v>
      </c>
      <c r="I1913" s="242">
        <v>3256.33</v>
      </c>
      <c r="J1913" s="242">
        <v>3417.67</v>
      </c>
      <c r="K1913" s="242">
        <v>3292.92</v>
      </c>
    </row>
    <row r="1914" spans="1:11">
      <c r="A1914" s="244">
        <v>8604</v>
      </c>
      <c r="B1914" s="244">
        <v>3419.83</v>
      </c>
      <c r="C1914" s="244">
        <v>3258.83</v>
      </c>
      <c r="D1914" s="245">
        <v>3419.83</v>
      </c>
      <c r="E1914" s="245">
        <v>3258.83</v>
      </c>
      <c r="F1914" s="245">
        <v>3419.83</v>
      </c>
      <c r="G1914" s="245">
        <v>3295.25</v>
      </c>
      <c r="H1914" s="245">
        <v>3419.83</v>
      </c>
      <c r="I1914" s="245">
        <v>3258.83</v>
      </c>
      <c r="J1914" s="245">
        <v>3419.83</v>
      </c>
      <c r="K1914" s="245">
        <v>3295.25</v>
      </c>
    </row>
    <row r="1915" spans="1:11">
      <c r="A1915" s="243">
        <v>8608.5</v>
      </c>
      <c r="B1915" s="243">
        <v>3422.08</v>
      </c>
      <c r="C1915" s="243">
        <v>3261.33</v>
      </c>
      <c r="D1915" s="242">
        <v>3422.08</v>
      </c>
      <c r="E1915" s="242">
        <v>3261.33</v>
      </c>
      <c r="F1915" s="242">
        <v>3422.08</v>
      </c>
      <c r="G1915" s="242">
        <v>3297.75</v>
      </c>
      <c r="H1915" s="242">
        <v>3422.08</v>
      </c>
      <c r="I1915" s="242">
        <v>3261.33</v>
      </c>
      <c r="J1915" s="242">
        <v>3422.08</v>
      </c>
      <c r="K1915" s="242">
        <v>3297.75</v>
      </c>
    </row>
    <row r="1916" spans="1:11">
      <c r="A1916" s="244">
        <v>8613</v>
      </c>
      <c r="B1916" s="244">
        <v>3424.33</v>
      </c>
      <c r="C1916" s="244">
        <v>3263.92</v>
      </c>
      <c r="D1916" s="245">
        <v>3424.33</v>
      </c>
      <c r="E1916" s="245">
        <v>3263.92</v>
      </c>
      <c r="F1916" s="245">
        <v>3424.33</v>
      </c>
      <c r="G1916" s="245">
        <v>3300.25</v>
      </c>
      <c r="H1916" s="245">
        <v>3424.33</v>
      </c>
      <c r="I1916" s="245">
        <v>3263.92</v>
      </c>
      <c r="J1916" s="245">
        <v>3424.33</v>
      </c>
      <c r="K1916" s="245">
        <v>3300.25</v>
      </c>
    </row>
    <row r="1917" spans="1:11">
      <c r="A1917" s="243">
        <v>8617.5</v>
      </c>
      <c r="B1917" s="243">
        <v>3426.58</v>
      </c>
      <c r="C1917" s="243">
        <v>3266.42</v>
      </c>
      <c r="D1917" s="242">
        <v>3426.58</v>
      </c>
      <c r="E1917" s="242">
        <v>3266.42</v>
      </c>
      <c r="F1917" s="242">
        <v>3426.58</v>
      </c>
      <c r="G1917" s="242">
        <v>3302.75</v>
      </c>
      <c r="H1917" s="242">
        <v>3426.58</v>
      </c>
      <c r="I1917" s="242">
        <v>3266.42</v>
      </c>
      <c r="J1917" s="242">
        <v>3426.58</v>
      </c>
      <c r="K1917" s="242">
        <v>3302.75</v>
      </c>
    </row>
    <row r="1918" spans="1:11">
      <c r="A1918" s="244">
        <v>8622</v>
      </c>
      <c r="B1918" s="244">
        <v>3428.75</v>
      </c>
      <c r="C1918" s="244">
        <v>3268.92</v>
      </c>
      <c r="D1918" s="245">
        <v>3428.75</v>
      </c>
      <c r="E1918" s="245">
        <v>3268.92</v>
      </c>
      <c r="F1918" s="245">
        <v>3428.75</v>
      </c>
      <c r="G1918" s="245">
        <v>3305.08</v>
      </c>
      <c r="H1918" s="245">
        <v>3428.75</v>
      </c>
      <c r="I1918" s="245">
        <v>3268.92</v>
      </c>
      <c r="J1918" s="245">
        <v>3428.75</v>
      </c>
      <c r="K1918" s="245">
        <v>3305.08</v>
      </c>
    </row>
    <row r="1919" spans="1:11">
      <c r="A1919" s="243">
        <v>8626.5</v>
      </c>
      <c r="B1919" s="243">
        <v>3431</v>
      </c>
      <c r="C1919" s="243">
        <v>3271.42</v>
      </c>
      <c r="D1919" s="242">
        <v>3431</v>
      </c>
      <c r="E1919" s="242">
        <v>3271.42</v>
      </c>
      <c r="F1919" s="242">
        <v>3431</v>
      </c>
      <c r="G1919" s="242">
        <v>3307.58</v>
      </c>
      <c r="H1919" s="242">
        <v>3431</v>
      </c>
      <c r="I1919" s="242">
        <v>3271.42</v>
      </c>
      <c r="J1919" s="242">
        <v>3431</v>
      </c>
      <c r="K1919" s="242">
        <v>3307.58</v>
      </c>
    </row>
    <row r="1920" spans="1:11">
      <c r="A1920" s="244">
        <v>8631</v>
      </c>
      <c r="B1920" s="244">
        <v>3433.25</v>
      </c>
      <c r="C1920" s="244">
        <v>3274</v>
      </c>
      <c r="D1920" s="245">
        <v>3433.25</v>
      </c>
      <c r="E1920" s="245">
        <v>3274</v>
      </c>
      <c r="F1920" s="245">
        <v>3433.25</v>
      </c>
      <c r="G1920" s="245">
        <v>3310.08</v>
      </c>
      <c r="H1920" s="245">
        <v>3433.25</v>
      </c>
      <c r="I1920" s="245">
        <v>3274</v>
      </c>
      <c r="J1920" s="245">
        <v>3433.25</v>
      </c>
      <c r="K1920" s="245">
        <v>3310.08</v>
      </c>
    </row>
    <row r="1921" spans="1:11">
      <c r="A1921" s="243">
        <v>8635.5</v>
      </c>
      <c r="B1921" s="243">
        <v>3435.5</v>
      </c>
      <c r="C1921" s="243">
        <v>3276.58</v>
      </c>
      <c r="D1921" s="242">
        <v>3435.5</v>
      </c>
      <c r="E1921" s="242">
        <v>3276.58</v>
      </c>
      <c r="F1921" s="242">
        <v>3435.5</v>
      </c>
      <c r="G1921" s="242">
        <v>3312.58</v>
      </c>
      <c r="H1921" s="242">
        <v>3435.5</v>
      </c>
      <c r="I1921" s="242">
        <v>3276.58</v>
      </c>
      <c r="J1921" s="242">
        <v>3435.5</v>
      </c>
      <c r="K1921" s="242">
        <v>3312.58</v>
      </c>
    </row>
    <row r="1922" spans="1:11">
      <c r="A1922" s="244">
        <v>8640</v>
      </c>
      <c r="B1922" s="244">
        <v>3437.67</v>
      </c>
      <c r="C1922" s="244">
        <v>3279</v>
      </c>
      <c r="D1922" s="245">
        <v>3437.67</v>
      </c>
      <c r="E1922" s="245">
        <v>3279</v>
      </c>
      <c r="F1922" s="245">
        <v>3437.67</v>
      </c>
      <c r="G1922" s="245">
        <v>3314.92</v>
      </c>
      <c r="H1922" s="245">
        <v>3437.67</v>
      </c>
      <c r="I1922" s="245">
        <v>3279</v>
      </c>
      <c r="J1922" s="245">
        <v>3437.67</v>
      </c>
      <c r="K1922" s="245">
        <v>3314.92</v>
      </c>
    </row>
    <row r="1923" spans="1:11">
      <c r="A1923" s="243">
        <v>8644.5</v>
      </c>
      <c r="B1923" s="243">
        <v>3439.92</v>
      </c>
      <c r="C1923" s="243">
        <v>3281.58</v>
      </c>
      <c r="D1923" s="242">
        <v>3439.92</v>
      </c>
      <c r="E1923" s="242">
        <v>3281.58</v>
      </c>
      <c r="F1923" s="242">
        <v>3439.92</v>
      </c>
      <c r="G1923" s="242">
        <v>3317.42</v>
      </c>
      <c r="H1923" s="242">
        <v>3439.92</v>
      </c>
      <c r="I1923" s="242">
        <v>3281.58</v>
      </c>
      <c r="J1923" s="242">
        <v>3439.92</v>
      </c>
      <c r="K1923" s="242">
        <v>3317.42</v>
      </c>
    </row>
    <row r="1924" spans="1:11">
      <c r="A1924" s="244">
        <v>8649</v>
      </c>
      <c r="B1924" s="244">
        <v>3442.17</v>
      </c>
      <c r="C1924" s="244">
        <v>3284.08</v>
      </c>
      <c r="D1924" s="245">
        <v>3442.17</v>
      </c>
      <c r="E1924" s="245">
        <v>3284.08</v>
      </c>
      <c r="F1924" s="245">
        <v>3442.17</v>
      </c>
      <c r="G1924" s="245">
        <v>3319.92</v>
      </c>
      <c r="H1924" s="245">
        <v>3442.17</v>
      </c>
      <c r="I1924" s="245">
        <v>3284.08</v>
      </c>
      <c r="J1924" s="245">
        <v>3442.17</v>
      </c>
      <c r="K1924" s="245">
        <v>3319.92</v>
      </c>
    </row>
    <row r="1925" spans="1:11">
      <c r="A1925" s="243">
        <v>8653.5</v>
      </c>
      <c r="B1925" s="243">
        <v>3444.33</v>
      </c>
      <c r="C1925" s="243">
        <v>3286.58</v>
      </c>
      <c r="D1925" s="242">
        <v>3444.33</v>
      </c>
      <c r="E1925" s="242">
        <v>3286.58</v>
      </c>
      <c r="F1925" s="242">
        <v>3444.33</v>
      </c>
      <c r="G1925" s="242">
        <v>3322.25</v>
      </c>
      <c r="H1925" s="242">
        <v>3444.33</v>
      </c>
      <c r="I1925" s="242">
        <v>3286.58</v>
      </c>
      <c r="J1925" s="242">
        <v>3444.33</v>
      </c>
      <c r="K1925" s="242">
        <v>3322.25</v>
      </c>
    </row>
    <row r="1926" spans="1:11">
      <c r="A1926" s="244">
        <v>8658</v>
      </c>
      <c r="B1926" s="244">
        <v>3446.58</v>
      </c>
      <c r="C1926" s="244">
        <v>3289.08</v>
      </c>
      <c r="D1926" s="245">
        <v>3446.58</v>
      </c>
      <c r="E1926" s="245">
        <v>3289.08</v>
      </c>
      <c r="F1926" s="245">
        <v>3446.58</v>
      </c>
      <c r="G1926" s="245">
        <v>3324.75</v>
      </c>
      <c r="H1926" s="245">
        <v>3446.58</v>
      </c>
      <c r="I1926" s="245">
        <v>3289.08</v>
      </c>
      <c r="J1926" s="245">
        <v>3446.58</v>
      </c>
      <c r="K1926" s="245">
        <v>3324.75</v>
      </c>
    </row>
    <row r="1927" spans="1:11">
      <c r="A1927" s="243">
        <v>8662.5</v>
      </c>
      <c r="B1927" s="243">
        <v>3448.83</v>
      </c>
      <c r="C1927" s="243">
        <v>3291.67</v>
      </c>
      <c r="D1927" s="242">
        <v>3448.83</v>
      </c>
      <c r="E1927" s="242">
        <v>3291.67</v>
      </c>
      <c r="F1927" s="242">
        <v>3448.83</v>
      </c>
      <c r="G1927" s="242">
        <v>3327.25</v>
      </c>
      <c r="H1927" s="242">
        <v>3448.83</v>
      </c>
      <c r="I1927" s="242">
        <v>3291.67</v>
      </c>
      <c r="J1927" s="242">
        <v>3448.83</v>
      </c>
      <c r="K1927" s="242">
        <v>3327.25</v>
      </c>
    </row>
    <row r="1928" spans="1:11">
      <c r="A1928" s="244">
        <v>8667</v>
      </c>
      <c r="B1928" s="244">
        <v>3451.08</v>
      </c>
      <c r="C1928" s="244">
        <v>3294.17</v>
      </c>
      <c r="D1928" s="245">
        <v>3451.08</v>
      </c>
      <c r="E1928" s="245">
        <v>3294.17</v>
      </c>
      <c r="F1928" s="245">
        <v>3451.08</v>
      </c>
      <c r="G1928" s="245">
        <v>3329.75</v>
      </c>
      <c r="H1928" s="245">
        <v>3451.08</v>
      </c>
      <c r="I1928" s="245">
        <v>3294.17</v>
      </c>
      <c r="J1928" s="245">
        <v>3451.08</v>
      </c>
      <c r="K1928" s="245">
        <v>3329.75</v>
      </c>
    </row>
    <row r="1929" spans="1:11">
      <c r="A1929" s="243">
        <v>8671.5</v>
      </c>
      <c r="B1929" s="243">
        <v>3453.25</v>
      </c>
      <c r="C1929" s="243">
        <v>3296.67</v>
      </c>
      <c r="D1929" s="242">
        <v>3453.25</v>
      </c>
      <c r="E1929" s="242">
        <v>3296.67</v>
      </c>
      <c r="F1929" s="242">
        <v>3453.25</v>
      </c>
      <c r="G1929" s="242">
        <v>3332.08</v>
      </c>
      <c r="H1929" s="242">
        <v>3453.25</v>
      </c>
      <c r="I1929" s="242">
        <v>3296.67</v>
      </c>
      <c r="J1929" s="242">
        <v>3453.25</v>
      </c>
      <c r="K1929" s="242">
        <v>3332.08</v>
      </c>
    </row>
    <row r="1930" spans="1:11">
      <c r="A1930" s="244">
        <v>8676</v>
      </c>
      <c r="B1930" s="244">
        <v>3455.5</v>
      </c>
      <c r="C1930" s="244">
        <v>3299.17</v>
      </c>
      <c r="D1930" s="245">
        <v>3455.5</v>
      </c>
      <c r="E1930" s="245">
        <v>3299.17</v>
      </c>
      <c r="F1930" s="245">
        <v>3455.5</v>
      </c>
      <c r="G1930" s="245">
        <v>3334.58</v>
      </c>
      <c r="H1930" s="245">
        <v>3455.5</v>
      </c>
      <c r="I1930" s="245">
        <v>3299.17</v>
      </c>
      <c r="J1930" s="245">
        <v>3455.5</v>
      </c>
      <c r="K1930" s="245">
        <v>3334.58</v>
      </c>
    </row>
    <row r="1931" spans="1:11">
      <c r="A1931" s="243">
        <v>8680.5</v>
      </c>
      <c r="B1931" s="243">
        <v>3457.75</v>
      </c>
      <c r="C1931" s="243">
        <v>3301.75</v>
      </c>
      <c r="D1931" s="242">
        <v>3457.75</v>
      </c>
      <c r="E1931" s="242">
        <v>3301.75</v>
      </c>
      <c r="F1931" s="242">
        <v>3457.75</v>
      </c>
      <c r="G1931" s="242">
        <v>3337.08</v>
      </c>
      <c r="H1931" s="242">
        <v>3457.75</v>
      </c>
      <c r="I1931" s="242">
        <v>3301.75</v>
      </c>
      <c r="J1931" s="242">
        <v>3457.75</v>
      </c>
      <c r="K1931" s="242">
        <v>3337.08</v>
      </c>
    </row>
    <row r="1932" spans="1:11">
      <c r="A1932" s="244">
        <v>8685</v>
      </c>
      <c r="B1932" s="244">
        <v>3460</v>
      </c>
      <c r="C1932" s="244">
        <v>3304.25</v>
      </c>
      <c r="D1932" s="245">
        <v>3460</v>
      </c>
      <c r="E1932" s="245">
        <v>3304.25</v>
      </c>
      <c r="F1932" s="245">
        <v>3460</v>
      </c>
      <c r="G1932" s="245">
        <v>3339.5</v>
      </c>
      <c r="H1932" s="245">
        <v>3460</v>
      </c>
      <c r="I1932" s="245">
        <v>3304.25</v>
      </c>
      <c r="J1932" s="245">
        <v>3460</v>
      </c>
      <c r="K1932" s="245">
        <v>3339.5</v>
      </c>
    </row>
    <row r="1933" spans="1:11">
      <c r="A1933" s="243">
        <v>8689.5</v>
      </c>
      <c r="B1933" s="243">
        <v>3462.17</v>
      </c>
      <c r="C1933" s="243">
        <v>3306.75</v>
      </c>
      <c r="D1933" s="242">
        <v>3462.17</v>
      </c>
      <c r="E1933" s="242">
        <v>3306.75</v>
      </c>
      <c r="F1933" s="242">
        <v>3462.17</v>
      </c>
      <c r="G1933" s="242">
        <v>3341.92</v>
      </c>
      <c r="H1933" s="242">
        <v>3462.17</v>
      </c>
      <c r="I1933" s="242">
        <v>3306.75</v>
      </c>
      <c r="J1933" s="242">
        <v>3462.17</v>
      </c>
      <c r="K1933" s="242">
        <v>3341.92</v>
      </c>
    </row>
    <row r="1934" spans="1:11">
      <c r="A1934" s="244">
        <v>8694</v>
      </c>
      <c r="B1934" s="244">
        <v>3464.42</v>
      </c>
      <c r="C1934" s="244">
        <v>3309.25</v>
      </c>
      <c r="D1934" s="245">
        <v>3464.42</v>
      </c>
      <c r="E1934" s="245">
        <v>3309.25</v>
      </c>
      <c r="F1934" s="245">
        <v>3464.42</v>
      </c>
      <c r="G1934" s="245">
        <v>3344.42</v>
      </c>
      <c r="H1934" s="245">
        <v>3464.42</v>
      </c>
      <c r="I1934" s="245">
        <v>3309.25</v>
      </c>
      <c r="J1934" s="245">
        <v>3464.42</v>
      </c>
      <c r="K1934" s="245">
        <v>3344.42</v>
      </c>
    </row>
    <row r="1935" spans="1:11">
      <c r="A1935" s="243">
        <v>8698.5</v>
      </c>
      <c r="B1935" s="243">
        <v>3466.67</v>
      </c>
      <c r="C1935" s="243">
        <v>3311.83</v>
      </c>
      <c r="D1935" s="242">
        <v>3466.67</v>
      </c>
      <c r="E1935" s="242">
        <v>3311.83</v>
      </c>
      <c r="F1935" s="242">
        <v>3466.67</v>
      </c>
      <c r="G1935" s="242">
        <v>3346.92</v>
      </c>
      <c r="H1935" s="242">
        <v>3466.67</v>
      </c>
      <c r="I1935" s="242">
        <v>3311.83</v>
      </c>
      <c r="J1935" s="242">
        <v>3466.67</v>
      </c>
      <c r="K1935" s="242">
        <v>3346.92</v>
      </c>
    </row>
    <row r="1936" spans="1:11">
      <c r="A1936" s="244">
        <v>8703</v>
      </c>
      <c r="B1936" s="244">
        <v>3468.83</v>
      </c>
      <c r="C1936" s="244">
        <v>3314.25</v>
      </c>
      <c r="D1936" s="245">
        <v>3468.83</v>
      </c>
      <c r="E1936" s="245">
        <v>3314.25</v>
      </c>
      <c r="F1936" s="245">
        <v>3468.83</v>
      </c>
      <c r="G1936" s="245">
        <v>3349.25</v>
      </c>
      <c r="H1936" s="245">
        <v>3468.83</v>
      </c>
      <c r="I1936" s="245">
        <v>3314.25</v>
      </c>
      <c r="J1936" s="245">
        <v>3468.83</v>
      </c>
      <c r="K1936" s="245">
        <v>3349.25</v>
      </c>
    </row>
    <row r="1937" spans="1:11">
      <c r="A1937" s="243">
        <v>8707.5</v>
      </c>
      <c r="B1937" s="243">
        <v>3471.08</v>
      </c>
      <c r="C1937" s="243">
        <v>3316.83</v>
      </c>
      <c r="D1937" s="242">
        <v>3471.08</v>
      </c>
      <c r="E1937" s="242">
        <v>3316.83</v>
      </c>
      <c r="F1937" s="242">
        <v>3471.08</v>
      </c>
      <c r="G1937" s="242">
        <v>3351.75</v>
      </c>
      <c r="H1937" s="242">
        <v>3471.08</v>
      </c>
      <c r="I1937" s="242">
        <v>3316.83</v>
      </c>
      <c r="J1937" s="242">
        <v>3471.08</v>
      </c>
      <c r="K1937" s="242">
        <v>3351.75</v>
      </c>
    </row>
    <row r="1938" spans="1:11">
      <c r="A1938" s="244">
        <v>8712</v>
      </c>
      <c r="B1938" s="244">
        <v>3473.33</v>
      </c>
      <c r="C1938" s="244">
        <v>3319.33</v>
      </c>
      <c r="D1938" s="245">
        <v>3473.33</v>
      </c>
      <c r="E1938" s="245">
        <v>3319.33</v>
      </c>
      <c r="F1938" s="245">
        <v>3473.33</v>
      </c>
      <c r="G1938" s="245">
        <v>3354.25</v>
      </c>
      <c r="H1938" s="245">
        <v>3473.33</v>
      </c>
      <c r="I1938" s="245">
        <v>3319.33</v>
      </c>
      <c r="J1938" s="245">
        <v>3473.33</v>
      </c>
      <c r="K1938" s="245">
        <v>3354.25</v>
      </c>
    </row>
    <row r="1939" spans="1:11">
      <c r="A1939" s="243">
        <v>8716.5</v>
      </c>
      <c r="B1939" s="243">
        <v>3475.58</v>
      </c>
      <c r="C1939" s="243">
        <v>3321.92</v>
      </c>
      <c r="D1939" s="242">
        <v>3475.58</v>
      </c>
      <c r="E1939" s="242">
        <v>3321.92</v>
      </c>
      <c r="F1939" s="242">
        <v>3475.58</v>
      </c>
      <c r="G1939" s="242">
        <v>3356.67</v>
      </c>
      <c r="H1939" s="242">
        <v>3475.58</v>
      </c>
      <c r="I1939" s="242">
        <v>3321.92</v>
      </c>
      <c r="J1939" s="242">
        <v>3475.58</v>
      </c>
      <c r="K1939" s="242">
        <v>3356.67</v>
      </c>
    </row>
    <row r="1940" spans="1:11">
      <c r="A1940" s="244">
        <v>8721</v>
      </c>
      <c r="B1940" s="244">
        <v>3477.75</v>
      </c>
      <c r="C1940" s="244">
        <v>3324.33</v>
      </c>
      <c r="D1940" s="245">
        <v>3477.75</v>
      </c>
      <c r="E1940" s="245">
        <v>3324.33</v>
      </c>
      <c r="F1940" s="245">
        <v>3477.75</v>
      </c>
      <c r="G1940" s="245">
        <v>3359.08</v>
      </c>
      <c r="H1940" s="245">
        <v>3477.75</v>
      </c>
      <c r="I1940" s="245">
        <v>3324.33</v>
      </c>
      <c r="J1940" s="245">
        <v>3477.75</v>
      </c>
      <c r="K1940" s="245">
        <v>3359.08</v>
      </c>
    </row>
    <row r="1941" spans="1:11">
      <c r="A1941" s="243">
        <v>8725.5</v>
      </c>
      <c r="B1941" s="243">
        <v>3480</v>
      </c>
      <c r="C1941" s="243">
        <v>3326.92</v>
      </c>
      <c r="D1941" s="242">
        <v>3480</v>
      </c>
      <c r="E1941" s="242">
        <v>3326.92</v>
      </c>
      <c r="F1941" s="242">
        <v>3480</v>
      </c>
      <c r="G1941" s="242">
        <v>3361.58</v>
      </c>
      <c r="H1941" s="242">
        <v>3480</v>
      </c>
      <c r="I1941" s="242">
        <v>3326.92</v>
      </c>
      <c r="J1941" s="242">
        <v>3480</v>
      </c>
      <c r="K1941" s="242">
        <v>3361.58</v>
      </c>
    </row>
    <row r="1942" spans="1:11">
      <c r="A1942" s="244">
        <v>8730</v>
      </c>
      <c r="B1942" s="244">
        <v>3482.25</v>
      </c>
      <c r="C1942" s="244">
        <v>3329.42</v>
      </c>
      <c r="D1942" s="245">
        <v>3482.25</v>
      </c>
      <c r="E1942" s="245">
        <v>3329.42</v>
      </c>
      <c r="F1942" s="245">
        <v>3482.25</v>
      </c>
      <c r="G1942" s="245">
        <v>3364.08</v>
      </c>
      <c r="H1942" s="245">
        <v>3482.25</v>
      </c>
      <c r="I1942" s="245">
        <v>3329.42</v>
      </c>
      <c r="J1942" s="245">
        <v>3482.25</v>
      </c>
      <c r="K1942" s="245">
        <v>3364.08</v>
      </c>
    </row>
    <row r="1943" spans="1:11">
      <c r="A1943" s="243">
        <v>8734.5</v>
      </c>
      <c r="B1943" s="243">
        <v>3484.5</v>
      </c>
      <c r="C1943" s="243">
        <v>3332</v>
      </c>
      <c r="D1943" s="242">
        <v>3484.5</v>
      </c>
      <c r="E1943" s="242">
        <v>3332</v>
      </c>
      <c r="F1943" s="242">
        <v>3484.5</v>
      </c>
      <c r="G1943" s="242">
        <v>3366.5</v>
      </c>
      <c r="H1943" s="242">
        <v>3484.5</v>
      </c>
      <c r="I1943" s="242">
        <v>3332</v>
      </c>
      <c r="J1943" s="242">
        <v>3484.5</v>
      </c>
      <c r="K1943" s="242">
        <v>3366.5</v>
      </c>
    </row>
    <row r="1944" spans="1:11">
      <c r="A1944" s="244">
        <v>8739</v>
      </c>
      <c r="B1944" s="244">
        <v>3486.67</v>
      </c>
      <c r="C1944" s="244">
        <v>3334.42</v>
      </c>
      <c r="D1944" s="245">
        <v>3486.67</v>
      </c>
      <c r="E1944" s="245">
        <v>3334.42</v>
      </c>
      <c r="F1944" s="245">
        <v>3486.67</v>
      </c>
      <c r="G1944" s="245">
        <v>3368.92</v>
      </c>
      <c r="H1944" s="245">
        <v>3486.67</v>
      </c>
      <c r="I1944" s="245">
        <v>3334.42</v>
      </c>
      <c r="J1944" s="245">
        <v>3486.67</v>
      </c>
      <c r="K1944" s="245">
        <v>3368.92</v>
      </c>
    </row>
    <row r="1945" spans="1:11">
      <c r="A1945" s="243">
        <v>8743.5</v>
      </c>
      <c r="B1945" s="243">
        <v>3488.92</v>
      </c>
      <c r="C1945" s="243">
        <v>3337</v>
      </c>
      <c r="D1945" s="242">
        <v>3488.92</v>
      </c>
      <c r="E1945" s="242">
        <v>3337</v>
      </c>
      <c r="F1945" s="242">
        <v>3488.92</v>
      </c>
      <c r="G1945" s="242">
        <v>3371.42</v>
      </c>
      <c r="H1945" s="242">
        <v>3488.92</v>
      </c>
      <c r="I1945" s="242">
        <v>3337</v>
      </c>
      <c r="J1945" s="242">
        <v>3488.92</v>
      </c>
      <c r="K1945" s="242">
        <v>3371.42</v>
      </c>
    </row>
    <row r="1946" spans="1:11">
      <c r="A1946" s="244">
        <v>8748</v>
      </c>
      <c r="B1946" s="244">
        <v>3491.17</v>
      </c>
      <c r="C1946" s="244">
        <v>3339.5</v>
      </c>
      <c r="D1946" s="245">
        <v>3491.17</v>
      </c>
      <c r="E1946" s="245">
        <v>3339.5</v>
      </c>
      <c r="F1946" s="245">
        <v>3491.17</v>
      </c>
      <c r="G1946" s="245">
        <v>3373.83</v>
      </c>
      <c r="H1946" s="245">
        <v>3491.17</v>
      </c>
      <c r="I1946" s="245">
        <v>3339.5</v>
      </c>
      <c r="J1946" s="245">
        <v>3491.17</v>
      </c>
      <c r="K1946" s="245">
        <v>3373.83</v>
      </c>
    </row>
    <row r="1947" spans="1:11">
      <c r="A1947" s="243">
        <v>8752.5</v>
      </c>
      <c r="B1947" s="243">
        <v>3493.33</v>
      </c>
      <c r="C1947" s="243">
        <v>3342</v>
      </c>
      <c r="D1947" s="242">
        <v>3493.33</v>
      </c>
      <c r="E1947" s="242">
        <v>3342</v>
      </c>
      <c r="F1947" s="242">
        <v>3493.33</v>
      </c>
      <c r="G1947" s="242">
        <v>3376.25</v>
      </c>
      <c r="H1947" s="242">
        <v>3493.33</v>
      </c>
      <c r="I1947" s="242">
        <v>3342</v>
      </c>
      <c r="J1947" s="242">
        <v>3493.33</v>
      </c>
      <c r="K1947" s="242">
        <v>3376.25</v>
      </c>
    </row>
    <row r="1948" spans="1:11">
      <c r="A1948" s="244">
        <v>8757</v>
      </c>
      <c r="B1948" s="244">
        <v>3495.58</v>
      </c>
      <c r="C1948" s="244">
        <v>3344.5</v>
      </c>
      <c r="D1948" s="245">
        <v>3495.58</v>
      </c>
      <c r="E1948" s="245">
        <v>3344.5</v>
      </c>
      <c r="F1948" s="245">
        <v>3495.58</v>
      </c>
      <c r="G1948" s="245">
        <v>3378.75</v>
      </c>
      <c r="H1948" s="245">
        <v>3495.58</v>
      </c>
      <c r="I1948" s="245">
        <v>3344.5</v>
      </c>
      <c r="J1948" s="245">
        <v>3495.58</v>
      </c>
      <c r="K1948" s="245">
        <v>3378.75</v>
      </c>
    </row>
    <row r="1949" spans="1:11">
      <c r="A1949" s="243">
        <v>8761.5</v>
      </c>
      <c r="B1949" s="243">
        <v>3497.83</v>
      </c>
      <c r="C1949" s="243">
        <v>3347.08</v>
      </c>
      <c r="D1949" s="242">
        <v>3497.83</v>
      </c>
      <c r="E1949" s="242">
        <v>3347.08</v>
      </c>
      <c r="F1949" s="242">
        <v>3497.83</v>
      </c>
      <c r="G1949" s="242">
        <v>3381.25</v>
      </c>
      <c r="H1949" s="242">
        <v>3497.83</v>
      </c>
      <c r="I1949" s="242">
        <v>3347.08</v>
      </c>
      <c r="J1949" s="242">
        <v>3497.83</v>
      </c>
      <c r="K1949" s="242">
        <v>3381.25</v>
      </c>
    </row>
    <row r="1950" spans="1:11">
      <c r="A1950" s="244">
        <v>8766</v>
      </c>
      <c r="B1950" s="244">
        <v>3500.08</v>
      </c>
      <c r="C1950" s="244">
        <v>3349.58</v>
      </c>
      <c r="D1950" s="245">
        <v>3500.08</v>
      </c>
      <c r="E1950" s="245">
        <v>3349.58</v>
      </c>
      <c r="F1950" s="245">
        <v>3500.08</v>
      </c>
      <c r="G1950" s="245">
        <v>3383.67</v>
      </c>
      <c r="H1950" s="245">
        <v>3500.08</v>
      </c>
      <c r="I1950" s="245">
        <v>3349.58</v>
      </c>
      <c r="J1950" s="245">
        <v>3500.08</v>
      </c>
      <c r="K1950" s="245">
        <v>3383.67</v>
      </c>
    </row>
    <row r="1951" spans="1:11">
      <c r="A1951" s="243">
        <v>8770.5</v>
      </c>
      <c r="B1951" s="243">
        <v>3502.25</v>
      </c>
      <c r="C1951" s="243">
        <v>3352.08</v>
      </c>
      <c r="D1951" s="242">
        <v>3502.25</v>
      </c>
      <c r="E1951" s="242">
        <v>3352.08</v>
      </c>
      <c r="F1951" s="242">
        <v>3502.25</v>
      </c>
      <c r="G1951" s="242">
        <v>3386.08</v>
      </c>
      <c r="H1951" s="242">
        <v>3502.25</v>
      </c>
      <c r="I1951" s="242">
        <v>3352.08</v>
      </c>
      <c r="J1951" s="242">
        <v>3502.25</v>
      </c>
      <c r="K1951" s="242">
        <v>3386.08</v>
      </c>
    </row>
    <row r="1952" spans="1:11">
      <c r="A1952" s="244">
        <v>8775</v>
      </c>
      <c r="B1952" s="244">
        <v>3504.5</v>
      </c>
      <c r="C1952" s="244">
        <v>3354.58</v>
      </c>
      <c r="D1952" s="245">
        <v>3504.5</v>
      </c>
      <c r="E1952" s="245">
        <v>3354.58</v>
      </c>
      <c r="F1952" s="245">
        <v>3504.5</v>
      </c>
      <c r="G1952" s="245">
        <v>3388.58</v>
      </c>
      <c r="H1952" s="245">
        <v>3504.5</v>
      </c>
      <c r="I1952" s="245">
        <v>3354.58</v>
      </c>
      <c r="J1952" s="245">
        <v>3504.5</v>
      </c>
      <c r="K1952" s="245">
        <v>3388.58</v>
      </c>
    </row>
    <row r="1953" spans="1:11">
      <c r="A1953" s="243">
        <v>8779.5</v>
      </c>
      <c r="B1953" s="243">
        <v>3506.75</v>
      </c>
      <c r="C1953" s="243">
        <v>3357.17</v>
      </c>
      <c r="D1953" s="242">
        <v>3506.75</v>
      </c>
      <c r="E1953" s="242">
        <v>3357.17</v>
      </c>
      <c r="F1953" s="242">
        <v>3506.75</v>
      </c>
      <c r="G1953" s="242">
        <v>3391.08</v>
      </c>
      <c r="H1953" s="242">
        <v>3506.75</v>
      </c>
      <c r="I1953" s="242">
        <v>3357.17</v>
      </c>
      <c r="J1953" s="242">
        <v>3506.75</v>
      </c>
      <c r="K1953" s="242">
        <v>3391.08</v>
      </c>
    </row>
    <row r="1954" spans="1:11">
      <c r="A1954" s="244">
        <v>8784</v>
      </c>
      <c r="B1954" s="244">
        <v>3509</v>
      </c>
      <c r="C1954" s="244">
        <v>3359.75</v>
      </c>
      <c r="D1954" s="245">
        <v>3509</v>
      </c>
      <c r="E1954" s="245">
        <v>3359.75</v>
      </c>
      <c r="F1954" s="245">
        <v>3509</v>
      </c>
      <c r="G1954" s="245">
        <v>3393.5</v>
      </c>
      <c r="H1954" s="245">
        <v>3509</v>
      </c>
      <c r="I1954" s="245">
        <v>3359.75</v>
      </c>
      <c r="J1954" s="245">
        <v>3509</v>
      </c>
      <c r="K1954" s="245">
        <v>3393.5</v>
      </c>
    </row>
    <row r="1955" spans="1:11">
      <c r="A1955" s="243">
        <v>8788.5</v>
      </c>
      <c r="B1955" s="243">
        <v>3511.17</v>
      </c>
      <c r="C1955" s="243">
        <v>3362.17</v>
      </c>
      <c r="D1955" s="242">
        <v>3511.17</v>
      </c>
      <c r="E1955" s="242">
        <v>3362.17</v>
      </c>
      <c r="F1955" s="242">
        <v>3511.17</v>
      </c>
      <c r="G1955" s="242">
        <v>3395.92</v>
      </c>
      <c r="H1955" s="242">
        <v>3511.17</v>
      </c>
      <c r="I1955" s="242">
        <v>3362.17</v>
      </c>
      <c r="J1955" s="242">
        <v>3511.17</v>
      </c>
      <c r="K1955" s="242">
        <v>3395.92</v>
      </c>
    </row>
    <row r="1956" spans="1:11">
      <c r="A1956" s="244">
        <v>8793</v>
      </c>
      <c r="B1956" s="244">
        <v>3513.42</v>
      </c>
      <c r="C1956" s="244">
        <v>3364.75</v>
      </c>
      <c r="D1956" s="245">
        <v>3513.42</v>
      </c>
      <c r="E1956" s="245">
        <v>3364.75</v>
      </c>
      <c r="F1956" s="245">
        <v>3513.42</v>
      </c>
      <c r="G1956" s="245">
        <v>3398.42</v>
      </c>
      <c r="H1956" s="245">
        <v>3513.42</v>
      </c>
      <c r="I1956" s="245">
        <v>3364.75</v>
      </c>
      <c r="J1956" s="245">
        <v>3513.42</v>
      </c>
      <c r="K1956" s="245">
        <v>3398.42</v>
      </c>
    </row>
    <row r="1957" spans="1:11">
      <c r="A1957" s="243">
        <v>8797.5</v>
      </c>
      <c r="B1957" s="243">
        <v>3515.67</v>
      </c>
      <c r="C1957" s="243">
        <v>3367.25</v>
      </c>
      <c r="D1957" s="242">
        <v>3515.67</v>
      </c>
      <c r="E1957" s="242">
        <v>3367.25</v>
      </c>
      <c r="F1957" s="242">
        <v>3515.67</v>
      </c>
      <c r="G1957" s="242">
        <v>3400.83</v>
      </c>
      <c r="H1957" s="242">
        <v>3515.67</v>
      </c>
      <c r="I1957" s="242">
        <v>3367.25</v>
      </c>
      <c r="J1957" s="242">
        <v>3515.67</v>
      </c>
      <c r="K1957" s="242">
        <v>3400.83</v>
      </c>
    </row>
    <row r="1958" spans="1:11">
      <c r="A1958" s="244">
        <v>8802</v>
      </c>
      <c r="B1958" s="244">
        <v>3517.92</v>
      </c>
      <c r="C1958" s="244">
        <v>3369.83</v>
      </c>
      <c r="D1958" s="245">
        <v>3517.92</v>
      </c>
      <c r="E1958" s="245">
        <v>3369.83</v>
      </c>
      <c r="F1958" s="245">
        <v>3517.92</v>
      </c>
      <c r="G1958" s="245">
        <v>3403.33</v>
      </c>
      <c r="H1958" s="245">
        <v>3517.92</v>
      </c>
      <c r="I1958" s="245">
        <v>3369.83</v>
      </c>
      <c r="J1958" s="245">
        <v>3517.92</v>
      </c>
      <c r="K1958" s="245">
        <v>3403.33</v>
      </c>
    </row>
    <row r="1959" spans="1:11">
      <c r="A1959" s="243">
        <v>8806.5</v>
      </c>
      <c r="B1959" s="243">
        <v>3520.08</v>
      </c>
      <c r="C1959" s="243">
        <v>3372.25</v>
      </c>
      <c r="D1959" s="242">
        <v>3520.08</v>
      </c>
      <c r="E1959" s="242">
        <v>3372.25</v>
      </c>
      <c r="F1959" s="242">
        <v>3520.08</v>
      </c>
      <c r="G1959" s="242">
        <v>3405.75</v>
      </c>
      <c r="H1959" s="242">
        <v>3520.08</v>
      </c>
      <c r="I1959" s="242">
        <v>3372.25</v>
      </c>
      <c r="J1959" s="242">
        <v>3520.08</v>
      </c>
      <c r="K1959" s="242">
        <v>3405.75</v>
      </c>
    </row>
    <row r="1960" spans="1:11">
      <c r="A1960" s="244">
        <v>8811</v>
      </c>
      <c r="B1960" s="244">
        <v>3522.33</v>
      </c>
      <c r="C1960" s="244">
        <v>3374.83</v>
      </c>
      <c r="D1960" s="245">
        <v>3522.33</v>
      </c>
      <c r="E1960" s="245">
        <v>3374.83</v>
      </c>
      <c r="F1960" s="245">
        <v>3522.33</v>
      </c>
      <c r="G1960" s="245">
        <v>3408.25</v>
      </c>
      <c r="H1960" s="245">
        <v>3522.33</v>
      </c>
      <c r="I1960" s="245">
        <v>3374.83</v>
      </c>
      <c r="J1960" s="245">
        <v>3522.33</v>
      </c>
      <c r="K1960" s="245">
        <v>3408.25</v>
      </c>
    </row>
    <row r="1961" spans="1:11">
      <c r="A1961" s="243">
        <v>8815.5</v>
      </c>
      <c r="B1961" s="243">
        <v>3524.58</v>
      </c>
      <c r="C1961" s="243">
        <v>3377.33</v>
      </c>
      <c r="D1961" s="242">
        <v>3524.58</v>
      </c>
      <c r="E1961" s="242">
        <v>3377.33</v>
      </c>
      <c r="F1961" s="242">
        <v>3524.58</v>
      </c>
      <c r="G1961" s="242">
        <v>3410.67</v>
      </c>
      <c r="H1961" s="242">
        <v>3524.58</v>
      </c>
      <c r="I1961" s="242">
        <v>3377.33</v>
      </c>
      <c r="J1961" s="242">
        <v>3524.58</v>
      </c>
      <c r="K1961" s="242">
        <v>3410.67</v>
      </c>
    </row>
    <row r="1962" spans="1:11">
      <c r="A1962" s="244">
        <v>8820</v>
      </c>
      <c r="B1962" s="244">
        <v>3526.75</v>
      </c>
      <c r="C1962" s="244">
        <v>3379.83</v>
      </c>
      <c r="D1962" s="245">
        <v>3526.75</v>
      </c>
      <c r="E1962" s="245">
        <v>3379.83</v>
      </c>
      <c r="F1962" s="245">
        <v>3526.75</v>
      </c>
      <c r="G1962" s="245">
        <v>3413.08</v>
      </c>
      <c r="H1962" s="245">
        <v>3526.75</v>
      </c>
      <c r="I1962" s="245">
        <v>3379.83</v>
      </c>
      <c r="J1962" s="245">
        <v>3526.75</v>
      </c>
      <c r="K1962" s="245">
        <v>3413.08</v>
      </c>
    </row>
    <row r="1963" spans="1:11">
      <c r="A1963" s="243">
        <v>8824.5</v>
      </c>
      <c r="B1963" s="243">
        <v>3529</v>
      </c>
      <c r="C1963" s="243">
        <v>3382.33</v>
      </c>
      <c r="D1963" s="242">
        <v>3529</v>
      </c>
      <c r="E1963" s="242">
        <v>3382.33</v>
      </c>
      <c r="F1963" s="242">
        <v>3529</v>
      </c>
      <c r="G1963" s="242">
        <v>3415.58</v>
      </c>
      <c r="H1963" s="242">
        <v>3529</v>
      </c>
      <c r="I1963" s="242">
        <v>3382.33</v>
      </c>
      <c r="J1963" s="242">
        <v>3529</v>
      </c>
      <c r="K1963" s="242">
        <v>3415.58</v>
      </c>
    </row>
    <row r="1964" spans="1:11">
      <c r="A1964" s="244">
        <v>8829</v>
      </c>
      <c r="B1964" s="244">
        <v>3531.25</v>
      </c>
      <c r="C1964" s="244">
        <v>3384.92</v>
      </c>
      <c r="D1964" s="245">
        <v>3531.25</v>
      </c>
      <c r="E1964" s="245">
        <v>3384.92</v>
      </c>
      <c r="F1964" s="245">
        <v>3531.25</v>
      </c>
      <c r="G1964" s="245">
        <v>3418</v>
      </c>
      <c r="H1964" s="245">
        <v>3531.25</v>
      </c>
      <c r="I1964" s="245">
        <v>3384.92</v>
      </c>
      <c r="J1964" s="245">
        <v>3531.25</v>
      </c>
      <c r="K1964" s="245">
        <v>3418</v>
      </c>
    </row>
    <row r="1965" spans="1:11">
      <c r="A1965" s="243">
        <v>8833.5</v>
      </c>
      <c r="B1965" s="243">
        <v>3533.5</v>
      </c>
      <c r="C1965" s="243">
        <v>3387.42</v>
      </c>
      <c r="D1965" s="242">
        <v>3533.5</v>
      </c>
      <c r="E1965" s="242">
        <v>3387.42</v>
      </c>
      <c r="F1965" s="242">
        <v>3533.5</v>
      </c>
      <c r="G1965" s="242">
        <v>3420.5</v>
      </c>
      <c r="H1965" s="242">
        <v>3533.5</v>
      </c>
      <c r="I1965" s="242">
        <v>3387.42</v>
      </c>
      <c r="J1965" s="242">
        <v>3533.5</v>
      </c>
      <c r="K1965" s="242">
        <v>3420.5</v>
      </c>
    </row>
    <row r="1966" spans="1:11">
      <c r="A1966" s="244">
        <v>8838</v>
      </c>
      <c r="B1966" s="244">
        <v>3535.67</v>
      </c>
      <c r="C1966" s="244">
        <v>3389.92</v>
      </c>
      <c r="D1966" s="245">
        <v>3535.67</v>
      </c>
      <c r="E1966" s="245">
        <v>3389.92</v>
      </c>
      <c r="F1966" s="245">
        <v>3535.67</v>
      </c>
      <c r="G1966" s="245">
        <v>3422.92</v>
      </c>
      <c r="H1966" s="245">
        <v>3535.67</v>
      </c>
      <c r="I1966" s="245">
        <v>3389.92</v>
      </c>
      <c r="J1966" s="245">
        <v>3535.67</v>
      </c>
      <c r="K1966" s="245">
        <v>3422.92</v>
      </c>
    </row>
    <row r="1967" spans="1:11">
      <c r="A1967" s="243">
        <v>8842.5</v>
      </c>
      <c r="B1967" s="243">
        <v>3537.92</v>
      </c>
      <c r="C1967" s="243">
        <v>3392.42</v>
      </c>
      <c r="D1967" s="242">
        <v>3537.92</v>
      </c>
      <c r="E1967" s="242">
        <v>3392.42</v>
      </c>
      <c r="F1967" s="242">
        <v>3537.92</v>
      </c>
      <c r="G1967" s="242">
        <v>3425.42</v>
      </c>
      <c r="H1967" s="242">
        <v>3537.92</v>
      </c>
      <c r="I1967" s="242">
        <v>3392.42</v>
      </c>
      <c r="J1967" s="242">
        <v>3537.92</v>
      </c>
      <c r="K1967" s="242">
        <v>3425.42</v>
      </c>
    </row>
    <row r="1968" spans="1:11">
      <c r="A1968" s="244">
        <v>8847</v>
      </c>
      <c r="B1968" s="244">
        <v>3540.17</v>
      </c>
      <c r="C1968" s="244">
        <v>3395</v>
      </c>
      <c r="D1968" s="245">
        <v>3540.17</v>
      </c>
      <c r="E1968" s="245">
        <v>3395</v>
      </c>
      <c r="F1968" s="245">
        <v>3540.17</v>
      </c>
      <c r="G1968" s="245">
        <v>3427.83</v>
      </c>
      <c r="H1968" s="245">
        <v>3540.17</v>
      </c>
      <c r="I1968" s="245">
        <v>3395</v>
      </c>
      <c r="J1968" s="245">
        <v>3540.17</v>
      </c>
      <c r="K1968" s="245">
        <v>3427.83</v>
      </c>
    </row>
    <row r="1969" spans="1:11">
      <c r="A1969" s="243">
        <v>8851.5</v>
      </c>
      <c r="B1969" s="243">
        <v>3542.42</v>
      </c>
      <c r="C1969" s="243">
        <v>3397.5</v>
      </c>
      <c r="D1969" s="242">
        <v>3542.42</v>
      </c>
      <c r="E1969" s="242">
        <v>3397.5</v>
      </c>
      <c r="F1969" s="242">
        <v>3542.42</v>
      </c>
      <c r="G1969" s="242">
        <v>3430.33</v>
      </c>
      <c r="H1969" s="242">
        <v>3542.42</v>
      </c>
      <c r="I1969" s="242">
        <v>3397.5</v>
      </c>
      <c r="J1969" s="242">
        <v>3542.42</v>
      </c>
      <c r="K1969" s="242">
        <v>3430.33</v>
      </c>
    </row>
    <row r="1970" spans="1:11">
      <c r="A1970" s="244">
        <v>8856</v>
      </c>
      <c r="B1970" s="244">
        <v>3544.58</v>
      </c>
      <c r="C1970" s="244">
        <v>3400</v>
      </c>
      <c r="D1970" s="245">
        <v>3544.58</v>
      </c>
      <c r="E1970" s="245">
        <v>3400</v>
      </c>
      <c r="F1970" s="245">
        <v>3544.58</v>
      </c>
      <c r="G1970" s="245">
        <v>3432.75</v>
      </c>
      <c r="H1970" s="245">
        <v>3544.58</v>
      </c>
      <c r="I1970" s="245">
        <v>3400</v>
      </c>
      <c r="J1970" s="245">
        <v>3544.58</v>
      </c>
      <c r="K1970" s="245">
        <v>3432.75</v>
      </c>
    </row>
    <row r="1971" spans="1:11">
      <c r="A1971" s="243">
        <v>8860.5</v>
      </c>
      <c r="B1971" s="243">
        <v>3546.83</v>
      </c>
      <c r="C1971" s="243">
        <v>3402.5</v>
      </c>
      <c r="D1971" s="242">
        <v>3546.83</v>
      </c>
      <c r="E1971" s="242">
        <v>3402.5</v>
      </c>
      <c r="F1971" s="242">
        <v>3546.83</v>
      </c>
      <c r="G1971" s="242">
        <v>3435.17</v>
      </c>
      <c r="H1971" s="242">
        <v>3546.83</v>
      </c>
      <c r="I1971" s="242">
        <v>3402.5</v>
      </c>
      <c r="J1971" s="242">
        <v>3546.83</v>
      </c>
      <c r="K1971" s="242">
        <v>3435.17</v>
      </c>
    </row>
    <row r="1972" spans="1:11">
      <c r="A1972" s="244">
        <v>8865</v>
      </c>
      <c r="B1972" s="244">
        <v>3549.08</v>
      </c>
      <c r="C1972" s="244">
        <v>3405.08</v>
      </c>
      <c r="D1972" s="245">
        <v>3549.08</v>
      </c>
      <c r="E1972" s="245">
        <v>3405.08</v>
      </c>
      <c r="F1972" s="245">
        <v>3549.08</v>
      </c>
      <c r="G1972" s="245">
        <v>3437.67</v>
      </c>
      <c r="H1972" s="245">
        <v>3549.08</v>
      </c>
      <c r="I1972" s="245">
        <v>3405.08</v>
      </c>
      <c r="J1972" s="245">
        <v>3549.08</v>
      </c>
      <c r="K1972" s="245">
        <v>3437.67</v>
      </c>
    </row>
    <row r="1973" spans="1:11">
      <c r="A1973" s="243">
        <v>8869.5</v>
      </c>
      <c r="B1973" s="243">
        <v>3551.25</v>
      </c>
      <c r="C1973" s="243">
        <v>3407.5</v>
      </c>
      <c r="D1973" s="242">
        <v>3551.25</v>
      </c>
      <c r="E1973" s="242">
        <v>3407.5</v>
      </c>
      <c r="F1973" s="242">
        <v>3551.25</v>
      </c>
      <c r="G1973" s="242">
        <v>3440.08</v>
      </c>
      <c r="H1973" s="242">
        <v>3551.25</v>
      </c>
      <c r="I1973" s="242">
        <v>3407.5</v>
      </c>
      <c r="J1973" s="242">
        <v>3551.25</v>
      </c>
      <c r="K1973" s="242">
        <v>3440.08</v>
      </c>
    </row>
    <row r="1974" spans="1:11">
      <c r="A1974" s="244">
        <v>8874</v>
      </c>
      <c r="B1974" s="244">
        <v>3553.5</v>
      </c>
      <c r="C1974" s="244">
        <v>3410.08</v>
      </c>
      <c r="D1974" s="245">
        <v>3553.5</v>
      </c>
      <c r="E1974" s="245">
        <v>3410.08</v>
      </c>
      <c r="F1974" s="245">
        <v>3553.5</v>
      </c>
      <c r="G1974" s="245">
        <v>3442.58</v>
      </c>
      <c r="H1974" s="245">
        <v>3553.5</v>
      </c>
      <c r="I1974" s="245">
        <v>3410.08</v>
      </c>
      <c r="J1974" s="245">
        <v>3553.5</v>
      </c>
      <c r="K1974" s="245">
        <v>3442.58</v>
      </c>
    </row>
    <row r="1975" spans="1:11">
      <c r="A1975" s="243">
        <v>8878.5</v>
      </c>
      <c r="B1975" s="243">
        <v>3555.75</v>
      </c>
      <c r="C1975" s="243">
        <v>3412.58</v>
      </c>
      <c r="D1975" s="242">
        <v>3555.75</v>
      </c>
      <c r="E1975" s="242">
        <v>3412.58</v>
      </c>
      <c r="F1975" s="242">
        <v>3555.75</v>
      </c>
      <c r="G1975" s="242">
        <v>3445</v>
      </c>
      <c r="H1975" s="242">
        <v>3555.75</v>
      </c>
      <c r="I1975" s="242">
        <v>3412.58</v>
      </c>
      <c r="J1975" s="242">
        <v>3555.75</v>
      </c>
      <c r="K1975" s="242">
        <v>3445</v>
      </c>
    </row>
    <row r="1976" spans="1:11">
      <c r="A1976" s="244">
        <v>8883</v>
      </c>
      <c r="B1976" s="244">
        <v>3558</v>
      </c>
      <c r="C1976" s="244">
        <v>3415.17</v>
      </c>
      <c r="D1976" s="245">
        <v>3558</v>
      </c>
      <c r="E1976" s="245">
        <v>3415.17</v>
      </c>
      <c r="F1976" s="245">
        <v>3558</v>
      </c>
      <c r="G1976" s="245">
        <v>3447.5</v>
      </c>
      <c r="H1976" s="245">
        <v>3558</v>
      </c>
      <c r="I1976" s="245">
        <v>3415.17</v>
      </c>
      <c r="J1976" s="245">
        <v>3558</v>
      </c>
      <c r="K1976" s="245">
        <v>3447.5</v>
      </c>
    </row>
    <row r="1977" spans="1:11">
      <c r="A1977" s="243">
        <v>8887.5</v>
      </c>
      <c r="B1977" s="243">
        <v>3560.17</v>
      </c>
      <c r="C1977" s="243">
        <v>3417.58</v>
      </c>
      <c r="D1977" s="242">
        <v>3560.17</v>
      </c>
      <c r="E1977" s="242">
        <v>3417.58</v>
      </c>
      <c r="F1977" s="242">
        <v>3560.17</v>
      </c>
      <c r="G1977" s="242">
        <v>3449.92</v>
      </c>
      <c r="H1977" s="242">
        <v>3560.17</v>
      </c>
      <c r="I1977" s="242">
        <v>3417.58</v>
      </c>
      <c r="J1977" s="242">
        <v>3560.17</v>
      </c>
      <c r="K1977" s="242">
        <v>3449.92</v>
      </c>
    </row>
    <row r="1978" spans="1:11">
      <c r="A1978" s="244">
        <v>8892</v>
      </c>
      <c r="B1978" s="244">
        <v>3562.42</v>
      </c>
      <c r="C1978" s="244">
        <v>3420.17</v>
      </c>
      <c r="D1978" s="245">
        <v>3562.42</v>
      </c>
      <c r="E1978" s="245">
        <v>3420.17</v>
      </c>
      <c r="F1978" s="245">
        <v>3562.42</v>
      </c>
      <c r="G1978" s="245">
        <v>3452.33</v>
      </c>
      <c r="H1978" s="245">
        <v>3562.42</v>
      </c>
      <c r="I1978" s="245">
        <v>3420.17</v>
      </c>
      <c r="J1978" s="245">
        <v>3562.42</v>
      </c>
      <c r="K1978" s="245">
        <v>3452.33</v>
      </c>
    </row>
    <row r="1979" spans="1:11">
      <c r="A1979" s="243">
        <v>8896.5</v>
      </c>
      <c r="B1979" s="243">
        <v>3564.67</v>
      </c>
      <c r="C1979" s="243">
        <v>3422.67</v>
      </c>
      <c r="D1979" s="242">
        <v>3564.67</v>
      </c>
      <c r="E1979" s="242">
        <v>3422.67</v>
      </c>
      <c r="F1979" s="242">
        <v>3564.67</v>
      </c>
      <c r="G1979" s="242">
        <v>3454.83</v>
      </c>
      <c r="H1979" s="242">
        <v>3564.67</v>
      </c>
      <c r="I1979" s="242">
        <v>3422.67</v>
      </c>
      <c r="J1979" s="242">
        <v>3564.67</v>
      </c>
      <c r="K1979" s="242">
        <v>3454.83</v>
      </c>
    </row>
    <row r="1980" spans="1:11">
      <c r="A1980" s="244">
        <v>8901</v>
      </c>
      <c r="B1980" s="244">
        <v>3566.92</v>
      </c>
      <c r="C1980" s="244">
        <v>3425.25</v>
      </c>
      <c r="D1980" s="245">
        <v>3566.92</v>
      </c>
      <c r="E1980" s="245">
        <v>3425.25</v>
      </c>
      <c r="F1980" s="245">
        <v>3566.92</v>
      </c>
      <c r="G1980" s="245">
        <v>3457.33</v>
      </c>
      <c r="H1980" s="245">
        <v>3566.92</v>
      </c>
      <c r="I1980" s="245">
        <v>3425.25</v>
      </c>
      <c r="J1980" s="245">
        <v>3566.92</v>
      </c>
      <c r="K1980" s="245">
        <v>3457.33</v>
      </c>
    </row>
    <row r="1981" spans="1:11">
      <c r="A1981" s="243">
        <v>8905.5</v>
      </c>
      <c r="B1981" s="243">
        <v>3569.08</v>
      </c>
      <c r="C1981" s="243">
        <v>3427.67</v>
      </c>
      <c r="D1981" s="242">
        <v>3569.08</v>
      </c>
      <c r="E1981" s="242">
        <v>3427.67</v>
      </c>
      <c r="F1981" s="242">
        <v>3569.08</v>
      </c>
      <c r="G1981" s="242">
        <v>3459.75</v>
      </c>
      <c r="H1981" s="242">
        <v>3569.08</v>
      </c>
      <c r="I1981" s="242">
        <v>3427.67</v>
      </c>
      <c r="J1981" s="242">
        <v>3569.08</v>
      </c>
      <c r="K1981" s="242">
        <v>3459.75</v>
      </c>
    </row>
    <row r="1982" spans="1:11">
      <c r="A1982" s="244">
        <v>8910</v>
      </c>
      <c r="B1982" s="244">
        <v>3571.33</v>
      </c>
      <c r="C1982" s="244">
        <v>3430.25</v>
      </c>
      <c r="D1982" s="245">
        <v>3571.33</v>
      </c>
      <c r="E1982" s="245">
        <v>3430.25</v>
      </c>
      <c r="F1982" s="245">
        <v>3571.33</v>
      </c>
      <c r="G1982" s="245">
        <v>3462.17</v>
      </c>
      <c r="H1982" s="245">
        <v>3571.33</v>
      </c>
      <c r="I1982" s="245">
        <v>3430.25</v>
      </c>
      <c r="J1982" s="245">
        <v>3571.33</v>
      </c>
      <c r="K1982" s="245">
        <v>3462.17</v>
      </c>
    </row>
    <row r="1983" spans="1:11">
      <c r="A1983" s="243">
        <v>8914.5</v>
      </c>
      <c r="B1983" s="243">
        <v>3573.58</v>
      </c>
      <c r="C1983" s="243">
        <v>3432.75</v>
      </c>
      <c r="D1983" s="242">
        <v>3573.58</v>
      </c>
      <c r="E1983" s="242">
        <v>3432.75</v>
      </c>
      <c r="F1983" s="242">
        <v>3573.58</v>
      </c>
      <c r="G1983" s="242">
        <v>3464.67</v>
      </c>
      <c r="H1983" s="242">
        <v>3573.58</v>
      </c>
      <c r="I1983" s="242">
        <v>3432.75</v>
      </c>
      <c r="J1983" s="242">
        <v>3573.58</v>
      </c>
      <c r="K1983" s="242">
        <v>3464.67</v>
      </c>
    </row>
    <row r="1984" spans="1:11">
      <c r="A1984" s="244">
        <v>8919</v>
      </c>
      <c r="B1984" s="244">
        <v>3575.75</v>
      </c>
      <c r="C1984" s="244">
        <v>3435.25</v>
      </c>
      <c r="D1984" s="245">
        <v>3575.75</v>
      </c>
      <c r="E1984" s="245">
        <v>3435.25</v>
      </c>
      <c r="F1984" s="245">
        <v>3575.75</v>
      </c>
      <c r="G1984" s="245">
        <v>3467.08</v>
      </c>
      <c r="H1984" s="245">
        <v>3575.75</v>
      </c>
      <c r="I1984" s="245">
        <v>3435.25</v>
      </c>
      <c r="J1984" s="245">
        <v>3575.75</v>
      </c>
      <c r="K1984" s="245">
        <v>3467.08</v>
      </c>
    </row>
    <row r="1985" spans="1:11">
      <c r="A1985" s="243">
        <v>8923.5</v>
      </c>
      <c r="B1985" s="243">
        <v>3578</v>
      </c>
      <c r="C1985" s="243">
        <v>3437.75</v>
      </c>
      <c r="D1985" s="242">
        <v>3578</v>
      </c>
      <c r="E1985" s="242">
        <v>3437.75</v>
      </c>
      <c r="F1985" s="242">
        <v>3578</v>
      </c>
      <c r="G1985" s="242">
        <v>3469.58</v>
      </c>
      <c r="H1985" s="242">
        <v>3578</v>
      </c>
      <c r="I1985" s="242">
        <v>3437.75</v>
      </c>
      <c r="J1985" s="242">
        <v>3578</v>
      </c>
      <c r="K1985" s="242">
        <v>3469.58</v>
      </c>
    </row>
    <row r="1986" spans="1:11">
      <c r="A1986" s="244">
        <v>8928</v>
      </c>
      <c r="B1986" s="244">
        <v>3580.25</v>
      </c>
      <c r="C1986" s="244">
        <v>3440.33</v>
      </c>
      <c r="D1986" s="245">
        <v>3580.25</v>
      </c>
      <c r="E1986" s="245">
        <v>3440.33</v>
      </c>
      <c r="F1986" s="245">
        <v>3580.25</v>
      </c>
      <c r="G1986" s="245">
        <v>3472</v>
      </c>
      <c r="H1986" s="245">
        <v>3580.25</v>
      </c>
      <c r="I1986" s="245">
        <v>3440.33</v>
      </c>
      <c r="J1986" s="245">
        <v>3580.25</v>
      </c>
      <c r="K1986" s="245">
        <v>3472</v>
      </c>
    </row>
    <row r="1987" spans="1:11">
      <c r="A1987" s="243">
        <v>8932.5</v>
      </c>
      <c r="B1987" s="243">
        <v>3582.5</v>
      </c>
      <c r="C1987" s="243">
        <v>3442.92</v>
      </c>
      <c r="D1987" s="242">
        <v>3582.5</v>
      </c>
      <c r="E1987" s="242">
        <v>3442.92</v>
      </c>
      <c r="F1987" s="242">
        <v>3582.5</v>
      </c>
      <c r="G1987" s="242">
        <v>3474.5</v>
      </c>
      <c r="H1987" s="242">
        <v>3582.5</v>
      </c>
      <c r="I1987" s="242">
        <v>3442.92</v>
      </c>
      <c r="J1987" s="242">
        <v>3582.5</v>
      </c>
      <c r="K1987" s="242">
        <v>3474.5</v>
      </c>
    </row>
    <row r="1988" spans="1:11">
      <c r="A1988" s="244">
        <v>8937</v>
      </c>
      <c r="B1988" s="244">
        <v>3584.67</v>
      </c>
      <c r="C1988" s="244">
        <v>3445.33</v>
      </c>
      <c r="D1988" s="245">
        <v>3584.67</v>
      </c>
      <c r="E1988" s="245">
        <v>3445.33</v>
      </c>
      <c r="F1988" s="245">
        <v>3584.67</v>
      </c>
      <c r="G1988" s="245">
        <v>3476.92</v>
      </c>
      <c r="H1988" s="245">
        <v>3584.67</v>
      </c>
      <c r="I1988" s="245">
        <v>3445.33</v>
      </c>
      <c r="J1988" s="245">
        <v>3584.67</v>
      </c>
      <c r="K1988" s="245">
        <v>3476.92</v>
      </c>
    </row>
    <row r="1989" spans="1:11">
      <c r="A1989" s="243">
        <v>8941.5</v>
      </c>
      <c r="B1989" s="243">
        <v>3586.92</v>
      </c>
      <c r="C1989" s="243">
        <v>3447.92</v>
      </c>
      <c r="D1989" s="242">
        <v>3586.92</v>
      </c>
      <c r="E1989" s="242">
        <v>3447.92</v>
      </c>
      <c r="F1989" s="242">
        <v>3586.92</v>
      </c>
      <c r="G1989" s="242">
        <v>3479.33</v>
      </c>
      <c r="H1989" s="242">
        <v>3586.92</v>
      </c>
      <c r="I1989" s="242">
        <v>3447.92</v>
      </c>
      <c r="J1989" s="242">
        <v>3586.92</v>
      </c>
      <c r="K1989" s="242">
        <v>3479.33</v>
      </c>
    </row>
    <row r="1990" spans="1:11">
      <c r="A1990" s="244">
        <v>8946</v>
      </c>
      <c r="B1990" s="244">
        <v>3589.17</v>
      </c>
      <c r="C1990" s="244">
        <v>3450.42</v>
      </c>
      <c r="D1990" s="245">
        <v>3589.17</v>
      </c>
      <c r="E1990" s="245">
        <v>3450.42</v>
      </c>
      <c r="F1990" s="245">
        <v>3589.17</v>
      </c>
      <c r="G1990" s="245">
        <v>3481.83</v>
      </c>
      <c r="H1990" s="245">
        <v>3589.17</v>
      </c>
      <c r="I1990" s="245">
        <v>3450.42</v>
      </c>
      <c r="J1990" s="245">
        <v>3589.17</v>
      </c>
      <c r="K1990" s="245">
        <v>3481.83</v>
      </c>
    </row>
    <row r="1991" spans="1:11">
      <c r="A1991" s="243">
        <v>8950.5</v>
      </c>
      <c r="B1991" s="243">
        <v>3591.42</v>
      </c>
      <c r="C1991" s="243">
        <v>3453</v>
      </c>
      <c r="D1991" s="242">
        <v>3591.42</v>
      </c>
      <c r="E1991" s="242">
        <v>3453</v>
      </c>
      <c r="F1991" s="242">
        <v>3591.42</v>
      </c>
      <c r="G1991" s="242">
        <v>3484.33</v>
      </c>
      <c r="H1991" s="242">
        <v>3591.42</v>
      </c>
      <c r="I1991" s="242">
        <v>3453</v>
      </c>
      <c r="J1991" s="242">
        <v>3591.42</v>
      </c>
      <c r="K1991" s="242">
        <v>3484.33</v>
      </c>
    </row>
    <row r="1992" spans="1:11">
      <c r="A1992" s="244">
        <v>8955</v>
      </c>
      <c r="B1992" s="244">
        <v>3593.58</v>
      </c>
      <c r="C1992" s="244">
        <v>3455.42</v>
      </c>
      <c r="D1992" s="245">
        <v>3593.58</v>
      </c>
      <c r="E1992" s="245">
        <v>3455.42</v>
      </c>
      <c r="F1992" s="245">
        <v>3593.58</v>
      </c>
      <c r="G1992" s="245">
        <v>3486.75</v>
      </c>
      <c r="H1992" s="245">
        <v>3593.58</v>
      </c>
      <c r="I1992" s="245">
        <v>3455.42</v>
      </c>
      <c r="J1992" s="245">
        <v>3593.58</v>
      </c>
      <c r="K1992" s="245">
        <v>3486.75</v>
      </c>
    </row>
    <row r="1993" spans="1:11">
      <c r="A1993" s="243">
        <v>8959.5</v>
      </c>
      <c r="B1993" s="243">
        <v>3595.83</v>
      </c>
      <c r="C1993" s="243">
        <v>3458</v>
      </c>
      <c r="D1993" s="242">
        <v>3595.83</v>
      </c>
      <c r="E1993" s="242">
        <v>3458</v>
      </c>
      <c r="F1993" s="242">
        <v>3595.83</v>
      </c>
      <c r="G1993" s="242">
        <v>3489.17</v>
      </c>
      <c r="H1993" s="242">
        <v>3595.83</v>
      </c>
      <c r="I1993" s="242">
        <v>3458</v>
      </c>
      <c r="J1993" s="242">
        <v>3595.83</v>
      </c>
      <c r="K1993" s="242">
        <v>3489.17</v>
      </c>
    </row>
    <row r="1994" spans="1:11">
      <c r="A1994" s="244">
        <v>8964</v>
      </c>
      <c r="B1994" s="244">
        <v>3598.08</v>
      </c>
      <c r="C1994" s="244">
        <v>3460.5</v>
      </c>
      <c r="D1994" s="245">
        <v>3598.08</v>
      </c>
      <c r="E1994" s="245">
        <v>3460.5</v>
      </c>
      <c r="F1994" s="245">
        <v>3598.08</v>
      </c>
      <c r="G1994" s="245">
        <v>3491.67</v>
      </c>
      <c r="H1994" s="245">
        <v>3598.08</v>
      </c>
      <c r="I1994" s="245">
        <v>3460.5</v>
      </c>
      <c r="J1994" s="245">
        <v>3598.08</v>
      </c>
      <c r="K1994" s="245">
        <v>3491.67</v>
      </c>
    </row>
    <row r="1995" spans="1:11">
      <c r="A1995" s="243">
        <v>8968.5</v>
      </c>
      <c r="B1995" s="243">
        <v>3600.33</v>
      </c>
      <c r="C1995" s="243">
        <v>3463.08</v>
      </c>
      <c r="D1995" s="242">
        <v>3600.33</v>
      </c>
      <c r="E1995" s="242">
        <v>3463.08</v>
      </c>
      <c r="F1995" s="242">
        <v>3600.33</v>
      </c>
      <c r="G1995" s="242">
        <v>3494.17</v>
      </c>
      <c r="H1995" s="242">
        <v>3600.33</v>
      </c>
      <c r="I1995" s="242">
        <v>3463.08</v>
      </c>
      <c r="J1995" s="242">
        <v>3600.33</v>
      </c>
      <c r="K1995" s="242">
        <v>3494.17</v>
      </c>
    </row>
    <row r="1996" spans="1:11">
      <c r="A1996" s="244">
        <v>8973</v>
      </c>
      <c r="B1996" s="244">
        <v>3602.5</v>
      </c>
      <c r="C1996" s="244">
        <v>3465.5</v>
      </c>
      <c r="D1996" s="245">
        <v>3602.5</v>
      </c>
      <c r="E1996" s="245">
        <v>3465.5</v>
      </c>
      <c r="F1996" s="245">
        <v>3602.5</v>
      </c>
      <c r="G1996" s="245">
        <v>3496.5</v>
      </c>
      <c r="H1996" s="245">
        <v>3602.5</v>
      </c>
      <c r="I1996" s="245">
        <v>3465.5</v>
      </c>
      <c r="J1996" s="245">
        <v>3602.5</v>
      </c>
      <c r="K1996" s="245">
        <v>3496.5</v>
      </c>
    </row>
    <row r="1997" spans="1:11">
      <c r="A1997" s="243">
        <v>8977.5</v>
      </c>
      <c r="B1997" s="243">
        <v>3604.75</v>
      </c>
      <c r="C1997" s="243">
        <v>3468.08</v>
      </c>
      <c r="D1997" s="242">
        <v>3604.75</v>
      </c>
      <c r="E1997" s="242">
        <v>3468.08</v>
      </c>
      <c r="F1997" s="242">
        <v>3604.75</v>
      </c>
      <c r="G1997" s="242">
        <v>3499</v>
      </c>
      <c r="H1997" s="242">
        <v>3604.75</v>
      </c>
      <c r="I1997" s="242">
        <v>3468.08</v>
      </c>
      <c r="J1997" s="242">
        <v>3604.75</v>
      </c>
      <c r="K1997" s="242">
        <v>3499</v>
      </c>
    </row>
    <row r="1998" spans="1:11">
      <c r="A1998" s="244">
        <v>8982</v>
      </c>
      <c r="B1998" s="244">
        <v>3607</v>
      </c>
      <c r="C1998" s="244">
        <v>3470.58</v>
      </c>
      <c r="D1998" s="245">
        <v>3607</v>
      </c>
      <c r="E1998" s="245">
        <v>3470.58</v>
      </c>
      <c r="F1998" s="245">
        <v>3607</v>
      </c>
      <c r="G1998" s="245">
        <v>3501.5</v>
      </c>
      <c r="H1998" s="245">
        <v>3607</v>
      </c>
      <c r="I1998" s="245">
        <v>3470.58</v>
      </c>
      <c r="J1998" s="245">
        <v>3607</v>
      </c>
      <c r="K1998" s="245">
        <v>3501.5</v>
      </c>
    </row>
    <row r="1999" spans="1:11">
      <c r="A1999" s="243">
        <v>8986.5</v>
      </c>
      <c r="B1999" s="243">
        <v>3609.17</v>
      </c>
      <c r="C1999" s="243">
        <v>3473.08</v>
      </c>
      <c r="D1999" s="242">
        <v>3609.17</v>
      </c>
      <c r="E1999" s="242">
        <v>3473.08</v>
      </c>
      <c r="F1999" s="242">
        <v>3609.17</v>
      </c>
      <c r="G1999" s="242">
        <v>3503.92</v>
      </c>
      <c r="H1999" s="242">
        <v>3609.17</v>
      </c>
      <c r="I1999" s="242">
        <v>3473.08</v>
      </c>
      <c r="J1999" s="242">
        <v>3609.17</v>
      </c>
      <c r="K1999" s="242">
        <v>3503.92</v>
      </c>
    </row>
    <row r="2000" spans="1:11">
      <c r="A2000" s="244">
        <v>8991</v>
      </c>
      <c r="B2000" s="244">
        <v>3611.42</v>
      </c>
      <c r="C2000" s="244">
        <v>3475.58</v>
      </c>
      <c r="D2000" s="245">
        <v>3611.42</v>
      </c>
      <c r="E2000" s="245">
        <v>3475.58</v>
      </c>
      <c r="F2000" s="245">
        <v>3611.42</v>
      </c>
      <c r="G2000" s="245">
        <v>3506.33</v>
      </c>
      <c r="H2000" s="245">
        <v>3611.42</v>
      </c>
      <c r="I2000" s="245">
        <v>3475.58</v>
      </c>
      <c r="J2000" s="245">
        <v>3611.42</v>
      </c>
      <c r="K2000" s="245">
        <v>3506.33</v>
      </c>
    </row>
    <row r="2001" spans="1:11">
      <c r="A2001" s="243">
        <v>8995.5</v>
      </c>
      <c r="B2001" s="243">
        <v>3613.67</v>
      </c>
      <c r="C2001" s="243">
        <v>3478.17</v>
      </c>
      <c r="D2001" s="242">
        <v>3613.67</v>
      </c>
      <c r="E2001" s="242">
        <v>3478.17</v>
      </c>
      <c r="F2001" s="242">
        <v>3613.67</v>
      </c>
      <c r="G2001" s="242">
        <v>3508.83</v>
      </c>
      <c r="H2001" s="242">
        <v>3613.67</v>
      </c>
      <c r="I2001" s="242">
        <v>3478.17</v>
      </c>
      <c r="J2001" s="242">
        <v>3613.67</v>
      </c>
      <c r="K2001" s="242">
        <v>3508.83</v>
      </c>
    </row>
    <row r="2002" spans="1:11">
      <c r="A2002" s="244">
        <v>9000</v>
      </c>
      <c r="B2002" s="244">
        <v>3615.92</v>
      </c>
      <c r="C2002" s="244">
        <v>3480.67</v>
      </c>
      <c r="D2002" s="245">
        <v>3615.92</v>
      </c>
      <c r="E2002" s="245">
        <v>3480.67</v>
      </c>
      <c r="F2002" s="245">
        <v>3615.92</v>
      </c>
      <c r="G2002" s="245">
        <v>3511.33</v>
      </c>
      <c r="H2002" s="245">
        <v>3615.92</v>
      </c>
      <c r="I2002" s="245">
        <v>3480.67</v>
      </c>
      <c r="J2002" s="245">
        <v>3615.92</v>
      </c>
      <c r="K2002" s="245">
        <v>3511.33</v>
      </c>
    </row>
    <row r="2003" spans="1:11">
      <c r="A2003" s="243">
        <v>9004.5</v>
      </c>
      <c r="B2003" s="243">
        <v>3618.08</v>
      </c>
      <c r="C2003" s="243">
        <v>3483.17</v>
      </c>
      <c r="D2003" s="242">
        <v>3618.08</v>
      </c>
      <c r="E2003" s="242">
        <v>3483.17</v>
      </c>
      <c r="F2003" s="242">
        <v>3618.08</v>
      </c>
      <c r="G2003" s="242">
        <v>3513.67</v>
      </c>
      <c r="H2003" s="242">
        <v>3618.08</v>
      </c>
      <c r="I2003" s="242">
        <v>3483.17</v>
      </c>
      <c r="J2003" s="242">
        <v>3618.08</v>
      </c>
      <c r="K2003" s="242">
        <v>3513.67</v>
      </c>
    </row>
    <row r="2004" spans="1:11">
      <c r="A2004" s="244">
        <v>9009</v>
      </c>
      <c r="B2004" s="244">
        <v>3620.33</v>
      </c>
      <c r="C2004" s="244">
        <v>3485.67</v>
      </c>
      <c r="D2004" s="245">
        <v>3620.33</v>
      </c>
      <c r="E2004" s="245">
        <v>3485.67</v>
      </c>
      <c r="F2004" s="245">
        <v>3620.33</v>
      </c>
      <c r="G2004" s="245">
        <v>3516.17</v>
      </c>
      <c r="H2004" s="245">
        <v>3620.33</v>
      </c>
      <c r="I2004" s="245">
        <v>3485.67</v>
      </c>
      <c r="J2004" s="245">
        <v>3620.33</v>
      </c>
      <c r="K2004" s="245">
        <v>3516.17</v>
      </c>
    </row>
    <row r="2005" spans="1:11">
      <c r="A2005" s="243">
        <v>9013.5</v>
      </c>
      <c r="B2005" s="243">
        <v>3622.58</v>
      </c>
      <c r="C2005" s="243">
        <v>3488.25</v>
      </c>
      <c r="D2005" s="242">
        <v>3622.58</v>
      </c>
      <c r="E2005" s="242">
        <v>3488.25</v>
      </c>
      <c r="F2005" s="242">
        <v>3622.58</v>
      </c>
      <c r="G2005" s="242">
        <v>3518.67</v>
      </c>
      <c r="H2005" s="242">
        <v>3622.58</v>
      </c>
      <c r="I2005" s="242">
        <v>3488.25</v>
      </c>
      <c r="J2005" s="242">
        <v>3622.58</v>
      </c>
      <c r="K2005" s="242">
        <v>3518.67</v>
      </c>
    </row>
    <row r="2006" spans="1:11">
      <c r="A2006" s="244">
        <v>9018</v>
      </c>
      <c r="B2006" s="244">
        <v>3624.83</v>
      </c>
      <c r="C2006" s="244">
        <v>3490.75</v>
      </c>
      <c r="D2006" s="245">
        <v>3624.83</v>
      </c>
      <c r="E2006" s="245">
        <v>3490.75</v>
      </c>
      <c r="F2006" s="245">
        <v>3624.83</v>
      </c>
      <c r="G2006" s="245">
        <v>3521.17</v>
      </c>
      <c r="H2006" s="245">
        <v>3624.83</v>
      </c>
      <c r="I2006" s="245">
        <v>3490.75</v>
      </c>
      <c r="J2006" s="245">
        <v>3624.83</v>
      </c>
      <c r="K2006" s="245">
        <v>3521.17</v>
      </c>
    </row>
    <row r="2007" spans="1:11">
      <c r="A2007" s="243">
        <v>9022.5</v>
      </c>
      <c r="B2007" s="243">
        <v>3627</v>
      </c>
      <c r="C2007" s="243">
        <v>3493.25</v>
      </c>
      <c r="D2007" s="242">
        <v>3627</v>
      </c>
      <c r="E2007" s="242">
        <v>3493.25</v>
      </c>
      <c r="F2007" s="242">
        <v>3627</v>
      </c>
      <c r="G2007" s="242">
        <v>3523.5</v>
      </c>
      <c r="H2007" s="242">
        <v>3627</v>
      </c>
      <c r="I2007" s="242">
        <v>3493.25</v>
      </c>
      <c r="J2007" s="242">
        <v>3627</v>
      </c>
      <c r="K2007" s="242">
        <v>3523.5</v>
      </c>
    </row>
    <row r="2008" spans="1:11">
      <c r="A2008" s="244">
        <v>9027</v>
      </c>
      <c r="B2008" s="244">
        <v>3629.25</v>
      </c>
      <c r="C2008" s="244">
        <v>3495.75</v>
      </c>
      <c r="D2008" s="245">
        <v>3629.25</v>
      </c>
      <c r="E2008" s="245">
        <v>3495.75</v>
      </c>
      <c r="F2008" s="245">
        <v>3629.25</v>
      </c>
      <c r="G2008" s="245">
        <v>3526</v>
      </c>
      <c r="H2008" s="245">
        <v>3629.25</v>
      </c>
      <c r="I2008" s="245">
        <v>3495.75</v>
      </c>
      <c r="J2008" s="245">
        <v>3629.25</v>
      </c>
      <c r="K2008" s="245">
        <v>3526</v>
      </c>
    </row>
    <row r="2009" spans="1:11">
      <c r="A2009" s="243">
        <v>9031.5</v>
      </c>
      <c r="B2009" s="243">
        <v>3631.5</v>
      </c>
      <c r="C2009" s="243">
        <v>3498.33</v>
      </c>
      <c r="D2009" s="242">
        <v>3631.5</v>
      </c>
      <c r="E2009" s="242">
        <v>3498.33</v>
      </c>
      <c r="F2009" s="242">
        <v>3631.5</v>
      </c>
      <c r="G2009" s="242">
        <v>3528.5</v>
      </c>
      <c r="H2009" s="242">
        <v>3631.5</v>
      </c>
      <c r="I2009" s="242">
        <v>3498.33</v>
      </c>
      <c r="J2009" s="242">
        <v>3631.5</v>
      </c>
      <c r="K2009" s="242">
        <v>3528.5</v>
      </c>
    </row>
    <row r="2010" spans="1:11">
      <c r="A2010" s="244">
        <v>9036</v>
      </c>
      <c r="B2010" s="244">
        <v>3633.67</v>
      </c>
      <c r="C2010" s="244">
        <v>3500.75</v>
      </c>
      <c r="D2010" s="245">
        <v>3633.67</v>
      </c>
      <c r="E2010" s="245">
        <v>3500.75</v>
      </c>
      <c r="F2010" s="245">
        <v>3633.67</v>
      </c>
      <c r="G2010" s="245">
        <v>3530.83</v>
      </c>
      <c r="H2010" s="245">
        <v>3633.67</v>
      </c>
      <c r="I2010" s="245">
        <v>3500.75</v>
      </c>
      <c r="J2010" s="245">
        <v>3633.67</v>
      </c>
      <c r="K2010" s="245">
        <v>3530.83</v>
      </c>
    </row>
    <row r="2011" spans="1:11">
      <c r="A2011" s="243">
        <v>9040.5</v>
      </c>
      <c r="B2011" s="243">
        <v>3635.92</v>
      </c>
      <c r="C2011" s="243">
        <v>3503.33</v>
      </c>
      <c r="D2011" s="242">
        <v>3635.92</v>
      </c>
      <c r="E2011" s="242">
        <v>3503.33</v>
      </c>
      <c r="F2011" s="242">
        <v>3635.92</v>
      </c>
      <c r="G2011" s="242">
        <v>3533.33</v>
      </c>
      <c r="H2011" s="242">
        <v>3635.92</v>
      </c>
      <c r="I2011" s="242">
        <v>3503.33</v>
      </c>
      <c r="J2011" s="242">
        <v>3635.92</v>
      </c>
      <c r="K2011" s="242">
        <v>3533.33</v>
      </c>
    </row>
    <row r="2012" spans="1:11">
      <c r="A2012" s="244">
        <v>9045</v>
      </c>
      <c r="B2012" s="244">
        <v>3638.17</v>
      </c>
      <c r="C2012" s="244">
        <v>3505.83</v>
      </c>
      <c r="D2012" s="245">
        <v>3638.17</v>
      </c>
      <c r="E2012" s="245">
        <v>3505.83</v>
      </c>
      <c r="F2012" s="245">
        <v>3638.17</v>
      </c>
      <c r="G2012" s="245">
        <v>3535.83</v>
      </c>
      <c r="H2012" s="245">
        <v>3638.17</v>
      </c>
      <c r="I2012" s="245">
        <v>3505.83</v>
      </c>
      <c r="J2012" s="245">
        <v>3638.17</v>
      </c>
      <c r="K2012" s="245">
        <v>3535.83</v>
      </c>
    </row>
    <row r="2013" spans="1:11">
      <c r="A2013" s="243">
        <v>9049.5</v>
      </c>
      <c r="B2013" s="243">
        <v>3640.42</v>
      </c>
      <c r="C2013" s="243">
        <v>3508.42</v>
      </c>
      <c r="D2013" s="242">
        <v>3640.42</v>
      </c>
      <c r="E2013" s="242">
        <v>3508.42</v>
      </c>
      <c r="F2013" s="242">
        <v>3640.42</v>
      </c>
      <c r="G2013" s="242">
        <v>3538.33</v>
      </c>
      <c r="H2013" s="242">
        <v>3640.42</v>
      </c>
      <c r="I2013" s="242">
        <v>3508.42</v>
      </c>
      <c r="J2013" s="242">
        <v>3640.42</v>
      </c>
      <c r="K2013" s="242">
        <v>3538.33</v>
      </c>
    </row>
    <row r="2014" spans="1:11">
      <c r="A2014" s="244">
        <v>9054</v>
      </c>
      <c r="B2014" s="244">
        <v>3642.58</v>
      </c>
      <c r="C2014" s="244">
        <v>3510.83</v>
      </c>
      <c r="D2014" s="245">
        <v>3642.58</v>
      </c>
      <c r="E2014" s="245">
        <v>3510.83</v>
      </c>
      <c r="F2014" s="245">
        <v>3642.58</v>
      </c>
      <c r="G2014" s="245">
        <v>3540.67</v>
      </c>
      <c r="H2014" s="245">
        <v>3642.58</v>
      </c>
      <c r="I2014" s="245">
        <v>3510.83</v>
      </c>
      <c r="J2014" s="245">
        <v>3642.58</v>
      </c>
      <c r="K2014" s="245">
        <v>3540.67</v>
      </c>
    </row>
    <row r="2015" spans="1:11">
      <c r="A2015" s="243">
        <v>9058.5</v>
      </c>
      <c r="B2015" s="243">
        <v>3644.83</v>
      </c>
      <c r="C2015" s="243">
        <v>3513.42</v>
      </c>
      <c r="D2015" s="242">
        <v>3644.83</v>
      </c>
      <c r="E2015" s="242">
        <v>3513.42</v>
      </c>
      <c r="F2015" s="242">
        <v>3644.83</v>
      </c>
      <c r="G2015" s="242">
        <v>3543.17</v>
      </c>
      <c r="H2015" s="242">
        <v>3644.83</v>
      </c>
      <c r="I2015" s="242">
        <v>3513.42</v>
      </c>
      <c r="J2015" s="242">
        <v>3644.83</v>
      </c>
      <c r="K2015" s="242">
        <v>3543.17</v>
      </c>
    </row>
    <row r="2016" spans="1:11">
      <c r="A2016" s="244">
        <v>9063</v>
      </c>
      <c r="B2016" s="244">
        <v>3647.08</v>
      </c>
      <c r="C2016" s="244">
        <v>3515.92</v>
      </c>
      <c r="D2016" s="245">
        <v>3647.08</v>
      </c>
      <c r="E2016" s="245">
        <v>3515.92</v>
      </c>
      <c r="F2016" s="245">
        <v>3647.08</v>
      </c>
      <c r="G2016" s="245">
        <v>3545.67</v>
      </c>
      <c r="H2016" s="245">
        <v>3647.08</v>
      </c>
      <c r="I2016" s="245">
        <v>3515.92</v>
      </c>
      <c r="J2016" s="245">
        <v>3647.08</v>
      </c>
      <c r="K2016" s="245">
        <v>3545.67</v>
      </c>
    </row>
    <row r="2017" spans="1:11">
      <c r="A2017" s="243">
        <v>9067.5</v>
      </c>
      <c r="B2017" s="243">
        <v>3649.33</v>
      </c>
      <c r="C2017" s="243">
        <v>3518.5</v>
      </c>
      <c r="D2017" s="242">
        <v>3649.33</v>
      </c>
      <c r="E2017" s="242">
        <v>3518.5</v>
      </c>
      <c r="F2017" s="242">
        <v>3649.33</v>
      </c>
      <c r="G2017" s="242">
        <v>3548.17</v>
      </c>
      <c r="H2017" s="242">
        <v>3649.33</v>
      </c>
      <c r="I2017" s="242">
        <v>3518.5</v>
      </c>
      <c r="J2017" s="242">
        <v>3649.33</v>
      </c>
      <c r="K2017" s="242">
        <v>3548.17</v>
      </c>
    </row>
    <row r="2018" spans="1:11">
      <c r="A2018" s="244">
        <v>9072</v>
      </c>
      <c r="B2018" s="244">
        <v>3651.5</v>
      </c>
      <c r="C2018" s="244">
        <v>3521</v>
      </c>
      <c r="D2018" s="245">
        <v>3651.5</v>
      </c>
      <c r="E2018" s="245">
        <v>3521</v>
      </c>
      <c r="F2018" s="245">
        <v>3651.5</v>
      </c>
      <c r="G2018" s="245">
        <v>3550.5</v>
      </c>
      <c r="H2018" s="245">
        <v>3651.5</v>
      </c>
      <c r="I2018" s="245">
        <v>3521</v>
      </c>
      <c r="J2018" s="245">
        <v>3651.5</v>
      </c>
      <c r="K2018" s="245">
        <v>3550.5</v>
      </c>
    </row>
    <row r="2019" spans="1:11">
      <c r="A2019" s="243">
        <v>9076.5</v>
      </c>
      <c r="B2019" s="243">
        <v>3653.75</v>
      </c>
      <c r="C2019" s="243">
        <v>3523.5</v>
      </c>
      <c r="D2019" s="242">
        <v>3653.75</v>
      </c>
      <c r="E2019" s="242">
        <v>3523.5</v>
      </c>
      <c r="F2019" s="242">
        <v>3653.75</v>
      </c>
      <c r="G2019" s="242">
        <v>3553</v>
      </c>
      <c r="H2019" s="242">
        <v>3653.75</v>
      </c>
      <c r="I2019" s="242">
        <v>3523.5</v>
      </c>
      <c r="J2019" s="242">
        <v>3653.75</v>
      </c>
      <c r="K2019" s="242">
        <v>3553</v>
      </c>
    </row>
    <row r="2020" spans="1:11">
      <c r="A2020" s="244">
        <v>9081</v>
      </c>
      <c r="B2020" s="244">
        <v>3656</v>
      </c>
      <c r="C2020" s="244">
        <v>3526.08</v>
      </c>
      <c r="D2020" s="245">
        <v>3656</v>
      </c>
      <c r="E2020" s="245">
        <v>3526.08</v>
      </c>
      <c r="F2020" s="245">
        <v>3656</v>
      </c>
      <c r="G2020" s="245">
        <v>3555.5</v>
      </c>
      <c r="H2020" s="245">
        <v>3656</v>
      </c>
      <c r="I2020" s="245">
        <v>3526.08</v>
      </c>
      <c r="J2020" s="245">
        <v>3656</v>
      </c>
      <c r="K2020" s="245">
        <v>3555.5</v>
      </c>
    </row>
    <row r="2021" spans="1:11">
      <c r="A2021" s="243">
        <v>9085.5</v>
      </c>
      <c r="B2021" s="243">
        <v>3658.25</v>
      </c>
      <c r="C2021" s="243">
        <v>3528.58</v>
      </c>
      <c r="D2021" s="242">
        <v>3658.25</v>
      </c>
      <c r="E2021" s="242">
        <v>3528.58</v>
      </c>
      <c r="F2021" s="242">
        <v>3658.25</v>
      </c>
      <c r="G2021" s="242">
        <v>3557.92</v>
      </c>
      <c r="H2021" s="242">
        <v>3658.25</v>
      </c>
      <c r="I2021" s="242">
        <v>3528.58</v>
      </c>
      <c r="J2021" s="242">
        <v>3658.25</v>
      </c>
      <c r="K2021" s="242">
        <v>3557.92</v>
      </c>
    </row>
    <row r="2022" spans="1:11">
      <c r="A2022" s="244">
        <v>9090</v>
      </c>
      <c r="B2022" s="244">
        <v>3660.42</v>
      </c>
      <c r="C2022" s="244">
        <v>3531.08</v>
      </c>
      <c r="D2022" s="245">
        <v>3660.42</v>
      </c>
      <c r="E2022" s="245">
        <v>3531.08</v>
      </c>
      <c r="F2022" s="245">
        <v>3660.42</v>
      </c>
      <c r="G2022" s="245">
        <v>3560.33</v>
      </c>
      <c r="H2022" s="245">
        <v>3660.42</v>
      </c>
      <c r="I2022" s="245">
        <v>3531.08</v>
      </c>
      <c r="J2022" s="245">
        <v>3660.42</v>
      </c>
      <c r="K2022" s="245">
        <v>3560.33</v>
      </c>
    </row>
    <row r="2023" spans="1:11">
      <c r="A2023" s="243">
        <v>9094.5</v>
      </c>
      <c r="B2023" s="243">
        <v>3662.67</v>
      </c>
      <c r="C2023" s="243">
        <v>3533.58</v>
      </c>
      <c r="D2023" s="242">
        <v>3662.67</v>
      </c>
      <c r="E2023" s="242">
        <v>3533.58</v>
      </c>
      <c r="F2023" s="242">
        <v>3662.67</v>
      </c>
      <c r="G2023" s="242">
        <v>3562.83</v>
      </c>
      <c r="H2023" s="242">
        <v>3662.67</v>
      </c>
      <c r="I2023" s="242">
        <v>3533.58</v>
      </c>
      <c r="J2023" s="242">
        <v>3662.67</v>
      </c>
      <c r="K2023" s="242">
        <v>3562.83</v>
      </c>
    </row>
    <row r="2024" spans="1:11">
      <c r="A2024" s="244">
        <v>9099</v>
      </c>
      <c r="B2024" s="244">
        <v>3664.92</v>
      </c>
      <c r="C2024" s="244">
        <v>3536.17</v>
      </c>
      <c r="D2024" s="245">
        <v>3664.92</v>
      </c>
      <c r="E2024" s="245">
        <v>3536.17</v>
      </c>
      <c r="F2024" s="245">
        <v>3664.92</v>
      </c>
      <c r="G2024" s="245">
        <v>3565.33</v>
      </c>
      <c r="H2024" s="245">
        <v>3664.92</v>
      </c>
      <c r="I2024" s="245">
        <v>3536.17</v>
      </c>
      <c r="J2024" s="245">
        <v>3664.92</v>
      </c>
      <c r="K2024" s="245">
        <v>3565.33</v>
      </c>
    </row>
    <row r="2025" spans="1:11">
      <c r="A2025" s="243">
        <v>9103.5</v>
      </c>
      <c r="B2025" s="243">
        <v>3667.08</v>
      </c>
      <c r="C2025" s="243">
        <v>3538.58</v>
      </c>
      <c r="D2025" s="242">
        <v>3667.08</v>
      </c>
      <c r="E2025" s="242">
        <v>3538.58</v>
      </c>
      <c r="F2025" s="242">
        <v>3667.08</v>
      </c>
      <c r="G2025" s="242">
        <v>3567.67</v>
      </c>
      <c r="H2025" s="242">
        <v>3667.08</v>
      </c>
      <c r="I2025" s="242">
        <v>3538.58</v>
      </c>
      <c r="J2025" s="242">
        <v>3667.08</v>
      </c>
      <c r="K2025" s="242">
        <v>3567.67</v>
      </c>
    </row>
    <row r="2026" spans="1:11">
      <c r="A2026" s="244">
        <v>9108</v>
      </c>
      <c r="B2026" s="244">
        <v>3669.33</v>
      </c>
      <c r="C2026" s="244">
        <v>3541.17</v>
      </c>
      <c r="D2026" s="245">
        <v>3669.33</v>
      </c>
      <c r="E2026" s="245">
        <v>3541.17</v>
      </c>
      <c r="F2026" s="245">
        <v>3669.33</v>
      </c>
      <c r="G2026" s="245">
        <v>3570.17</v>
      </c>
      <c r="H2026" s="245">
        <v>3669.33</v>
      </c>
      <c r="I2026" s="245">
        <v>3541.17</v>
      </c>
      <c r="J2026" s="245">
        <v>3669.33</v>
      </c>
      <c r="K2026" s="245">
        <v>3570.17</v>
      </c>
    </row>
    <row r="2027" spans="1:11">
      <c r="A2027" s="243">
        <v>9112.5</v>
      </c>
      <c r="B2027" s="243">
        <v>3671.58</v>
      </c>
      <c r="C2027" s="243">
        <v>3543.67</v>
      </c>
      <c r="D2027" s="242">
        <v>3671.58</v>
      </c>
      <c r="E2027" s="242">
        <v>3543.67</v>
      </c>
      <c r="F2027" s="242">
        <v>3671.58</v>
      </c>
      <c r="G2027" s="242">
        <v>3572.67</v>
      </c>
      <c r="H2027" s="242">
        <v>3671.58</v>
      </c>
      <c r="I2027" s="242">
        <v>3543.67</v>
      </c>
      <c r="J2027" s="242">
        <v>3671.58</v>
      </c>
      <c r="K2027" s="242">
        <v>3572.67</v>
      </c>
    </row>
    <row r="2028" spans="1:11">
      <c r="A2028" s="244">
        <v>9117</v>
      </c>
      <c r="B2028" s="244">
        <v>3673.83</v>
      </c>
      <c r="C2028" s="244">
        <v>3546.25</v>
      </c>
      <c r="D2028" s="245">
        <v>3673.83</v>
      </c>
      <c r="E2028" s="245">
        <v>3546.25</v>
      </c>
      <c r="F2028" s="245">
        <v>3673.83</v>
      </c>
      <c r="G2028" s="245">
        <v>3575.08</v>
      </c>
      <c r="H2028" s="245">
        <v>3673.83</v>
      </c>
      <c r="I2028" s="245">
        <v>3546.25</v>
      </c>
      <c r="J2028" s="245">
        <v>3673.83</v>
      </c>
      <c r="K2028" s="245">
        <v>3575.08</v>
      </c>
    </row>
    <row r="2029" spans="1:11">
      <c r="A2029" s="243">
        <v>9121.5</v>
      </c>
      <c r="B2029" s="243">
        <v>3676</v>
      </c>
      <c r="C2029" s="243">
        <v>3548.67</v>
      </c>
      <c r="D2029" s="242">
        <v>3676</v>
      </c>
      <c r="E2029" s="242">
        <v>3548.67</v>
      </c>
      <c r="F2029" s="242">
        <v>3676</v>
      </c>
      <c r="G2029" s="242">
        <v>3577.5</v>
      </c>
      <c r="H2029" s="242">
        <v>3676</v>
      </c>
      <c r="I2029" s="242">
        <v>3548.67</v>
      </c>
      <c r="J2029" s="242">
        <v>3676</v>
      </c>
      <c r="K2029" s="242">
        <v>3577.5</v>
      </c>
    </row>
    <row r="2030" spans="1:11">
      <c r="A2030" s="244">
        <v>9126</v>
      </c>
      <c r="B2030" s="244">
        <v>3678.25</v>
      </c>
      <c r="C2030" s="244">
        <v>3551.25</v>
      </c>
      <c r="D2030" s="245">
        <v>3678.25</v>
      </c>
      <c r="E2030" s="245">
        <v>3551.25</v>
      </c>
      <c r="F2030" s="245">
        <v>3678.25</v>
      </c>
      <c r="G2030" s="245">
        <v>3580</v>
      </c>
      <c r="H2030" s="245">
        <v>3678.25</v>
      </c>
      <c r="I2030" s="245">
        <v>3551.25</v>
      </c>
      <c r="J2030" s="245">
        <v>3678.25</v>
      </c>
      <c r="K2030" s="245">
        <v>3580</v>
      </c>
    </row>
    <row r="2031" spans="1:11">
      <c r="A2031" s="243">
        <v>9130.5</v>
      </c>
      <c r="B2031" s="243">
        <v>3680.5</v>
      </c>
      <c r="C2031" s="243">
        <v>3553.75</v>
      </c>
      <c r="D2031" s="242">
        <v>3680.5</v>
      </c>
      <c r="E2031" s="242">
        <v>3553.75</v>
      </c>
      <c r="F2031" s="242">
        <v>3680.5</v>
      </c>
      <c r="G2031" s="242">
        <v>3582.5</v>
      </c>
      <c r="H2031" s="242">
        <v>3680.5</v>
      </c>
      <c r="I2031" s="242">
        <v>3553.75</v>
      </c>
      <c r="J2031" s="242">
        <v>3680.5</v>
      </c>
      <c r="K2031" s="242">
        <v>3582.5</v>
      </c>
    </row>
    <row r="2032" spans="1:11">
      <c r="A2032" s="244">
        <v>9135</v>
      </c>
      <c r="B2032" s="244">
        <v>3682.75</v>
      </c>
      <c r="C2032" s="244">
        <v>3556.33</v>
      </c>
      <c r="D2032" s="245">
        <v>3682.75</v>
      </c>
      <c r="E2032" s="245">
        <v>3556.33</v>
      </c>
      <c r="F2032" s="245">
        <v>3682.75</v>
      </c>
      <c r="G2032" s="245">
        <v>3584.92</v>
      </c>
      <c r="H2032" s="245">
        <v>3682.75</v>
      </c>
      <c r="I2032" s="245">
        <v>3556.33</v>
      </c>
      <c r="J2032" s="245">
        <v>3682.75</v>
      </c>
      <c r="K2032" s="245">
        <v>3584.92</v>
      </c>
    </row>
    <row r="2033" spans="1:11">
      <c r="A2033" s="243">
        <v>9139.5</v>
      </c>
      <c r="B2033" s="243">
        <v>3684.92</v>
      </c>
      <c r="C2033" s="243">
        <v>3558.75</v>
      </c>
      <c r="D2033" s="242">
        <v>3684.92</v>
      </c>
      <c r="E2033" s="242">
        <v>3558.75</v>
      </c>
      <c r="F2033" s="242">
        <v>3684.92</v>
      </c>
      <c r="G2033" s="242">
        <v>3587.33</v>
      </c>
      <c r="H2033" s="242">
        <v>3684.92</v>
      </c>
      <c r="I2033" s="242">
        <v>3558.75</v>
      </c>
      <c r="J2033" s="242">
        <v>3684.92</v>
      </c>
      <c r="K2033" s="242">
        <v>3587.33</v>
      </c>
    </row>
    <row r="2034" spans="1:11">
      <c r="A2034" s="244">
        <v>9144</v>
      </c>
      <c r="B2034" s="244">
        <v>3687.17</v>
      </c>
      <c r="C2034" s="244">
        <v>3561.33</v>
      </c>
      <c r="D2034" s="245">
        <v>3687.17</v>
      </c>
      <c r="E2034" s="245">
        <v>3561.33</v>
      </c>
      <c r="F2034" s="245">
        <v>3687.17</v>
      </c>
      <c r="G2034" s="245">
        <v>3589.83</v>
      </c>
      <c r="H2034" s="245">
        <v>3687.17</v>
      </c>
      <c r="I2034" s="245">
        <v>3561.33</v>
      </c>
      <c r="J2034" s="245">
        <v>3687.17</v>
      </c>
      <c r="K2034" s="245">
        <v>3589.83</v>
      </c>
    </row>
    <row r="2035" spans="1:11">
      <c r="A2035" s="243">
        <v>9148.5</v>
      </c>
      <c r="B2035" s="243">
        <v>3689.42</v>
      </c>
      <c r="C2035" s="243">
        <v>3563.83</v>
      </c>
      <c r="D2035" s="242">
        <v>3689.42</v>
      </c>
      <c r="E2035" s="242">
        <v>3563.83</v>
      </c>
      <c r="F2035" s="242">
        <v>3689.42</v>
      </c>
      <c r="G2035" s="242">
        <v>3592.25</v>
      </c>
      <c r="H2035" s="242">
        <v>3689.42</v>
      </c>
      <c r="I2035" s="242">
        <v>3563.83</v>
      </c>
      <c r="J2035" s="242">
        <v>3689.42</v>
      </c>
      <c r="K2035" s="242">
        <v>3592.25</v>
      </c>
    </row>
    <row r="2036" spans="1:11">
      <c r="A2036" s="244">
        <v>9153</v>
      </c>
      <c r="B2036" s="244">
        <v>3691.58</v>
      </c>
      <c r="C2036" s="244">
        <v>3566.33</v>
      </c>
      <c r="D2036" s="245">
        <v>3691.58</v>
      </c>
      <c r="E2036" s="245">
        <v>3566.33</v>
      </c>
      <c r="F2036" s="245">
        <v>3691.58</v>
      </c>
      <c r="G2036" s="245">
        <v>3594.67</v>
      </c>
      <c r="H2036" s="245">
        <v>3691.58</v>
      </c>
      <c r="I2036" s="245">
        <v>3566.33</v>
      </c>
      <c r="J2036" s="245">
        <v>3691.58</v>
      </c>
      <c r="K2036" s="245">
        <v>3594.67</v>
      </c>
    </row>
    <row r="2037" spans="1:11">
      <c r="A2037" s="243">
        <v>9157.5</v>
      </c>
      <c r="B2037" s="243">
        <v>3693.83</v>
      </c>
      <c r="C2037" s="243">
        <v>3568.83</v>
      </c>
      <c r="D2037" s="242">
        <v>3693.83</v>
      </c>
      <c r="E2037" s="242">
        <v>3568.83</v>
      </c>
      <c r="F2037" s="242">
        <v>3693.83</v>
      </c>
      <c r="G2037" s="242">
        <v>3597.17</v>
      </c>
      <c r="H2037" s="242">
        <v>3693.83</v>
      </c>
      <c r="I2037" s="242">
        <v>3568.83</v>
      </c>
      <c r="J2037" s="242">
        <v>3693.83</v>
      </c>
      <c r="K2037" s="242">
        <v>3597.17</v>
      </c>
    </row>
    <row r="2038" spans="1:11">
      <c r="A2038" s="244">
        <v>9162</v>
      </c>
      <c r="B2038" s="244">
        <v>3696.08</v>
      </c>
      <c r="C2038" s="244">
        <v>3571.42</v>
      </c>
      <c r="D2038" s="245">
        <v>3696.08</v>
      </c>
      <c r="E2038" s="245">
        <v>3571.42</v>
      </c>
      <c r="F2038" s="245">
        <v>3696.08</v>
      </c>
      <c r="G2038" s="245">
        <v>3599.67</v>
      </c>
      <c r="H2038" s="245">
        <v>3696.08</v>
      </c>
      <c r="I2038" s="245">
        <v>3571.42</v>
      </c>
      <c r="J2038" s="245">
        <v>3696.08</v>
      </c>
      <c r="K2038" s="245">
        <v>3599.67</v>
      </c>
    </row>
    <row r="2039" spans="1:11">
      <c r="A2039" s="243">
        <v>9166.5</v>
      </c>
      <c r="B2039" s="243">
        <v>3698.33</v>
      </c>
      <c r="C2039" s="243">
        <v>3573.92</v>
      </c>
      <c r="D2039" s="242">
        <v>3698.33</v>
      </c>
      <c r="E2039" s="242">
        <v>3573.92</v>
      </c>
      <c r="F2039" s="242">
        <v>3698.33</v>
      </c>
      <c r="G2039" s="242">
        <v>3602.08</v>
      </c>
      <c r="H2039" s="242">
        <v>3698.33</v>
      </c>
      <c r="I2039" s="242">
        <v>3573.92</v>
      </c>
      <c r="J2039" s="242">
        <v>3698.33</v>
      </c>
      <c r="K2039" s="242">
        <v>3602.08</v>
      </c>
    </row>
    <row r="2040" spans="1:11">
      <c r="A2040" s="244">
        <v>9171</v>
      </c>
      <c r="B2040" s="244">
        <v>3700.5</v>
      </c>
      <c r="C2040" s="244">
        <v>3576.42</v>
      </c>
      <c r="D2040" s="245">
        <v>3700.5</v>
      </c>
      <c r="E2040" s="245">
        <v>3576.42</v>
      </c>
      <c r="F2040" s="245">
        <v>3700.5</v>
      </c>
      <c r="G2040" s="245">
        <v>3604.5</v>
      </c>
      <c r="H2040" s="245">
        <v>3700.5</v>
      </c>
      <c r="I2040" s="245">
        <v>3576.42</v>
      </c>
      <c r="J2040" s="245">
        <v>3700.5</v>
      </c>
      <c r="K2040" s="245">
        <v>3604.5</v>
      </c>
    </row>
    <row r="2041" spans="1:11">
      <c r="A2041" s="243">
        <v>9175.5</v>
      </c>
      <c r="B2041" s="243">
        <v>3702.75</v>
      </c>
      <c r="C2041" s="243">
        <v>3578.92</v>
      </c>
      <c r="D2041" s="242">
        <v>3702.75</v>
      </c>
      <c r="E2041" s="242">
        <v>3578.92</v>
      </c>
      <c r="F2041" s="242">
        <v>3702.75</v>
      </c>
      <c r="G2041" s="242">
        <v>3607</v>
      </c>
      <c r="H2041" s="242">
        <v>3702.75</v>
      </c>
      <c r="I2041" s="242">
        <v>3578.92</v>
      </c>
      <c r="J2041" s="242">
        <v>3702.75</v>
      </c>
      <c r="K2041" s="242">
        <v>3607</v>
      </c>
    </row>
    <row r="2042" spans="1:11">
      <c r="A2042" s="244">
        <v>9180</v>
      </c>
      <c r="B2042" s="244">
        <v>3705</v>
      </c>
      <c r="C2042" s="244">
        <v>3581.5</v>
      </c>
      <c r="D2042" s="245">
        <v>3705</v>
      </c>
      <c r="E2042" s="245">
        <v>3581.5</v>
      </c>
      <c r="F2042" s="245">
        <v>3705</v>
      </c>
      <c r="G2042" s="245">
        <v>3609.42</v>
      </c>
      <c r="H2042" s="245">
        <v>3705</v>
      </c>
      <c r="I2042" s="245">
        <v>3581.5</v>
      </c>
      <c r="J2042" s="245">
        <v>3705</v>
      </c>
      <c r="K2042" s="245">
        <v>3609.42</v>
      </c>
    </row>
    <row r="2043" spans="1:11">
      <c r="A2043" s="243">
        <v>9184.5</v>
      </c>
      <c r="B2043" s="243">
        <v>3707.25</v>
      </c>
      <c r="C2043" s="243">
        <v>3584</v>
      </c>
      <c r="D2043" s="242">
        <v>3707.25</v>
      </c>
      <c r="E2043" s="242">
        <v>3584</v>
      </c>
      <c r="F2043" s="242">
        <v>3707.25</v>
      </c>
      <c r="G2043" s="242">
        <v>3611.92</v>
      </c>
      <c r="H2043" s="242">
        <v>3707.25</v>
      </c>
      <c r="I2043" s="242">
        <v>3584</v>
      </c>
      <c r="J2043" s="242">
        <v>3707.25</v>
      </c>
      <c r="K2043" s="242">
        <v>3611.92</v>
      </c>
    </row>
    <row r="2044" spans="1:11">
      <c r="A2044" s="244">
        <v>9189</v>
      </c>
      <c r="B2044" s="244">
        <v>3709.42</v>
      </c>
      <c r="C2044" s="244">
        <v>3586.5</v>
      </c>
      <c r="D2044" s="245">
        <v>3709.42</v>
      </c>
      <c r="E2044" s="245">
        <v>3586.5</v>
      </c>
      <c r="F2044" s="245">
        <v>3709.42</v>
      </c>
      <c r="G2044" s="245">
        <v>3614.33</v>
      </c>
      <c r="H2044" s="245">
        <v>3709.42</v>
      </c>
      <c r="I2044" s="245">
        <v>3586.5</v>
      </c>
      <c r="J2044" s="245">
        <v>3709.42</v>
      </c>
      <c r="K2044" s="245">
        <v>3614.33</v>
      </c>
    </row>
    <row r="2045" spans="1:11">
      <c r="A2045" s="243">
        <v>9193.5</v>
      </c>
      <c r="B2045" s="243">
        <v>3711.67</v>
      </c>
      <c r="C2045" s="243">
        <v>3589</v>
      </c>
      <c r="D2045" s="242">
        <v>3711.67</v>
      </c>
      <c r="E2045" s="242">
        <v>3589</v>
      </c>
      <c r="F2045" s="242">
        <v>3711.67</v>
      </c>
      <c r="G2045" s="242">
        <v>3616.83</v>
      </c>
      <c r="H2045" s="242">
        <v>3711.67</v>
      </c>
      <c r="I2045" s="242">
        <v>3589</v>
      </c>
      <c r="J2045" s="242">
        <v>3711.67</v>
      </c>
      <c r="K2045" s="242">
        <v>3616.83</v>
      </c>
    </row>
    <row r="2046" spans="1:11">
      <c r="A2046" s="244">
        <v>9198</v>
      </c>
      <c r="B2046" s="244">
        <v>3713.92</v>
      </c>
      <c r="C2046" s="244">
        <v>3591.58</v>
      </c>
      <c r="D2046" s="245">
        <v>3713.92</v>
      </c>
      <c r="E2046" s="245">
        <v>3591.58</v>
      </c>
      <c r="F2046" s="245">
        <v>3713.92</v>
      </c>
      <c r="G2046" s="245">
        <v>3619.25</v>
      </c>
      <c r="H2046" s="245">
        <v>3713.92</v>
      </c>
      <c r="I2046" s="245">
        <v>3591.58</v>
      </c>
      <c r="J2046" s="245">
        <v>3713.92</v>
      </c>
      <c r="K2046" s="245">
        <v>3619.25</v>
      </c>
    </row>
    <row r="2047" spans="1:11">
      <c r="A2047" s="243">
        <v>9202.5</v>
      </c>
      <c r="B2047" s="243">
        <v>3716.08</v>
      </c>
      <c r="C2047" s="243">
        <v>3594</v>
      </c>
      <c r="D2047" s="242">
        <v>3716.08</v>
      </c>
      <c r="E2047" s="242">
        <v>3594</v>
      </c>
      <c r="F2047" s="242">
        <v>3716.08</v>
      </c>
      <c r="G2047" s="242">
        <v>3621.67</v>
      </c>
      <c r="H2047" s="242">
        <v>3716.08</v>
      </c>
      <c r="I2047" s="242">
        <v>3594</v>
      </c>
      <c r="J2047" s="242">
        <v>3716.08</v>
      </c>
      <c r="K2047" s="242">
        <v>3621.67</v>
      </c>
    </row>
    <row r="2048" spans="1:11">
      <c r="A2048" s="244">
        <v>9207</v>
      </c>
      <c r="B2048" s="244">
        <v>3718.33</v>
      </c>
      <c r="C2048" s="244">
        <v>3596.58</v>
      </c>
      <c r="D2048" s="245">
        <v>3718.33</v>
      </c>
      <c r="E2048" s="245">
        <v>3596.58</v>
      </c>
      <c r="F2048" s="245">
        <v>3718.33</v>
      </c>
      <c r="G2048" s="245">
        <v>3624.17</v>
      </c>
      <c r="H2048" s="245">
        <v>3718.33</v>
      </c>
      <c r="I2048" s="245">
        <v>3596.58</v>
      </c>
      <c r="J2048" s="245">
        <v>3718.33</v>
      </c>
      <c r="K2048" s="245">
        <v>3624.17</v>
      </c>
    </row>
    <row r="2049" spans="1:11">
      <c r="A2049" s="243">
        <v>9211.5</v>
      </c>
      <c r="B2049" s="243">
        <v>3720.58</v>
      </c>
      <c r="C2049" s="243">
        <v>3599.08</v>
      </c>
      <c r="D2049" s="242">
        <v>3720.58</v>
      </c>
      <c r="E2049" s="242">
        <v>3599.08</v>
      </c>
      <c r="F2049" s="242">
        <v>3720.58</v>
      </c>
      <c r="G2049" s="242">
        <v>3626.67</v>
      </c>
      <c r="H2049" s="242">
        <v>3720.58</v>
      </c>
      <c r="I2049" s="242">
        <v>3599.08</v>
      </c>
      <c r="J2049" s="242">
        <v>3720.58</v>
      </c>
      <c r="K2049" s="242">
        <v>3626.67</v>
      </c>
    </row>
    <row r="2050" spans="1:11">
      <c r="A2050" s="244">
        <v>9216</v>
      </c>
      <c r="B2050" s="244">
        <v>3722.83</v>
      </c>
      <c r="C2050" s="244">
        <v>3601.67</v>
      </c>
      <c r="D2050" s="245">
        <v>3722.83</v>
      </c>
      <c r="E2050" s="245">
        <v>3601.67</v>
      </c>
      <c r="F2050" s="245">
        <v>3722.83</v>
      </c>
      <c r="G2050" s="245">
        <v>3629.08</v>
      </c>
      <c r="H2050" s="245">
        <v>3722.83</v>
      </c>
      <c r="I2050" s="245">
        <v>3601.67</v>
      </c>
      <c r="J2050" s="245">
        <v>3722.83</v>
      </c>
      <c r="K2050" s="245">
        <v>3629.08</v>
      </c>
    </row>
    <row r="2051" spans="1:11">
      <c r="A2051" s="243">
        <v>9220.5</v>
      </c>
      <c r="B2051" s="243">
        <v>3725</v>
      </c>
      <c r="C2051" s="243">
        <v>3604.17</v>
      </c>
      <c r="D2051" s="242">
        <v>3725</v>
      </c>
      <c r="E2051" s="242">
        <v>3604.17</v>
      </c>
      <c r="F2051" s="242">
        <v>3725</v>
      </c>
      <c r="G2051" s="242">
        <v>3631.5</v>
      </c>
      <c r="H2051" s="242">
        <v>3725</v>
      </c>
      <c r="I2051" s="242">
        <v>3604.17</v>
      </c>
      <c r="J2051" s="242">
        <v>3725</v>
      </c>
      <c r="K2051" s="242">
        <v>3631.5</v>
      </c>
    </row>
    <row r="2052" spans="1:11">
      <c r="A2052" s="244">
        <v>9225</v>
      </c>
      <c r="B2052" s="244">
        <v>3727.25</v>
      </c>
      <c r="C2052" s="244">
        <v>3606.67</v>
      </c>
      <c r="D2052" s="245">
        <v>3727.25</v>
      </c>
      <c r="E2052" s="245">
        <v>3606.67</v>
      </c>
      <c r="F2052" s="245">
        <v>3727.25</v>
      </c>
      <c r="G2052" s="245">
        <v>3634</v>
      </c>
      <c r="H2052" s="245">
        <v>3727.25</v>
      </c>
      <c r="I2052" s="245">
        <v>3606.67</v>
      </c>
      <c r="J2052" s="245">
        <v>3727.25</v>
      </c>
      <c r="K2052" s="245">
        <v>3634</v>
      </c>
    </row>
    <row r="2053" spans="1:11">
      <c r="A2053" s="243">
        <v>9229.5</v>
      </c>
      <c r="B2053" s="243">
        <v>3729.5</v>
      </c>
      <c r="C2053" s="243">
        <v>3609.25</v>
      </c>
      <c r="D2053" s="242">
        <v>3729.5</v>
      </c>
      <c r="E2053" s="242">
        <v>3609.25</v>
      </c>
      <c r="F2053" s="242">
        <v>3729.5</v>
      </c>
      <c r="G2053" s="242">
        <v>3636.42</v>
      </c>
      <c r="H2053" s="242">
        <v>3729.5</v>
      </c>
      <c r="I2053" s="242">
        <v>3609.25</v>
      </c>
      <c r="J2053" s="242">
        <v>3729.5</v>
      </c>
      <c r="K2053" s="242">
        <v>3636.42</v>
      </c>
    </row>
    <row r="2054" spans="1:11">
      <c r="A2054" s="244">
        <v>9234</v>
      </c>
      <c r="B2054" s="244">
        <v>3731.75</v>
      </c>
      <c r="C2054" s="244">
        <v>3611.75</v>
      </c>
      <c r="D2054" s="245">
        <v>3731.75</v>
      </c>
      <c r="E2054" s="245">
        <v>3611.75</v>
      </c>
      <c r="F2054" s="245">
        <v>3731.75</v>
      </c>
      <c r="G2054" s="245">
        <v>3638.92</v>
      </c>
      <c r="H2054" s="245">
        <v>3731.75</v>
      </c>
      <c r="I2054" s="245">
        <v>3611.75</v>
      </c>
      <c r="J2054" s="245">
        <v>3731.75</v>
      </c>
      <c r="K2054" s="245">
        <v>3638.92</v>
      </c>
    </row>
    <row r="2055" spans="1:11">
      <c r="A2055" s="243">
        <v>9238.5</v>
      </c>
      <c r="B2055" s="243">
        <v>3733.92</v>
      </c>
      <c r="C2055" s="243">
        <v>3614.25</v>
      </c>
      <c r="D2055" s="242">
        <v>3733.92</v>
      </c>
      <c r="E2055" s="242">
        <v>3614.25</v>
      </c>
      <c r="F2055" s="242">
        <v>3733.92</v>
      </c>
      <c r="G2055" s="242">
        <v>3641.33</v>
      </c>
      <c r="H2055" s="242">
        <v>3733.92</v>
      </c>
      <c r="I2055" s="242">
        <v>3614.25</v>
      </c>
      <c r="J2055" s="242">
        <v>3733.92</v>
      </c>
      <c r="K2055" s="242">
        <v>3641.33</v>
      </c>
    </row>
    <row r="2056" spans="1:11">
      <c r="A2056" s="244">
        <v>9243</v>
      </c>
      <c r="B2056" s="244">
        <v>3736.17</v>
      </c>
      <c r="C2056" s="244">
        <v>3616.75</v>
      </c>
      <c r="D2056" s="245">
        <v>3736.17</v>
      </c>
      <c r="E2056" s="245">
        <v>3616.75</v>
      </c>
      <c r="F2056" s="245">
        <v>3736.17</v>
      </c>
      <c r="G2056" s="245">
        <v>3643.83</v>
      </c>
      <c r="H2056" s="245">
        <v>3736.17</v>
      </c>
      <c r="I2056" s="245">
        <v>3616.75</v>
      </c>
      <c r="J2056" s="245">
        <v>3736.17</v>
      </c>
      <c r="K2056" s="245">
        <v>3643.83</v>
      </c>
    </row>
    <row r="2057" spans="1:11">
      <c r="A2057" s="243">
        <v>9247.5</v>
      </c>
      <c r="B2057" s="243">
        <v>3738.42</v>
      </c>
      <c r="C2057" s="243">
        <v>3619.33</v>
      </c>
      <c r="D2057" s="242">
        <v>3738.42</v>
      </c>
      <c r="E2057" s="242">
        <v>3619.33</v>
      </c>
      <c r="F2057" s="242">
        <v>3738.42</v>
      </c>
      <c r="G2057" s="242">
        <v>3646.25</v>
      </c>
      <c r="H2057" s="242">
        <v>3738.42</v>
      </c>
      <c r="I2057" s="242">
        <v>3619.33</v>
      </c>
      <c r="J2057" s="242">
        <v>3738.42</v>
      </c>
      <c r="K2057" s="242">
        <v>3646.25</v>
      </c>
    </row>
    <row r="2058" spans="1:11">
      <c r="A2058" s="244">
        <v>9252</v>
      </c>
      <c r="B2058" s="244">
        <v>3740.67</v>
      </c>
      <c r="C2058" s="244">
        <v>3621.83</v>
      </c>
      <c r="D2058" s="245">
        <v>3740.67</v>
      </c>
      <c r="E2058" s="245">
        <v>3621.83</v>
      </c>
      <c r="F2058" s="245">
        <v>3740.67</v>
      </c>
      <c r="G2058" s="245">
        <v>3648.75</v>
      </c>
      <c r="H2058" s="245">
        <v>3740.67</v>
      </c>
      <c r="I2058" s="245">
        <v>3621.83</v>
      </c>
      <c r="J2058" s="245">
        <v>3740.67</v>
      </c>
      <c r="K2058" s="245">
        <v>3648.75</v>
      </c>
    </row>
    <row r="2059" spans="1:11">
      <c r="A2059" s="243">
        <v>9256.5</v>
      </c>
      <c r="B2059" s="243">
        <v>3742.83</v>
      </c>
      <c r="C2059" s="243">
        <v>3624.33</v>
      </c>
      <c r="D2059" s="242">
        <v>3742.83</v>
      </c>
      <c r="E2059" s="242">
        <v>3624.33</v>
      </c>
      <c r="F2059" s="242">
        <v>3742.83</v>
      </c>
      <c r="G2059" s="242">
        <v>3651.17</v>
      </c>
      <c r="H2059" s="242">
        <v>3742.83</v>
      </c>
      <c r="I2059" s="242">
        <v>3624.33</v>
      </c>
      <c r="J2059" s="242">
        <v>3742.83</v>
      </c>
      <c r="K2059" s="242">
        <v>3651.17</v>
      </c>
    </row>
    <row r="2060" spans="1:11">
      <c r="A2060" s="244">
        <v>9261</v>
      </c>
      <c r="B2060" s="244">
        <v>3745.08</v>
      </c>
      <c r="C2060" s="244">
        <v>3626.83</v>
      </c>
      <c r="D2060" s="245">
        <v>3745.08</v>
      </c>
      <c r="E2060" s="245">
        <v>3626.83</v>
      </c>
      <c r="F2060" s="245">
        <v>3745.08</v>
      </c>
      <c r="G2060" s="245">
        <v>3653.58</v>
      </c>
      <c r="H2060" s="245">
        <v>3745.08</v>
      </c>
      <c r="I2060" s="245">
        <v>3626.83</v>
      </c>
      <c r="J2060" s="245">
        <v>3745.08</v>
      </c>
      <c r="K2060" s="245">
        <v>3653.58</v>
      </c>
    </row>
    <row r="2061" spans="1:11">
      <c r="A2061" s="243">
        <v>9265.5</v>
      </c>
      <c r="B2061" s="243">
        <v>3747.33</v>
      </c>
      <c r="C2061" s="243">
        <v>3629.42</v>
      </c>
      <c r="D2061" s="242">
        <v>3747.33</v>
      </c>
      <c r="E2061" s="242">
        <v>3629.42</v>
      </c>
      <c r="F2061" s="242">
        <v>3747.33</v>
      </c>
      <c r="G2061" s="242">
        <v>3656.08</v>
      </c>
      <c r="H2061" s="242">
        <v>3747.33</v>
      </c>
      <c r="I2061" s="242">
        <v>3629.42</v>
      </c>
      <c r="J2061" s="242">
        <v>3747.33</v>
      </c>
      <c r="K2061" s="242">
        <v>3656.08</v>
      </c>
    </row>
    <row r="2062" spans="1:11">
      <c r="A2062" s="244">
        <v>9270</v>
      </c>
      <c r="B2062" s="244">
        <v>3749.5</v>
      </c>
      <c r="C2062" s="244">
        <v>3631.83</v>
      </c>
      <c r="D2062" s="245">
        <v>3749.5</v>
      </c>
      <c r="E2062" s="245">
        <v>3631.83</v>
      </c>
      <c r="F2062" s="245">
        <v>3749.5</v>
      </c>
      <c r="G2062" s="245">
        <v>3658.5</v>
      </c>
      <c r="H2062" s="245">
        <v>3749.5</v>
      </c>
      <c r="I2062" s="245">
        <v>3631.83</v>
      </c>
      <c r="J2062" s="245">
        <v>3749.5</v>
      </c>
      <c r="K2062" s="245">
        <v>3658.5</v>
      </c>
    </row>
    <row r="2063" spans="1:11">
      <c r="A2063" s="243">
        <v>9274.5</v>
      </c>
      <c r="B2063" s="243">
        <v>3751.75</v>
      </c>
      <c r="C2063" s="243">
        <v>3634.42</v>
      </c>
      <c r="D2063" s="242">
        <v>3751.75</v>
      </c>
      <c r="E2063" s="242">
        <v>3634.42</v>
      </c>
      <c r="F2063" s="242">
        <v>3751.75</v>
      </c>
      <c r="G2063" s="242">
        <v>3661</v>
      </c>
      <c r="H2063" s="242">
        <v>3751.75</v>
      </c>
      <c r="I2063" s="242">
        <v>3634.42</v>
      </c>
      <c r="J2063" s="242">
        <v>3751.75</v>
      </c>
      <c r="K2063" s="242">
        <v>3661</v>
      </c>
    </row>
    <row r="2064" spans="1:11">
      <c r="A2064" s="244">
        <v>9279</v>
      </c>
      <c r="B2064" s="244">
        <v>3754</v>
      </c>
      <c r="C2064" s="244">
        <v>3636.92</v>
      </c>
      <c r="D2064" s="245">
        <v>3754</v>
      </c>
      <c r="E2064" s="245">
        <v>3636.92</v>
      </c>
      <c r="F2064" s="245">
        <v>3754</v>
      </c>
      <c r="G2064" s="245">
        <v>3663.42</v>
      </c>
      <c r="H2064" s="245">
        <v>3754</v>
      </c>
      <c r="I2064" s="245">
        <v>3636.92</v>
      </c>
      <c r="J2064" s="245">
        <v>3754</v>
      </c>
      <c r="K2064" s="245">
        <v>3663.42</v>
      </c>
    </row>
    <row r="2065" spans="1:11">
      <c r="A2065" s="243">
        <v>9283.5</v>
      </c>
      <c r="B2065" s="243">
        <v>3756.25</v>
      </c>
      <c r="C2065" s="243">
        <v>3639.5</v>
      </c>
      <c r="D2065" s="242">
        <v>3756.25</v>
      </c>
      <c r="E2065" s="242">
        <v>3639.5</v>
      </c>
      <c r="F2065" s="242">
        <v>3756.25</v>
      </c>
      <c r="G2065" s="242">
        <v>3665.92</v>
      </c>
      <c r="H2065" s="242">
        <v>3756.25</v>
      </c>
      <c r="I2065" s="242">
        <v>3639.5</v>
      </c>
      <c r="J2065" s="242">
        <v>3756.25</v>
      </c>
      <c r="K2065" s="242">
        <v>3665.92</v>
      </c>
    </row>
    <row r="2066" spans="1:11">
      <c r="A2066" s="244">
        <v>9288</v>
      </c>
      <c r="B2066" s="244">
        <v>3758.42</v>
      </c>
      <c r="C2066" s="244">
        <v>3641.92</v>
      </c>
      <c r="D2066" s="245">
        <v>3758.42</v>
      </c>
      <c r="E2066" s="245">
        <v>3641.92</v>
      </c>
      <c r="F2066" s="245">
        <v>3758.42</v>
      </c>
      <c r="G2066" s="245">
        <v>3668.33</v>
      </c>
      <c r="H2066" s="245">
        <v>3758.42</v>
      </c>
      <c r="I2066" s="245">
        <v>3641.92</v>
      </c>
      <c r="J2066" s="245">
        <v>3758.42</v>
      </c>
      <c r="K2066" s="245">
        <v>3668.33</v>
      </c>
    </row>
    <row r="2067" spans="1:11">
      <c r="A2067" s="243">
        <v>9292.5</v>
      </c>
      <c r="B2067" s="243">
        <v>3760.67</v>
      </c>
      <c r="C2067" s="243">
        <v>3644.5</v>
      </c>
      <c r="D2067" s="242">
        <v>3760.67</v>
      </c>
      <c r="E2067" s="242">
        <v>3644.5</v>
      </c>
      <c r="F2067" s="242">
        <v>3760.67</v>
      </c>
      <c r="G2067" s="242">
        <v>3670.75</v>
      </c>
      <c r="H2067" s="242">
        <v>3760.67</v>
      </c>
      <c r="I2067" s="242">
        <v>3644.5</v>
      </c>
      <c r="J2067" s="242">
        <v>3760.67</v>
      </c>
      <c r="K2067" s="242">
        <v>3670.75</v>
      </c>
    </row>
    <row r="2068" spans="1:11">
      <c r="A2068" s="244">
        <v>9297</v>
      </c>
      <c r="B2068" s="244">
        <v>3762.92</v>
      </c>
      <c r="C2068" s="244">
        <v>3647</v>
      </c>
      <c r="D2068" s="245">
        <v>3762.92</v>
      </c>
      <c r="E2068" s="245">
        <v>3647</v>
      </c>
      <c r="F2068" s="245">
        <v>3762.92</v>
      </c>
      <c r="G2068" s="245">
        <v>3673.25</v>
      </c>
      <c r="H2068" s="245">
        <v>3762.92</v>
      </c>
      <c r="I2068" s="245">
        <v>3647</v>
      </c>
      <c r="J2068" s="245">
        <v>3762.92</v>
      </c>
      <c r="K2068" s="245">
        <v>3673.25</v>
      </c>
    </row>
    <row r="2069" spans="1:11">
      <c r="A2069" s="243">
        <v>9301.5</v>
      </c>
      <c r="B2069" s="243">
        <v>3765.17</v>
      </c>
      <c r="C2069" s="243">
        <v>3649.58</v>
      </c>
      <c r="D2069" s="242">
        <v>3765.17</v>
      </c>
      <c r="E2069" s="242">
        <v>3649.58</v>
      </c>
      <c r="F2069" s="242">
        <v>3765.17</v>
      </c>
      <c r="G2069" s="242">
        <v>3675.75</v>
      </c>
      <c r="H2069" s="242">
        <v>3765.17</v>
      </c>
      <c r="I2069" s="242">
        <v>3649.58</v>
      </c>
      <c r="J2069" s="242">
        <v>3765.17</v>
      </c>
      <c r="K2069" s="242">
        <v>3675.75</v>
      </c>
    </row>
    <row r="2070" spans="1:11">
      <c r="A2070" s="244">
        <v>9306</v>
      </c>
      <c r="B2070" s="244">
        <v>3767.33</v>
      </c>
      <c r="C2070" s="244">
        <v>3652</v>
      </c>
      <c r="D2070" s="245">
        <v>3767.33</v>
      </c>
      <c r="E2070" s="245">
        <v>3652</v>
      </c>
      <c r="F2070" s="245">
        <v>3767.33</v>
      </c>
      <c r="G2070" s="245">
        <v>3678.17</v>
      </c>
      <c r="H2070" s="245">
        <v>3767.33</v>
      </c>
      <c r="I2070" s="245">
        <v>3652</v>
      </c>
      <c r="J2070" s="245">
        <v>3767.33</v>
      </c>
      <c r="K2070" s="245">
        <v>3678.17</v>
      </c>
    </row>
    <row r="2071" spans="1:11">
      <c r="A2071" s="243">
        <v>9310.5</v>
      </c>
      <c r="B2071" s="243">
        <v>3769.58</v>
      </c>
      <c r="C2071" s="243">
        <v>3654.58</v>
      </c>
      <c r="D2071" s="242">
        <v>3769.58</v>
      </c>
      <c r="E2071" s="242">
        <v>3654.58</v>
      </c>
      <c r="F2071" s="242">
        <v>3769.58</v>
      </c>
      <c r="G2071" s="242">
        <v>3680.58</v>
      </c>
      <c r="H2071" s="242">
        <v>3769.58</v>
      </c>
      <c r="I2071" s="242">
        <v>3654.58</v>
      </c>
      <c r="J2071" s="242">
        <v>3769.58</v>
      </c>
      <c r="K2071" s="242">
        <v>3680.58</v>
      </c>
    </row>
    <row r="2072" spans="1:11">
      <c r="A2072" s="244">
        <v>9315</v>
      </c>
      <c r="B2072" s="244">
        <v>3771.83</v>
      </c>
      <c r="C2072" s="244">
        <v>3657.08</v>
      </c>
      <c r="D2072" s="245">
        <v>3771.83</v>
      </c>
      <c r="E2072" s="245">
        <v>3657.08</v>
      </c>
      <c r="F2072" s="245">
        <v>3771.83</v>
      </c>
      <c r="G2072" s="245">
        <v>3683.08</v>
      </c>
      <c r="H2072" s="245">
        <v>3771.83</v>
      </c>
      <c r="I2072" s="245">
        <v>3657.08</v>
      </c>
      <c r="J2072" s="245">
        <v>3771.83</v>
      </c>
      <c r="K2072" s="245">
        <v>3683.08</v>
      </c>
    </row>
    <row r="2073" spans="1:11">
      <c r="A2073" s="243">
        <v>9319.5</v>
      </c>
      <c r="B2073" s="243">
        <v>3774</v>
      </c>
      <c r="C2073" s="243">
        <v>3659.58</v>
      </c>
      <c r="D2073" s="242">
        <v>3774</v>
      </c>
      <c r="E2073" s="242">
        <v>3659.58</v>
      </c>
      <c r="F2073" s="242">
        <v>3774</v>
      </c>
      <c r="G2073" s="242">
        <v>3685.5</v>
      </c>
      <c r="H2073" s="242">
        <v>3774</v>
      </c>
      <c r="I2073" s="242">
        <v>3659.58</v>
      </c>
      <c r="J2073" s="242">
        <v>3774</v>
      </c>
      <c r="K2073" s="242">
        <v>3685.5</v>
      </c>
    </row>
    <row r="2074" spans="1:11">
      <c r="A2074" s="244">
        <v>9324</v>
      </c>
      <c r="B2074" s="244">
        <v>3776.25</v>
      </c>
      <c r="C2074" s="244">
        <v>3662.08</v>
      </c>
      <c r="D2074" s="245">
        <v>3776.25</v>
      </c>
      <c r="E2074" s="245">
        <v>3662.08</v>
      </c>
      <c r="F2074" s="245">
        <v>3776.25</v>
      </c>
      <c r="G2074" s="245">
        <v>3688</v>
      </c>
      <c r="H2074" s="245">
        <v>3776.25</v>
      </c>
      <c r="I2074" s="245">
        <v>3662.08</v>
      </c>
      <c r="J2074" s="245">
        <v>3776.25</v>
      </c>
      <c r="K2074" s="245">
        <v>3688</v>
      </c>
    </row>
    <row r="2075" spans="1:11">
      <c r="A2075" s="243">
        <v>9328.5</v>
      </c>
      <c r="B2075" s="243">
        <v>3778.5</v>
      </c>
      <c r="C2075" s="243">
        <v>3664.67</v>
      </c>
      <c r="D2075" s="242">
        <v>3778.5</v>
      </c>
      <c r="E2075" s="242">
        <v>3664.67</v>
      </c>
      <c r="F2075" s="242">
        <v>3778.5</v>
      </c>
      <c r="G2075" s="242">
        <v>3690.42</v>
      </c>
      <c r="H2075" s="242">
        <v>3778.5</v>
      </c>
      <c r="I2075" s="242">
        <v>3664.67</v>
      </c>
      <c r="J2075" s="242">
        <v>3778.5</v>
      </c>
      <c r="K2075" s="242">
        <v>3690.42</v>
      </c>
    </row>
    <row r="2076" spans="1:11">
      <c r="A2076" s="244">
        <v>9333</v>
      </c>
      <c r="B2076" s="244">
        <v>3780.75</v>
      </c>
      <c r="C2076" s="244">
        <v>3667.17</v>
      </c>
      <c r="D2076" s="245">
        <v>3780.75</v>
      </c>
      <c r="E2076" s="245">
        <v>3667.17</v>
      </c>
      <c r="F2076" s="245">
        <v>3780.75</v>
      </c>
      <c r="G2076" s="245">
        <v>3692.92</v>
      </c>
      <c r="H2076" s="245">
        <v>3780.75</v>
      </c>
      <c r="I2076" s="245">
        <v>3667.17</v>
      </c>
      <c r="J2076" s="245">
        <v>3780.75</v>
      </c>
      <c r="K2076" s="245">
        <v>3692.92</v>
      </c>
    </row>
    <row r="2077" spans="1:11">
      <c r="A2077" s="243">
        <v>9337.5</v>
      </c>
      <c r="B2077" s="243">
        <v>3782.92</v>
      </c>
      <c r="C2077" s="243">
        <v>3669.67</v>
      </c>
      <c r="D2077" s="242">
        <v>3782.92</v>
      </c>
      <c r="E2077" s="242">
        <v>3669.67</v>
      </c>
      <c r="F2077" s="242">
        <v>3782.92</v>
      </c>
      <c r="G2077" s="242">
        <v>3695.33</v>
      </c>
      <c r="H2077" s="242">
        <v>3782.92</v>
      </c>
      <c r="I2077" s="242">
        <v>3669.67</v>
      </c>
      <c r="J2077" s="242">
        <v>3782.92</v>
      </c>
      <c r="K2077" s="242">
        <v>3695.33</v>
      </c>
    </row>
    <row r="2078" spans="1:11">
      <c r="A2078" s="244">
        <v>9342</v>
      </c>
      <c r="B2078" s="244">
        <v>3785.17</v>
      </c>
      <c r="C2078" s="244">
        <v>3672.17</v>
      </c>
      <c r="D2078" s="245">
        <v>3785.17</v>
      </c>
      <c r="E2078" s="245">
        <v>3672.17</v>
      </c>
      <c r="F2078" s="245">
        <v>3785.17</v>
      </c>
      <c r="G2078" s="245">
        <v>3697.75</v>
      </c>
      <c r="H2078" s="245">
        <v>3785.17</v>
      </c>
      <c r="I2078" s="245">
        <v>3672.17</v>
      </c>
      <c r="J2078" s="245">
        <v>3785.17</v>
      </c>
      <c r="K2078" s="245">
        <v>3697.75</v>
      </c>
    </row>
    <row r="2079" spans="1:11">
      <c r="A2079" s="243">
        <v>9346.5</v>
      </c>
      <c r="B2079" s="243">
        <v>3787.42</v>
      </c>
      <c r="C2079" s="243">
        <v>3674.75</v>
      </c>
      <c r="D2079" s="242">
        <v>3787.42</v>
      </c>
      <c r="E2079" s="242">
        <v>3674.75</v>
      </c>
      <c r="F2079" s="242">
        <v>3787.42</v>
      </c>
      <c r="G2079" s="242">
        <v>3700.25</v>
      </c>
      <c r="H2079" s="242">
        <v>3787.42</v>
      </c>
      <c r="I2079" s="242">
        <v>3674.75</v>
      </c>
      <c r="J2079" s="242">
        <v>3787.42</v>
      </c>
      <c r="K2079" s="242">
        <v>3700.25</v>
      </c>
    </row>
    <row r="2080" spans="1:11">
      <c r="A2080" s="244">
        <v>9351</v>
      </c>
      <c r="B2080" s="244">
        <v>3789.67</v>
      </c>
      <c r="C2080" s="244">
        <v>3677.25</v>
      </c>
      <c r="D2080" s="245">
        <v>3789.67</v>
      </c>
      <c r="E2080" s="245">
        <v>3677.25</v>
      </c>
      <c r="F2080" s="245">
        <v>3789.67</v>
      </c>
      <c r="G2080" s="245">
        <v>3702.75</v>
      </c>
      <c r="H2080" s="245">
        <v>3789.67</v>
      </c>
      <c r="I2080" s="245">
        <v>3677.25</v>
      </c>
      <c r="J2080" s="245">
        <v>3789.67</v>
      </c>
      <c r="K2080" s="245">
        <v>3702.75</v>
      </c>
    </row>
    <row r="2081" spans="1:11">
      <c r="A2081" s="243">
        <v>9355.5</v>
      </c>
      <c r="B2081" s="243">
        <v>3791.83</v>
      </c>
      <c r="C2081" s="243">
        <v>3679.75</v>
      </c>
      <c r="D2081" s="242">
        <v>3791.83</v>
      </c>
      <c r="E2081" s="242">
        <v>3679.75</v>
      </c>
      <c r="F2081" s="242">
        <v>3791.83</v>
      </c>
      <c r="G2081" s="242">
        <v>3705.17</v>
      </c>
      <c r="H2081" s="242">
        <v>3791.83</v>
      </c>
      <c r="I2081" s="242">
        <v>3679.75</v>
      </c>
      <c r="J2081" s="242">
        <v>3791.83</v>
      </c>
      <c r="K2081" s="242">
        <v>3705.17</v>
      </c>
    </row>
    <row r="2082" spans="1:11">
      <c r="A2082" s="244">
        <v>9360</v>
      </c>
      <c r="B2082" s="244">
        <v>3794.08</v>
      </c>
      <c r="C2082" s="244">
        <v>3682.25</v>
      </c>
      <c r="D2082" s="245">
        <v>3794.08</v>
      </c>
      <c r="E2082" s="245">
        <v>3682.25</v>
      </c>
      <c r="F2082" s="245">
        <v>3794.08</v>
      </c>
      <c r="G2082" s="245">
        <v>3707.58</v>
      </c>
      <c r="H2082" s="245">
        <v>3794.08</v>
      </c>
      <c r="I2082" s="245">
        <v>3682.25</v>
      </c>
      <c r="J2082" s="245">
        <v>3794.08</v>
      </c>
      <c r="K2082" s="245">
        <v>3707.58</v>
      </c>
    </row>
    <row r="2083" spans="1:11">
      <c r="A2083" s="243">
        <v>9364.5</v>
      </c>
      <c r="B2083" s="243">
        <v>3796.33</v>
      </c>
      <c r="C2083" s="243">
        <v>3684.83</v>
      </c>
      <c r="D2083" s="242">
        <v>3796.33</v>
      </c>
      <c r="E2083" s="242">
        <v>3684.83</v>
      </c>
      <c r="F2083" s="242">
        <v>3796.33</v>
      </c>
      <c r="G2083" s="242">
        <v>3710.08</v>
      </c>
      <c r="H2083" s="242">
        <v>3796.33</v>
      </c>
      <c r="I2083" s="242">
        <v>3684.83</v>
      </c>
      <c r="J2083" s="242">
        <v>3796.33</v>
      </c>
      <c r="K2083" s="242">
        <v>3710.08</v>
      </c>
    </row>
    <row r="2084" spans="1:11">
      <c r="A2084" s="244">
        <v>9369</v>
      </c>
      <c r="B2084" s="244">
        <v>3798.5</v>
      </c>
      <c r="C2084" s="244">
        <v>3687.33</v>
      </c>
      <c r="D2084" s="245">
        <v>3798.5</v>
      </c>
      <c r="E2084" s="245">
        <v>3687.33</v>
      </c>
      <c r="F2084" s="245">
        <v>3798.5</v>
      </c>
      <c r="G2084" s="245">
        <v>3712.5</v>
      </c>
      <c r="H2084" s="245">
        <v>3798.5</v>
      </c>
      <c r="I2084" s="245">
        <v>3687.33</v>
      </c>
      <c r="J2084" s="245">
        <v>3798.5</v>
      </c>
      <c r="K2084" s="245">
        <v>3712.5</v>
      </c>
    </row>
    <row r="2085" spans="1:11">
      <c r="A2085" s="243">
        <v>9373.5</v>
      </c>
      <c r="B2085" s="243">
        <v>3800.75</v>
      </c>
      <c r="C2085" s="243">
        <v>3689.83</v>
      </c>
      <c r="D2085" s="242">
        <v>3800.75</v>
      </c>
      <c r="E2085" s="242">
        <v>3689.83</v>
      </c>
      <c r="F2085" s="242">
        <v>3800.75</v>
      </c>
      <c r="G2085" s="242">
        <v>3714.92</v>
      </c>
      <c r="H2085" s="242">
        <v>3800.75</v>
      </c>
      <c r="I2085" s="242">
        <v>3689.83</v>
      </c>
      <c r="J2085" s="242">
        <v>3800.75</v>
      </c>
      <c r="K2085" s="242">
        <v>3714.92</v>
      </c>
    </row>
    <row r="2086" spans="1:11">
      <c r="A2086" s="244">
        <v>9378</v>
      </c>
      <c r="B2086" s="244">
        <v>3803</v>
      </c>
      <c r="C2086" s="244">
        <v>3692.42</v>
      </c>
      <c r="D2086" s="245">
        <v>3803</v>
      </c>
      <c r="E2086" s="245">
        <v>3692.42</v>
      </c>
      <c r="F2086" s="245">
        <v>3803</v>
      </c>
      <c r="G2086" s="245">
        <v>3717.42</v>
      </c>
      <c r="H2086" s="245">
        <v>3803</v>
      </c>
      <c r="I2086" s="245">
        <v>3692.42</v>
      </c>
      <c r="J2086" s="245">
        <v>3803</v>
      </c>
      <c r="K2086" s="245">
        <v>3717.42</v>
      </c>
    </row>
    <row r="2087" spans="1:11">
      <c r="A2087" s="243">
        <v>9382.5</v>
      </c>
      <c r="B2087" s="243">
        <v>3805.25</v>
      </c>
      <c r="C2087" s="243">
        <v>3694.92</v>
      </c>
      <c r="D2087" s="242">
        <v>3805.25</v>
      </c>
      <c r="E2087" s="242">
        <v>3694.92</v>
      </c>
      <c r="F2087" s="242">
        <v>3805.25</v>
      </c>
      <c r="G2087" s="242">
        <v>3719.92</v>
      </c>
      <c r="H2087" s="242">
        <v>3805.25</v>
      </c>
      <c r="I2087" s="242">
        <v>3694.92</v>
      </c>
      <c r="J2087" s="242">
        <v>3805.25</v>
      </c>
      <c r="K2087" s="242">
        <v>3719.92</v>
      </c>
    </row>
    <row r="2088" spans="1:11">
      <c r="A2088" s="244">
        <v>9387</v>
      </c>
      <c r="B2088" s="244">
        <v>3807.42</v>
      </c>
      <c r="C2088" s="244">
        <v>3697.42</v>
      </c>
      <c r="D2088" s="245">
        <v>3807.42</v>
      </c>
      <c r="E2088" s="245">
        <v>3697.42</v>
      </c>
      <c r="F2088" s="245">
        <v>3807.42</v>
      </c>
      <c r="G2088" s="245">
        <v>3722.33</v>
      </c>
      <c r="H2088" s="245">
        <v>3807.42</v>
      </c>
      <c r="I2088" s="245">
        <v>3697.42</v>
      </c>
      <c r="J2088" s="245">
        <v>3807.42</v>
      </c>
      <c r="K2088" s="245">
        <v>3722.33</v>
      </c>
    </row>
    <row r="2089" spans="1:11">
      <c r="A2089" s="243">
        <v>9391.5</v>
      </c>
      <c r="B2089" s="243">
        <v>3809.67</v>
      </c>
      <c r="C2089" s="243">
        <v>3699.92</v>
      </c>
      <c r="D2089" s="242">
        <v>3809.67</v>
      </c>
      <c r="E2089" s="242">
        <v>3699.92</v>
      </c>
      <c r="F2089" s="242">
        <v>3809.67</v>
      </c>
      <c r="G2089" s="242">
        <v>3724.75</v>
      </c>
      <c r="H2089" s="242">
        <v>3809.67</v>
      </c>
      <c r="I2089" s="242">
        <v>3699.92</v>
      </c>
      <c r="J2089" s="242">
        <v>3809.67</v>
      </c>
      <c r="K2089" s="242">
        <v>3724.75</v>
      </c>
    </row>
    <row r="2090" spans="1:11">
      <c r="A2090" s="244">
        <v>9396</v>
      </c>
      <c r="B2090" s="244">
        <v>3811.92</v>
      </c>
      <c r="C2090" s="244">
        <v>3702.5</v>
      </c>
      <c r="D2090" s="245">
        <v>3811.92</v>
      </c>
      <c r="E2090" s="245">
        <v>3702.5</v>
      </c>
      <c r="F2090" s="245">
        <v>3811.92</v>
      </c>
      <c r="G2090" s="245">
        <v>3727.25</v>
      </c>
      <c r="H2090" s="245">
        <v>3811.92</v>
      </c>
      <c r="I2090" s="245">
        <v>3702.5</v>
      </c>
      <c r="J2090" s="245">
        <v>3811.92</v>
      </c>
      <c r="K2090" s="245">
        <v>3727.25</v>
      </c>
    </row>
    <row r="2091" spans="1:11">
      <c r="A2091" s="243">
        <v>9400.5</v>
      </c>
      <c r="B2091" s="243">
        <v>3814.17</v>
      </c>
      <c r="C2091" s="243">
        <v>3705</v>
      </c>
      <c r="D2091" s="242">
        <v>3814.17</v>
      </c>
      <c r="E2091" s="242">
        <v>3705</v>
      </c>
      <c r="F2091" s="242">
        <v>3814.17</v>
      </c>
      <c r="G2091" s="242">
        <v>3729.75</v>
      </c>
      <c r="H2091" s="242">
        <v>3814.17</v>
      </c>
      <c r="I2091" s="242">
        <v>3705</v>
      </c>
      <c r="J2091" s="242">
        <v>3814.17</v>
      </c>
      <c r="K2091" s="242">
        <v>3729.75</v>
      </c>
    </row>
    <row r="2092" spans="1:11">
      <c r="A2092" s="244">
        <v>9405</v>
      </c>
      <c r="B2092" s="244">
        <v>3816.33</v>
      </c>
      <c r="C2092" s="244">
        <v>3707.5</v>
      </c>
      <c r="D2092" s="245">
        <v>3816.33</v>
      </c>
      <c r="E2092" s="245">
        <v>3707.5</v>
      </c>
      <c r="F2092" s="245">
        <v>3816.33</v>
      </c>
      <c r="G2092" s="245">
        <v>3732.08</v>
      </c>
      <c r="H2092" s="245">
        <v>3816.33</v>
      </c>
      <c r="I2092" s="245">
        <v>3707.5</v>
      </c>
      <c r="J2092" s="245">
        <v>3816.33</v>
      </c>
      <c r="K2092" s="245">
        <v>3732.08</v>
      </c>
    </row>
    <row r="2093" spans="1:11">
      <c r="A2093" s="243">
        <v>9409.5</v>
      </c>
      <c r="B2093" s="243">
        <v>3818.58</v>
      </c>
      <c r="C2093" s="243">
        <v>3710</v>
      </c>
      <c r="D2093" s="242">
        <v>3818.58</v>
      </c>
      <c r="E2093" s="242">
        <v>3710</v>
      </c>
      <c r="F2093" s="242">
        <v>3818.58</v>
      </c>
      <c r="G2093" s="242">
        <v>3734.58</v>
      </c>
      <c r="H2093" s="242">
        <v>3818.58</v>
      </c>
      <c r="I2093" s="242">
        <v>3710</v>
      </c>
      <c r="J2093" s="242">
        <v>3818.58</v>
      </c>
      <c r="K2093" s="242">
        <v>3734.58</v>
      </c>
    </row>
    <row r="2094" spans="1:11">
      <c r="A2094" s="244">
        <v>9414</v>
      </c>
      <c r="B2094" s="244">
        <v>3820.83</v>
      </c>
      <c r="C2094" s="244">
        <v>3712.58</v>
      </c>
      <c r="D2094" s="245">
        <v>3820.83</v>
      </c>
      <c r="E2094" s="245">
        <v>3712.58</v>
      </c>
      <c r="F2094" s="245">
        <v>3820.83</v>
      </c>
      <c r="G2094" s="245">
        <v>3737.08</v>
      </c>
      <c r="H2094" s="245">
        <v>3820.83</v>
      </c>
      <c r="I2094" s="245">
        <v>3712.58</v>
      </c>
      <c r="J2094" s="245">
        <v>3820.83</v>
      </c>
      <c r="K2094" s="245">
        <v>3737.08</v>
      </c>
    </row>
    <row r="2095" spans="1:11">
      <c r="A2095" s="243">
        <v>9418.5</v>
      </c>
      <c r="B2095" s="243">
        <v>3823.08</v>
      </c>
      <c r="C2095" s="243">
        <v>3715.08</v>
      </c>
      <c r="D2095" s="242">
        <v>3823.08</v>
      </c>
      <c r="E2095" s="242">
        <v>3715.08</v>
      </c>
      <c r="F2095" s="242">
        <v>3823.08</v>
      </c>
      <c r="G2095" s="242">
        <v>3739.58</v>
      </c>
      <c r="H2095" s="242">
        <v>3823.08</v>
      </c>
      <c r="I2095" s="242">
        <v>3715.08</v>
      </c>
      <c r="J2095" s="242">
        <v>3823.08</v>
      </c>
      <c r="K2095" s="242">
        <v>3739.58</v>
      </c>
    </row>
    <row r="2096" spans="1:11">
      <c r="A2096" s="244">
        <v>9423</v>
      </c>
      <c r="B2096" s="244">
        <v>3825.25</v>
      </c>
      <c r="C2096" s="244">
        <v>3717.58</v>
      </c>
      <c r="D2096" s="245">
        <v>3825.25</v>
      </c>
      <c r="E2096" s="245">
        <v>3717.58</v>
      </c>
      <c r="F2096" s="245">
        <v>3825.25</v>
      </c>
      <c r="G2096" s="245">
        <v>3741.92</v>
      </c>
      <c r="H2096" s="245">
        <v>3825.25</v>
      </c>
      <c r="I2096" s="245">
        <v>3717.58</v>
      </c>
      <c r="J2096" s="245">
        <v>3825.25</v>
      </c>
      <c r="K2096" s="245">
        <v>3741.92</v>
      </c>
    </row>
    <row r="2097" spans="1:11">
      <c r="A2097" s="243">
        <v>9427.5</v>
      </c>
      <c r="B2097" s="243">
        <v>3827.5</v>
      </c>
      <c r="C2097" s="243">
        <v>3720.08</v>
      </c>
      <c r="D2097" s="242">
        <v>3827.5</v>
      </c>
      <c r="E2097" s="242">
        <v>3720.08</v>
      </c>
      <c r="F2097" s="242">
        <v>3827.5</v>
      </c>
      <c r="G2097" s="242">
        <v>3744.42</v>
      </c>
      <c r="H2097" s="242">
        <v>3827.5</v>
      </c>
      <c r="I2097" s="242">
        <v>3720.08</v>
      </c>
      <c r="J2097" s="242">
        <v>3827.5</v>
      </c>
      <c r="K2097" s="242">
        <v>3744.42</v>
      </c>
    </row>
    <row r="2098" spans="1:11">
      <c r="A2098" s="244">
        <v>9432</v>
      </c>
      <c r="B2098" s="244">
        <v>3829.75</v>
      </c>
      <c r="C2098" s="244">
        <v>3722.67</v>
      </c>
      <c r="D2098" s="245">
        <v>3829.75</v>
      </c>
      <c r="E2098" s="245">
        <v>3722.67</v>
      </c>
      <c r="F2098" s="245">
        <v>3829.75</v>
      </c>
      <c r="G2098" s="245">
        <v>3746.92</v>
      </c>
      <c r="H2098" s="245">
        <v>3829.75</v>
      </c>
      <c r="I2098" s="245">
        <v>3722.67</v>
      </c>
      <c r="J2098" s="245">
        <v>3829.75</v>
      </c>
      <c r="K2098" s="245">
        <v>3746.92</v>
      </c>
    </row>
    <row r="2099" spans="1:11">
      <c r="A2099" s="243">
        <v>9436.5</v>
      </c>
      <c r="B2099" s="243">
        <v>3831.92</v>
      </c>
      <c r="C2099" s="243">
        <v>3725.08</v>
      </c>
      <c r="D2099" s="242">
        <v>3831.92</v>
      </c>
      <c r="E2099" s="242">
        <v>3725.08</v>
      </c>
      <c r="F2099" s="242">
        <v>3831.92</v>
      </c>
      <c r="G2099" s="242">
        <v>3749.25</v>
      </c>
      <c r="H2099" s="242">
        <v>3831.92</v>
      </c>
      <c r="I2099" s="242">
        <v>3725.08</v>
      </c>
      <c r="J2099" s="242">
        <v>3831.92</v>
      </c>
      <c r="K2099" s="242">
        <v>3749.25</v>
      </c>
    </row>
    <row r="2100" spans="1:11">
      <c r="A2100" s="244">
        <v>9441</v>
      </c>
      <c r="B2100" s="244">
        <v>3834.17</v>
      </c>
      <c r="C2100" s="244">
        <v>3727.67</v>
      </c>
      <c r="D2100" s="245">
        <v>3834.17</v>
      </c>
      <c r="E2100" s="245">
        <v>3727.67</v>
      </c>
      <c r="F2100" s="245">
        <v>3834.17</v>
      </c>
      <c r="G2100" s="245">
        <v>3751.75</v>
      </c>
      <c r="H2100" s="245">
        <v>3834.17</v>
      </c>
      <c r="I2100" s="245">
        <v>3727.67</v>
      </c>
      <c r="J2100" s="245">
        <v>3834.17</v>
      </c>
      <c r="K2100" s="245">
        <v>3751.75</v>
      </c>
    </row>
    <row r="2101" spans="1:11">
      <c r="A2101" s="243">
        <v>9445.5</v>
      </c>
      <c r="B2101" s="243">
        <v>3836.42</v>
      </c>
      <c r="C2101" s="243">
        <v>3730.17</v>
      </c>
      <c r="D2101" s="242">
        <v>3836.42</v>
      </c>
      <c r="E2101" s="242">
        <v>3730.17</v>
      </c>
      <c r="F2101" s="242">
        <v>3836.42</v>
      </c>
      <c r="G2101" s="242">
        <v>3754.25</v>
      </c>
      <c r="H2101" s="242">
        <v>3836.42</v>
      </c>
      <c r="I2101" s="242">
        <v>3730.17</v>
      </c>
      <c r="J2101" s="242">
        <v>3836.42</v>
      </c>
      <c r="K2101" s="242">
        <v>3754.25</v>
      </c>
    </row>
    <row r="2102" spans="1:11">
      <c r="A2102" s="244">
        <v>9450</v>
      </c>
      <c r="B2102" s="244">
        <v>3838.67</v>
      </c>
      <c r="C2102" s="244">
        <v>3732.75</v>
      </c>
      <c r="D2102" s="245">
        <v>3838.67</v>
      </c>
      <c r="E2102" s="245">
        <v>3732.75</v>
      </c>
      <c r="F2102" s="245">
        <v>3838.67</v>
      </c>
      <c r="G2102" s="245">
        <v>3756.75</v>
      </c>
      <c r="H2102" s="245">
        <v>3838.67</v>
      </c>
      <c r="I2102" s="245">
        <v>3732.75</v>
      </c>
      <c r="J2102" s="245">
        <v>3838.67</v>
      </c>
      <c r="K2102" s="245">
        <v>3756.75</v>
      </c>
    </row>
    <row r="2103" spans="1:11">
      <c r="A2103" s="243">
        <v>9454.5</v>
      </c>
      <c r="B2103" s="243">
        <v>3840.83</v>
      </c>
      <c r="C2103" s="243">
        <v>3735.17</v>
      </c>
      <c r="D2103" s="242">
        <v>3840.83</v>
      </c>
      <c r="E2103" s="242">
        <v>3735.17</v>
      </c>
      <c r="F2103" s="242">
        <v>3840.83</v>
      </c>
      <c r="G2103" s="242">
        <v>3759.08</v>
      </c>
      <c r="H2103" s="242">
        <v>3840.83</v>
      </c>
      <c r="I2103" s="242">
        <v>3735.17</v>
      </c>
      <c r="J2103" s="242">
        <v>3840.83</v>
      </c>
      <c r="K2103" s="242">
        <v>3759.08</v>
      </c>
    </row>
    <row r="2104" spans="1:11">
      <c r="A2104" s="244">
        <v>9459</v>
      </c>
      <c r="B2104" s="244">
        <v>3843.08</v>
      </c>
      <c r="C2104" s="244">
        <v>3737.75</v>
      </c>
      <c r="D2104" s="245">
        <v>3843.08</v>
      </c>
      <c r="E2104" s="245">
        <v>3737.75</v>
      </c>
      <c r="F2104" s="245">
        <v>3843.08</v>
      </c>
      <c r="G2104" s="245">
        <v>3761.58</v>
      </c>
      <c r="H2104" s="245">
        <v>3843.08</v>
      </c>
      <c r="I2104" s="245">
        <v>3737.75</v>
      </c>
      <c r="J2104" s="245">
        <v>3843.08</v>
      </c>
      <c r="K2104" s="245">
        <v>3761.58</v>
      </c>
    </row>
    <row r="2105" spans="1:11">
      <c r="A2105" s="243">
        <v>9463.5</v>
      </c>
      <c r="B2105" s="243">
        <v>3845.33</v>
      </c>
      <c r="C2105" s="243">
        <v>3740.25</v>
      </c>
      <c r="D2105" s="242">
        <v>3845.33</v>
      </c>
      <c r="E2105" s="242">
        <v>3740.25</v>
      </c>
      <c r="F2105" s="242">
        <v>3845.33</v>
      </c>
      <c r="G2105" s="242">
        <v>3764.08</v>
      </c>
      <c r="H2105" s="242">
        <v>3845.33</v>
      </c>
      <c r="I2105" s="242">
        <v>3740.25</v>
      </c>
      <c r="J2105" s="242">
        <v>3845.33</v>
      </c>
      <c r="K2105" s="242">
        <v>3764.08</v>
      </c>
    </row>
    <row r="2106" spans="1:11">
      <c r="A2106" s="244">
        <v>9468</v>
      </c>
      <c r="B2106" s="244">
        <v>3847.58</v>
      </c>
      <c r="C2106" s="244">
        <v>3742.83</v>
      </c>
      <c r="D2106" s="245">
        <v>3847.58</v>
      </c>
      <c r="E2106" s="245">
        <v>3742.83</v>
      </c>
      <c r="F2106" s="245">
        <v>3847.58</v>
      </c>
      <c r="G2106" s="245">
        <v>3766.58</v>
      </c>
      <c r="H2106" s="245">
        <v>3847.58</v>
      </c>
      <c r="I2106" s="245">
        <v>3742.83</v>
      </c>
      <c r="J2106" s="245">
        <v>3847.58</v>
      </c>
      <c r="K2106" s="245">
        <v>3766.58</v>
      </c>
    </row>
    <row r="2107" spans="1:11">
      <c r="A2107" s="243">
        <v>9472.5</v>
      </c>
      <c r="B2107" s="243">
        <v>3849.75</v>
      </c>
      <c r="C2107" s="243">
        <v>3745.25</v>
      </c>
      <c r="D2107" s="242">
        <v>3849.75</v>
      </c>
      <c r="E2107" s="242">
        <v>3745.25</v>
      </c>
      <c r="F2107" s="242">
        <v>3849.75</v>
      </c>
      <c r="G2107" s="242">
        <v>3768.92</v>
      </c>
      <c r="H2107" s="242">
        <v>3849.75</v>
      </c>
      <c r="I2107" s="242">
        <v>3745.25</v>
      </c>
      <c r="J2107" s="242">
        <v>3849.75</v>
      </c>
      <c r="K2107" s="242">
        <v>3768.92</v>
      </c>
    </row>
    <row r="2108" spans="1:11">
      <c r="A2108" s="244">
        <v>9477</v>
      </c>
      <c r="B2108" s="244">
        <v>3852</v>
      </c>
      <c r="C2108" s="244">
        <v>3747.83</v>
      </c>
      <c r="D2108" s="245">
        <v>3852</v>
      </c>
      <c r="E2108" s="245">
        <v>3747.83</v>
      </c>
      <c r="F2108" s="245">
        <v>3852</v>
      </c>
      <c r="G2108" s="245">
        <v>3771.42</v>
      </c>
      <c r="H2108" s="245">
        <v>3852</v>
      </c>
      <c r="I2108" s="245">
        <v>3747.83</v>
      </c>
      <c r="J2108" s="245">
        <v>3852</v>
      </c>
      <c r="K2108" s="245">
        <v>3771.42</v>
      </c>
    </row>
    <row r="2109" spans="1:11">
      <c r="A2109" s="243">
        <v>9481.5</v>
      </c>
      <c r="B2109" s="243">
        <v>3854.25</v>
      </c>
      <c r="C2109" s="243">
        <v>3750.33</v>
      </c>
      <c r="D2109" s="242">
        <v>3854.25</v>
      </c>
      <c r="E2109" s="242">
        <v>3750.33</v>
      </c>
      <c r="F2109" s="242">
        <v>3854.25</v>
      </c>
      <c r="G2109" s="242">
        <v>3773.92</v>
      </c>
      <c r="H2109" s="242">
        <v>3854.25</v>
      </c>
      <c r="I2109" s="242">
        <v>3750.33</v>
      </c>
      <c r="J2109" s="242">
        <v>3854.25</v>
      </c>
      <c r="K2109" s="242">
        <v>3773.92</v>
      </c>
    </row>
    <row r="2110" spans="1:11">
      <c r="A2110" s="244">
        <v>9486</v>
      </c>
      <c r="B2110" s="244">
        <v>3856.42</v>
      </c>
      <c r="C2110" s="244">
        <v>3752.83</v>
      </c>
      <c r="D2110" s="245">
        <v>3856.42</v>
      </c>
      <c r="E2110" s="245">
        <v>3752.83</v>
      </c>
      <c r="F2110" s="245">
        <v>3856.42</v>
      </c>
      <c r="G2110" s="245">
        <v>3776.25</v>
      </c>
      <c r="H2110" s="245">
        <v>3856.42</v>
      </c>
      <c r="I2110" s="245">
        <v>3752.83</v>
      </c>
      <c r="J2110" s="245">
        <v>3856.42</v>
      </c>
      <c r="K2110" s="245">
        <v>3776.25</v>
      </c>
    </row>
    <row r="2111" spans="1:11">
      <c r="A2111" s="243">
        <v>9490.5</v>
      </c>
      <c r="B2111" s="243">
        <v>3858.67</v>
      </c>
      <c r="C2111" s="243">
        <v>3755.33</v>
      </c>
      <c r="D2111" s="242">
        <v>3858.67</v>
      </c>
      <c r="E2111" s="242">
        <v>3755.33</v>
      </c>
      <c r="F2111" s="242">
        <v>3858.67</v>
      </c>
      <c r="G2111" s="242">
        <v>3778.75</v>
      </c>
      <c r="H2111" s="242">
        <v>3858.67</v>
      </c>
      <c r="I2111" s="242">
        <v>3755.33</v>
      </c>
      <c r="J2111" s="242">
        <v>3858.67</v>
      </c>
      <c r="K2111" s="242">
        <v>3778.75</v>
      </c>
    </row>
    <row r="2112" spans="1:11">
      <c r="A2112" s="244">
        <v>9495</v>
      </c>
      <c r="B2112" s="244">
        <v>3860.92</v>
      </c>
      <c r="C2112" s="244">
        <v>3757.92</v>
      </c>
      <c r="D2112" s="245">
        <v>3860.92</v>
      </c>
      <c r="E2112" s="245">
        <v>3757.92</v>
      </c>
      <c r="F2112" s="245">
        <v>3860.92</v>
      </c>
      <c r="G2112" s="245">
        <v>3781.25</v>
      </c>
      <c r="H2112" s="245">
        <v>3860.92</v>
      </c>
      <c r="I2112" s="245">
        <v>3757.92</v>
      </c>
      <c r="J2112" s="245">
        <v>3860.92</v>
      </c>
      <c r="K2112" s="245">
        <v>3781.25</v>
      </c>
    </row>
    <row r="2113" spans="1:11">
      <c r="A2113" s="243">
        <v>9499.5</v>
      </c>
      <c r="B2113" s="243">
        <v>3863.17</v>
      </c>
      <c r="C2113" s="243">
        <v>3760.42</v>
      </c>
      <c r="D2113" s="242">
        <v>3863.17</v>
      </c>
      <c r="E2113" s="242">
        <v>3760.42</v>
      </c>
      <c r="F2113" s="242">
        <v>3863.17</v>
      </c>
      <c r="G2113" s="242">
        <v>3783.75</v>
      </c>
      <c r="H2113" s="242">
        <v>3863.17</v>
      </c>
      <c r="I2113" s="242">
        <v>3760.42</v>
      </c>
      <c r="J2113" s="242">
        <v>3863.17</v>
      </c>
      <c r="K2113" s="242">
        <v>3783.75</v>
      </c>
    </row>
    <row r="2114" spans="1:11">
      <c r="A2114" s="244">
        <v>9504</v>
      </c>
      <c r="B2114" s="244">
        <v>3865.33</v>
      </c>
      <c r="C2114" s="244">
        <v>3762.92</v>
      </c>
      <c r="D2114" s="245">
        <v>3865.33</v>
      </c>
      <c r="E2114" s="245">
        <v>3762.92</v>
      </c>
      <c r="F2114" s="245">
        <v>3865.33</v>
      </c>
      <c r="G2114" s="245">
        <v>3786.08</v>
      </c>
      <c r="H2114" s="245">
        <v>3865.33</v>
      </c>
      <c r="I2114" s="245">
        <v>3762.92</v>
      </c>
      <c r="J2114" s="245">
        <v>3865.33</v>
      </c>
      <c r="K2114" s="245">
        <v>3786.08</v>
      </c>
    </row>
    <row r="2115" spans="1:11">
      <c r="A2115" s="243">
        <v>9508.5</v>
      </c>
      <c r="B2115" s="243">
        <v>3867.58</v>
      </c>
      <c r="C2115" s="243">
        <v>3765.5</v>
      </c>
      <c r="D2115" s="242">
        <v>3867.58</v>
      </c>
      <c r="E2115" s="242">
        <v>3765.5</v>
      </c>
      <c r="F2115" s="242">
        <v>3867.58</v>
      </c>
      <c r="G2115" s="242">
        <v>3788.58</v>
      </c>
      <c r="H2115" s="242">
        <v>3867.58</v>
      </c>
      <c r="I2115" s="242">
        <v>3765.5</v>
      </c>
      <c r="J2115" s="242">
        <v>3867.58</v>
      </c>
      <c r="K2115" s="242">
        <v>3788.58</v>
      </c>
    </row>
    <row r="2116" spans="1:11">
      <c r="A2116" s="244">
        <v>9513</v>
      </c>
      <c r="B2116" s="244">
        <v>3869.83</v>
      </c>
      <c r="C2116" s="244">
        <v>3768</v>
      </c>
      <c r="D2116" s="245">
        <v>3869.83</v>
      </c>
      <c r="E2116" s="245">
        <v>3768</v>
      </c>
      <c r="F2116" s="245">
        <v>3869.83</v>
      </c>
      <c r="G2116" s="245">
        <v>3791.08</v>
      </c>
      <c r="H2116" s="245">
        <v>3869.83</v>
      </c>
      <c r="I2116" s="245">
        <v>3768</v>
      </c>
      <c r="J2116" s="245">
        <v>3869.83</v>
      </c>
      <c r="K2116" s="245">
        <v>3791.08</v>
      </c>
    </row>
    <row r="2117" spans="1:11">
      <c r="A2117" s="243">
        <v>9517.5</v>
      </c>
      <c r="B2117" s="243">
        <v>3872.08</v>
      </c>
      <c r="C2117" s="243">
        <v>3770.58</v>
      </c>
      <c r="D2117" s="242">
        <v>3872.08</v>
      </c>
      <c r="E2117" s="242">
        <v>3770.58</v>
      </c>
      <c r="F2117" s="242">
        <v>3872.08</v>
      </c>
      <c r="G2117" s="242">
        <v>3793.5</v>
      </c>
      <c r="H2117" s="242">
        <v>3872.08</v>
      </c>
      <c r="I2117" s="242">
        <v>3770.58</v>
      </c>
      <c r="J2117" s="242">
        <v>3872.08</v>
      </c>
      <c r="K2117" s="242">
        <v>3793.5</v>
      </c>
    </row>
    <row r="2118" spans="1:11">
      <c r="A2118" s="244">
        <v>9522</v>
      </c>
      <c r="B2118" s="244">
        <v>3874.25</v>
      </c>
      <c r="C2118" s="244">
        <v>3773</v>
      </c>
      <c r="D2118" s="245">
        <v>3874.25</v>
      </c>
      <c r="E2118" s="245">
        <v>3773</v>
      </c>
      <c r="F2118" s="245">
        <v>3874.25</v>
      </c>
      <c r="G2118" s="245">
        <v>3795.92</v>
      </c>
      <c r="H2118" s="245">
        <v>3874.25</v>
      </c>
      <c r="I2118" s="245">
        <v>3773</v>
      </c>
      <c r="J2118" s="245">
        <v>3874.25</v>
      </c>
      <c r="K2118" s="245">
        <v>3795.92</v>
      </c>
    </row>
    <row r="2119" spans="1:11">
      <c r="A2119" s="243">
        <v>9526.5</v>
      </c>
      <c r="B2119" s="243">
        <v>3876.5</v>
      </c>
      <c r="C2119" s="243">
        <v>3775.58</v>
      </c>
      <c r="D2119" s="242">
        <v>3876.5</v>
      </c>
      <c r="E2119" s="242">
        <v>3775.58</v>
      </c>
      <c r="F2119" s="242">
        <v>3876.5</v>
      </c>
      <c r="G2119" s="242">
        <v>3798.42</v>
      </c>
      <c r="H2119" s="242">
        <v>3876.5</v>
      </c>
      <c r="I2119" s="242">
        <v>3775.58</v>
      </c>
      <c r="J2119" s="242">
        <v>3876.5</v>
      </c>
      <c r="K2119" s="242">
        <v>3798.42</v>
      </c>
    </row>
    <row r="2120" spans="1:11">
      <c r="A2120" s="244">
        <v>9531</v>
      </c>
      <c r="B2120" s="244">
        <v>3878.75</v>
      </c>
      <c r="C2120" s="244">
        <v>3778.08</v>
      </c>
      <c r="D2120" s="245">
        <v>3878.75</v>
      </c>
      <c r="E2120" s="245">
        <v>3778.08</v>
      </c>
      <c r="F2120" s="245">
        <v>3878.75</v>
      </c>
      <c r="G2120" s="245">
        <v>3800.92</v>
      </c>
      <c r="H2120" s="245">
        <v>3878.75</v>
      </c>
      <c r="I2120" s="245">
        <v>3778.08</v>
      </c>
      <c r="J2120" s="245">
        <v>3878.75</v>
      </c>
      <c r="K2120" s="245">
        <v>3800.92</v>
      </c>
    </row>
    <row r="2121" spans="1:11">
      <c r="A2121" s="243">
        <v>9535.5</v>
      </c>
      <c r="B2121" s="243">
        <v>3881</v>
      </c>
      <c r="C2121" s="243">
        <v>3780.67</v>
      </c>
      <c r="D2121" s="242">
        <v>3881</v>
      </c>
      <c r="E2121" s="242">
        <v>3780.67</v>
      </c>
      <c r="F2121" s="242">
        <v>3881</v>
      </c>
      <c r="G2121" s="242">
        <v>3803.33</v>
      </c>
      <c r="H2121" s="242">
        <v>3881</v>
      </c>
      <c r="I2121" s="242">
        <v>3780.67</v>
      </c>
      <c r="J2121" s="242">
        <v>3881</v>
      </c>
      <c r="K2121" s="242">
        <v>3803.33</v>
      </c>
    </row>
    <row r="2122" spans="1:11">
      <c r="A2122" s="244">
        <v>9540</v>
      </c>
      <c r="B2122" s="244">
        <v>3883.17</v>
      </c>
      <c r="C2122" s="244">
        <v>3783.08</v>
      </c>
      <c r="D2122" s="245">
        <v>3883.17</v>
      </c>
      <c r="E2122" s="245">
        <v>3783.08</v>
      </c>
      <c r="F2122" s="245">
        <v>3883.17</v>
      </c>
      <c r="G2122" s="245">
        <v>3805.75</v>
      </c>
      <c r="H2122" s="245">
        <v>3883.17</v>
      </c>
      <c r="I2122" s="245">
        <v>3783.08</v>
      </c>
      <c r="J2122" s="245">
        <v>3883.17</v>
      </c>
      <c r="K2122" s="245">
        <v>3805.75</v>
      </c>
    </row>
    <row r="2123" spans="1:11">
      <c r="A2123" s="243">
        <v>9544.5</v>
      </c>
      <c r="B2123" s="243">
        <v>3885.42</v>
      </c>
      <c r="C2123" s="243">
        <v>3785.67</v>
      </c>
      <c r="D2123" s="242">
        <v>3885.42</v>
      </c>
      <c r="E2123" s="242">
        <v>3785.67</v>
      </c>
      <c r="F2123" s="242">
        <v>3885.42</v>
      </c>
      <c r="G2123" s="242">
        <v>3808.25</v>
      </c>
      <c r="H2123" s="242">
        <v>3885.42</v>
      </c>
      <c r="I2123" s="242">
        <v>3785.67</v>
      </c>
      <c r="J2123" s="242">
        <v>3885.42</v>
      </c>
      <c r="K2123" s="242">
        <v>3808.25</v>
      </c>
    </row>
    <row r="2124" spans="1:11">
      <c r="A2124" s="244">
        <v>9549</v>
      </c>
      <c r="B2124" s="244">
        <v>3887.67</v>
      </c>
      <c r="C2124" s="244">
        <v>3788.17</v>
      </c>
      <c r="D2124" s="245">
        <v>3887.67</v>
      </c>
      <c r="E2124" s="245">
        <v>3788.17</v>
      </c>
      <c r="F2124" s="245">
        <v>3887.67</v>
      </c>
      <c r="G2124" s="245">
        <v>3810.67</v>
      </c>
      <c r="H2124" s="245">
        <v>3887.67</v>
      </c>
      <c r="I2124" s="245">
        <v>3788.17</v>
      </c>
      <c r="J2124" s="245">
        <v>3887.67</v>
      </c>
      <c r="K2124" s="245">
        <v>3810.67</v>
      </c>
    </row>
    <row r="2125" spans="1:11">
      <c r="A2125" s="243">
        <v>9553.5</v>
      </c>
      <c r="B2125" s="243">
        <v>3889.83</v>
      </c>
      <c r="C2125" s="243">
        <v>3790.67</v>
      </c>
      <c r="D2125" s="242">
        <v>3889.83</v>
      </c>
      <c r="E2125" s="242">
        <v>3790.67</v>
      </c>
      <c r="F2125" s="242">
        <v>3889.83</v>
      </c>
      <c r="G2125" s="242">
        <v>3813.08</v>
      </c>
      <c r="H2125" s="242">
        <v>3889.83</v>
      </c>
      <c r="I2125" s="242">
        <v>3790.67</v>
      </c>
      <c r="J2125" s="242">
        <v>3889.83</v>
      </c>
      <c r="K2125" s="242">
        <v>3813.08</v>
      </c>
    </row>
    <row r="2126" spans="1:11">
      <c r="A2126" s="244">
        <v>9558</v>
      </c>
      <c r="B2126" s="244">
        <v>3892.08</v>
      </c>
      <c r="C2126" s="244">
        <v>3793.17</v>
      </c>
      <c r="D2126" s="245">
        <v>3892.08</v>
      </c>
      <c r="E2126" s="245">
        <v>3793.17</v>
      </c>
      <c r="F2126" s="245">
        <v>3892.08</v>
      </c>
      <c r="G2126" s="245">
        <v>3815.58</v>
      </c>
      <c r="H2126" s="245">
        <v>3892.08</v>
      </c>
      <c r="I2126" s="245">
        <v>3793.17</v>
      </c>
      <c r="J2126" s="245">
        <v>3892.08</v>
      </c>
      <c r="K2126" s="245">
        <v>3815.58</v>
      </c>
    </row>
    <row r="2127" spans="1:11">
      <c r="A2127" s="243">
        <v>9562.5</v>
      </c>
      <c r="B2127" s="243">
        <v>3894.33</v>
      </c>
      <c r="C2127" s="243">
        <v>3795.75</v>
      </c>
      <c r="D2127" s="242">
        <v>3894.33</v>
      </c>
      <c r="E2127" s="242">
        <v>3795.75</v>
      </c>
      <c r="F2127" s="242">
        <v>3894.33</v>
      </c>
      <c r="G2127" s="242">
        <v>3818.08</v>
      </c>
      <c r="H2127" s="242">
        <v>3894.33</v>
      </c>
      <c r="I2127" s="242">
        <v>3795.75</v>
      </c>
      <c r="J2127" s="242">
        <v>3894.33</v>
      </c>
      <c r="K2127" s="242">
        <v>3818.08</v>
      </c>
    </row>
    <row r="2128" spans="1:11">
      <c r="A2128" s="244">
        <v>9567</v>
      </c>
      <c r="B2128" s="244">
        <v>3896.58</v>
      </c>
      <c r="C2128" s="244">
        <v>3798.25</v>
      </c>
      <c r="D2128" s="245">
        <v>3896.58</v>
      </c>
      <c r="E2128" s="245">
        <v>3798.25</v>
      </c>
      <c r="F2128" s="245">
        <v>3896.58</v>
      </c>
      <c r="G2128" s="245">
        <v>3820.5</v>
      </c>
      <c r="H2128" s="245">
        <v>3896.58</v>
      </c>
      <c r="I2128" s="245">
        <v>3798.25</v>
      </c>
      <c r="J2128" s="245">
        <v>3896.58</v>
      </c>
      <c r="K2128" s="245">
        <v>3820.5</v>
      </c>
    </row>
    <row r="2129" spans="1:11">
      <c r="A2129" s="243">
        <v>9571.5</v>
      </c>
      <c r="B2129" s="243">
        <v>3898.75</v>
      </c>
      <c r="C2129" s="243">
        <v>3800.75</v>
      </c>
      <c r="D2129" s="242">
        <v>3898.75</v>
      </c>
      <c r="E2129" s="242">
        <v>3800.75</v>
      </c>
      <c r="F2129" s="242">
        <v>3898.75</v>
      </c>
      <c r="G2129" s="242">
        <v>3822.92</v>
      </c>
      <c r="H2129" s="242">
        <v>3898.75</v>
      </c>
      <c r="I2129" s="242">
        <v>3800.75</v>
      </c>
      <c r="J2129" s="242">
        <v>3898.75</v>
      </c>
      <c r="K2129" s="242">
        <v>3822.92</v>
      </c>
    </row>
    <row r="2130" spans="1:11">
      <c r="A2130" s="244">
        <v>9576</v>
      </c>
      <c r="B2130" s="244">
        <v>3901</v>
      </c>
      <c r="C2130" s="244">
        <v>3803.25</v>
      </c>
      <c r="D2130" s="245">
        <v>3901</v>
      </c>
      <c r="E2130" s="245">
        <v>3803.25</v>
      </c>
      <c r="F2130" s="245">
        <v>3901</v>
      </c>
      <c r="G2130" s="245">
        <v>3825.42</v>
      </c>
      <c r="H2130" s="245">
        <v>3901</v>
      </c>
      <c r="I2130" s="245">
        <v>3803.25</v>
      </c>
      <c r="J2130" s="245">
        <v>3901</v>
      </c>
      <c r="K2130" s="245">
        <v>3825.42</v>
      </c>
    </row>
    <row r="2131" spans="1:11">
      <c r="A2131" s="243">
        <v>9580.5</v>
      </c>
      <c r="B2131" s="243">
        <v>3903.25</v>
      </c>
      <c r="C2131" s="243">
        <v>3805.83</v>
      </c>
      <c r="D2131" s="242">
        <v>3903.25</v>
      </c>
      <c r="E2131" s="242">
        <v>3805.83</v>
      </c>
      <c r="F2131" s="242">
        <v>3903.25</v>
      </c>
      <c r="G2131" s="242">
        <v>3827.83</v>
      </c>
      <c r="H2131" s="242">
        <v>3903.25</v>
      </c>
      <c r="I2131" s="242">
        <v>3805.83</v>
      </c>
      <c r="J2131" s="242">
        <v>3903.25</v>
      </c>
      <c r="K2131" s="242">
        <v>3827.83</v>
      </c>
    </row>
    <row r="2132" spans="1:11">
      <c r="A2132" s="244">
        <v>9585</v>
      </c>
      <c r="B2132" s="244">
        <v>3905.5</v>
      </c>
      <c r="C2132" s="244">
        <v>3808.33</v>
      </c>
      <c r="D2132" s="245">
        <v>3905.5</v>
      </c>
      <c r="E2132" s="245">
        <v>3808.33</v>
      </c>
      <c r="F2132" s="245">
        <v>3905.5</v>
      </c>
      <c r="G2132" s="245">
        <v>3830.33</v>
      </c>
      <c r="H2132" s="245">
        <v>3905.5</v>
      </c>
      <c r="I2132" s="245">
        <v>3808.33</v>
      </c>
      <c r="J2132" s="245">
        <v>3905.5</v>
      </c>
      <c r="K2132" s="245">
        <v>3830.33</v>
      </c>
    </row>
    <row r="2133" spans="1:11">
      <c r="A2133" s="243">
        <v>9589.5</v>
      </c>
      <c r="B2133" s="243">
        <v>3907.67</v>
      </c>
      <c r="C2133" s="243">
        <v>3810.83</v>
      </c>
      <c r="D2133" s="242">
        <v>3907.67</v>
      </c>
      <c r="E2133" s="242">
        <v>3810.83</v>
      </c>
      <c r="F2133" s="242">
        <v>3907.67</v>
      </c>
      <c r="G2133" s="242">
        <v>3832.75</v>
      </c>
      <c r="H2133" s="242">
        <v>3907.67</v>
      </c>
      <c r="I2133" s="242">
        <v>3810.83</v>
      </c>
      <c r="J2133" s="242">
        <v>3907.67</v>
      </c>
      <c r="K2133" s="242">
        <v>3832.75</v>
      </c>
    </row>
    <row r="2134" spans="1:11">
      <c r="A2134" s="244">
        <v>9594</v>
      </c>
      <c r="B2134" s="244">
        <v>3909.92</v>
      </c>
      <c r="C2134" s="244">
        <v>3813.33</v>
      </c>
      <c r="D2134" s="245">
        <v>3909.92</v>
      </c>
      <c r="E2134" s="245">
        <v>3813.33</v>
      </c>
      <c r="F2134" s="245">
        <v>3909.92</v>
      </c>
      <c r="G2134" s="245">
        <v>3835.25</v>
      </c>
      <c r="H2134" s="245">
        <v>3909.92</v>
      </c>
      <c r="I2134" s="245">
        <v>3813.33</v>
      </c>
      <c r="J2134" s="245">
        <v>3909.92</v>
      </c>
      <c r="K2134" s="245">
        <v>3835.25</v>
      </c>
    </row>
    <row r="2135" spans="1:11">
      <c r="A2135" s="243">
        <v>9598.5</v>
      </c>
      <c r="B2135" s="243">
        <v>3912.17</v>
      </c>
      <c r="C2135" s="243">
        <v>3815.92</v>
      </c>
      <c r="D2135" s="242">
        <v>3912.17</v>
      </c>
      <c r="E2135" s="242">
        <v>3815.92</v>
      </c>
      <c r="F2135" s="242">
        <v>3912.17</v>
      </c>
      <c r="G2135" s="242">
        <v>3837.67</v>
      </c>
      <c r="H2135" s="242">
        <v>3912.17</v>
      </c>
      <c r="I2135" s="242">
        <v>3815.92</v>
      </c>
      <c r="J2135" s="242">
        <v>3912.17</v>
      </c>
      <c r="K2135" s="242">
        <v>3837.67</v>
      </c>
    </row>
    <row r="2136" spans="1:11">
      <c r="A2136" s="244">
        <v>9603</v>
      </c>
      <c r="B2136" s="244">
        <v>3914.33</v>
      </c>
      <c r="C2136" s="244">
        <v>3818.33</v>
      </c>
      <c r="D2136" s="245">
        <v>3914.33</v>
      </c>
      <c r="E2136" s="245">
        <v>3818.33</v>
      </c>
      <c r="F2136" s="245">
        <v>3914.33</v>
      </c>
      <c r="G2136" s="245">
        <v>3840.08</v>
      </c>
      <c r="H2136" s="245">
        <v>3914.33</v>
      </c>
      <c r="I2136" s="245">
        <v>3818.33</v>
      </c>
      <c r="J2136" s="245">
        <v>3914.33</v>
      </c>
      <c r="K2136" s="245">
        <v>3840.08</v>
      </c>
    </row>
    <row r="2137" spans="1:11">
      <c r="A2137" s="243">
        <v>9607.5</v>
      </c>
      <c r="B2137" s="243">
        <v>3916.58</v>
      </c>
      <c r="C2137" s="243">
        <v>3820.92</v>
      </c>
      <c r="D2137" s="242">
        <v>3916.58</v>
      </c>
      <c r="E2137" s="242">
        <v>3820.92</v>
      </c>
      <c r="F2137" s="242">
        <v>3916.58</v>
      </c>
      <c r="G2137" s="242">
        <v>3842.58</v>
      </c>
      <c r="H2137" s="242">
        <v>3916.58</v>
      </c>
      <c r="I2137" s="242">
        <v>3820.92</v>
      </c>
      <c r="J2137" s="242">
        <v>3916.58</v>
      </c>
      <c r="K2137" s="242">
        <v>3842.58</v>
      </c>
    </row>
    <row r="2138" spans="1:11">
      <c r="A2138" s="244">
        <v>9612</v>
      </c>
      <c r="B2138" s="244">
        <v>3918.83</v>
      </c>
      <c r="C2138" s="244">
        <v>3823.42</v>
      </c>
      <c r="D2138" s="245">
        <v>3918.83</v>
      </c>
      <c r="E2138" s="245">
        <v>3823.42</v>
      </c>
      <c r="F2138" s="245">
        <v>3918.83</v>
      </c>
      <c r="G2138" s="245">
        <v>3845.08</v>
      </c>
      <c r="H2138" s="245">
        <v>3918.83</v>
      </c>
      <c r="I2138" s="245">
        <v>3823.42</v>
      </c>
      <c r="J2138" s="245">
        <v>3918.83</v>
      </c>
      <c r="K2138" s="245">
        <v>3845.08</v>
      </c>
    </row>
    <row r="2139" spans="1:11">
      <c r="A2139" s="243">
        <v>9616.5</v>
      </c>
      <c r="B2139" s="243">
        <v>3921.08</v>
      </c>
      <c r="C2139" s="243">
        <v>3826</v>
      </c>
      <c r="D2139" s="242">
        <v>3921.08</v>
      </c>
      <c r="E2139" s="242">
        <v>3826</v>
      </c>
      <c r="F2139" s="242">
        <v>3921.08</v>
      </c>
      <c r="G2139" s="242">
        <v>3847.5</v>
      </c>
      <c r="H2139" s="242">
        <v>3921.08</v>
      </c>
      <c r="I2139" s="242">
        <v>3826</v>
      </c>
      <c r="J2139" s="242">
        <v>3921.08</v>
      </c>
      <c r="K2139" s="242">
        <v>3847.5</v>
      </c>
    </row>
    <row r="2140" spans="1:11">
      <c r="A2140" s="244">
        <v>9621</v>
      </c>
      <c r="B2140" s="244">
        <v>3923.25</v>
      </c>
      <c r="C2140" s="244">
        <v>3828.42</v>
      </c>
      <c r="D2140" s="245">
        <v>3923.25</v>
      </c>
      <c r="E2140" s="245">
        <v>3828.42</v>
      </c>
      <c r="F2140" s="245">
        <v>3923.25</v>
      </c>
      <c r="G2140" s="245">
        <v>3849.92</v>
      </c>
      <c r="H2140" s="245">
        <v>3923.25</v>
      </c>
      <c r="I2140" s="245">
        <v>3828.42</v>
      </c>
      <c r="J2140" s="245">
        <v>3923.25</v>
      </c>
      <c r="K2140" s="245">
        <v>3849.92</v>
      </c>
    </row>
    <row r="2141" spans="1:11">
      <c r="A2141" s="243">
        <v>9625.5</v>
      </c>
      <c r="B2141" s="243">
        <v>3925.5</v>
      </c>
      <c r="C2141" s="243">
        <v>3831</v>
      </c>
      <c r="D2141" s="242">
        <v>3925.5</v>
      </c>
      <c r="E2141" s="242">
        <v>3831</v>
      </c>
      <c r="F2141" s="242">
        <v>3925.5</v>
      </c>
      <c r="G2141" s="242">
        <v>3852.42</v>
      </c>
      <c r="H2141" s="242">
        <v>3925.5</v>
      </c>
      <c r="I2141" s="242">
        <v>3831</v>
      </c>
      <c r="J2141" s="242">
        <v>3925.5</v>
      </c>
      <c r="K2141" s="242">
        <v>3852.42</v>
      </c>
    </row>
    <row r="2142" spans="1:11">
      <c r="A2142" s="244">
        <v>9630</v>
      </c>
      <c r="B2142" s="244">
        <v>3927.75</v>
      </c>
      <c r="C2142" s="244">
        <v>3833.5</v>
      </c>
      <c r="D2142" s="245">
        <v>3927.75</v>
      </c>
      <c r="E2142" s="245">
        <v>3833.5</v>
      </c>
      <c r="F2142" s="245">
        <v>3927.75</v>
      </c>
      <c r="G2142" s="245">
        <v>3854.83</v>
      </c>
      <c r="H2142" s="245">
        <v>3927.75</v>
      </c>
      <c r="I2142" s="245">
        <v>3833.5</v>
      </c>
      <c r="J2142" s="245">
        <v>3927.75</v>
      </c>
      <c r="K2142" s="245">
        <v>3854.83</v>
      </c>
    </row>
    <row r="2143" spans="1:11">
      <c r="A2143" s="243">
        <v>9634.5</v>
      </c>
      <c r="B2143" s="243">
        <v>3930</v>
      </c>
      <c r="C2143" s="243">
        <v>3836.08</v>
      </c>
      <c r="D2143" s="242">
        <v>3930</v>
      </c>
      <c r="E2143" s="242">
        <v>3836.08</v>
      </c>
      <c r="F2143" s="242">
        <v>3930</v>
      </c>
      <c r="G2143" s="242">
        <v>3857.33</v>
      </c>
      <c r="H2143" s="242">
        <v>3930</v>
      </c>
      <c r="I2143" s="242">
        <v>3836.08</v>
      </c>
      <c r="J2143" s="242">
        <v>3930</v>
      </c>
      <c r="K2143" s="242">
        <v>3857.33</v>
      </c>
    </row>
    <row r="2144" spans="1:11">
      <c r="A2144" s="244">
        <v>9639</v>
      </c>
      <c r="B2144" s="244">
        <v>3932.17</v>
      </c>
      <c r="C2144" s="244">
        <v>3838.5</v>
      </c>
      <c r="D2144" s="245">
        <v>3932.17</v>
      </c>
      <c r="E2144" s="245">
        <v>3838.5</v>
      </c>
      <c r="F2144" s="245">
        <v>3932.17</v>
      </c>
      <c r="G2144" s="245">
        <v>3859.75</v>
      </c>
      <c r="H2144" s="245">
        <v>3932.17</v>
      </c>
      <c r="I2144" s="245">
        <v>3838.5</v>
      </c>
      <c r="J2144" s="245">
        <v>3932.17</v>
      </c>
      <c r="K2144" s="245">
        <v>3859.75</v>
      </c>
    </row>
    <row r="2145" spans="1:11">
      <c r="A2145" s="243">
        <v>9643.5</v>
      </c>
      <c r="B2145" s="243">
        <v>3934.42</v>
      </c>
      <c r="C2145" s="243">
        <v>3841.08</v>
      </c>
      <c r="D2145" s="242">
        <v>3934.42</v>
      </c>
      <c r="E2145" s="242">
        <v>3841.08</v>
      </c>
      <c r="F2145" s="242">
        <v>3934.42</v>
      </c>
      <c r="G2145" s="242">
        <v>3862.25</v>
      </c>
      <c r="H2145" s="242">
        <v>3934.42</v>
      </c>
      <c r="I2145" s="242">
        <v>3841.08</v>
      </c>
      <c r="J2145" s="242">
        <v>3934.42</v>
      </c>
      <c r="K2145" s="242">
        <v>3862.25</v>
      </c>
    </row>
    <row r="2146" spans="1:11">
      <c r="A2146" s="244">
        <v>9648</v>
      </c>
      <c r="B2146" s="244">
        <v>3936.67</v>
      </c>
      <c r="C2146" s="244">
        <v>3843.58</v>
      </c>
      <c r="D2146" s="245">
        <v>3936.67</v>
      </c>
      <c r="E2146" s="245">
        <v>3843.58</v>
      </c>
      <c r="F2146" s="245">
        <v>3936.67</v>
      </c>
      <c r="G2146" s="245">
        <v>3864.67</v>
      </c>
      <c r="H2146" s="245">
        <v>3936.67</v>
      </c>
      <c r="I2146" s="245">
        <v>3843.58</v>
      </c>
      <c r="J2146" s="245">
        <v>3936.67</v>
      </c>
      <c r="K2146" s="245">
        <v>3864.67</v>
      </c>
    </row>
    <row r="2147" spans="1:11">
      <c r="A2147" s="243">
        <v>9652.5</v>
      </c>
      <c r="B2147" s="243">
        <v>3938.83</v>
      </c>
      <c r="C2147" s="243">
        <v>3846.08</v>
      </c>
      <c r="D2147" s="242">
        <v>3938.83</v>
      </c>
      <c r="E2147" s="242">
        <v>3846.08</v>
      </c>
      <c r="F2147" s="242">
        <v>3938.83</v>
      </c>
      <c r="G2147" s="242">
        <v>3867.08</v>
      </c>
      <c r="H2147" s="242">
        <v>3938.83</v>
      </c>
      <c r="I2147" s="242">
        <v>3846.08</v>
      </c>
      <c r="J2147" s="242">
        <v>3938.83</v>
      </c>
      <c r="K2147" s="242">
        <v>3867.08</v>
      </c>
    </row>
    <row r="2148" spans="1:11">
      <c r="A2148" s="244">
        <v>9657</v>
      </c>
      <c r="B2148" s="244">
        <v>3941.08</v>
      </c>
      <c r="C2148" s="244">
        <v>3848.67</v>
      </c>
      <c r="D2148" s="245">
        <v>3941.08</v>
      </c>
      <c r="E2148" s="245">
        <v>3848.67</v>
      </c>
      <c r="F2148" s="245">
        <v>3941.08</v>
      </c>
      <c r="G2148" s="245">
        <v>3869.58</v>
      </c>
      <c r="H2148" s="245">
        <v>3941.08</v>
      </c>
      <c r="I2148" s="245">
        <v>3848.67</v>
      </c>
      <c r="J2148" s="245">
        <v>3941.08</v>
      </c>
      <c r="K2148" s="245">
        <v>3869.58</v>
      </c>
    </row>
    <row r="2149" spans="1:11">
      <c r="A2149" s="243">
        <v>9661.5</v>
      </c>
      <c r="B2149" s="243">
        <v>3943.33</v>
      </c>
      <c r="C2149" s="243">
        <v>3851.17</v>
      </c>
      <c r="D2149" s="242">
        <v>3943.33</v>
      </c>
      <c r="E2149" s="242">
        <v>3851.17</v>
      </c>
      <c r="F2149" s="242">
        <v>3943.33</v>
      </c>
      <c r="G2149" s="242">
        <v>3872</v>
      </c>
      <c r="H2149" s="242">
        <v>3943.33</v>
      </c>
      <c r="I2149" s="242">
        <v>3851.17</v>
      </c>
      <c r="J2149" s="242">
        <v>3943.33</v>
      </c>
      <c r="K2149" s="242">
        <v>3872</v>
      </c>
    </row>
    <row r="2150" spans="1:11">
      <c r="A2150" s="244">
        <v>9666</v>
      </c>
      <c r="B2150" s="244">
        <v>3945.58</v>
      </c>
      <c r="C2150" s="244">
        <v>3853.75</v>
      </c>
      <c r="D2150" s="245">
        <v>3945.58</v>
      </c>
      <c r="E2150" s="245">
        <v>3853.75</v>
      </c>
      <c r="F2150" s="245">
        <v>3945.58</v>
      </c>
      <c r="G2150" s="245">
        <v>3874.5</v>
      </c>
      <c r="H2150" s="245">
        <v>3945.58</v>
      </c>
      <c r="I2150" s="245">
        <v>3853.75</v>
      </c>
      <c r="J2150" s="245">
        <v>3945.58</v>
      </c>
      <c r="K2150" s="245">
        <v>3874.5</v>
      </c>
    </row>
    <row r="2151" spans="1:11">
      <c r="A2151" s="243">
        <v>9670.5</v>
      </c>
      <c r="B2151" s="243">
        <v>3947.75</v>
      </c>
      <c r="C2151" s="243">
        <v>3856.17</v>
      </c>
      <c r="D2151" s="242">
        <v>3947.75</v>
      </c>
      <c r="E2151" s="242">
        <v>3856.17</v>
      </c>
      <c r="F2151" s="242">
        <v>3947.75</v>
      </c>
      <c r="G2151" s="242">
        <v>3876.92</v>
      </c>
      <c r="H2151" s="242">
        <v>3947.75</v>
      </c>
      <c r="I2151" s="242">
        <v>3856.17</v>
      </c>
      <c r="J2151" s="242">
        <v>3947.75</v>
      </c>
      <c r="K2151" s="242">
        <v>3876.92</v>
      </c>
    </row>
    <row r="2152" spans="1:11">
      <c r="A2152" s="244">
        <v>9675</v>
      </c>
      <c r="B2152" s="244">
        <v>3950</v>
      </c>
      <c r="C2152" s="244">
        <v>3858.75</v>
      </c>
      <c r="D2152" s="245">
        <v>3950</v>
      </c>
      <c r="E2152" s="245">
        <v>3858.75</v>
      </c>
      <c r="F2152" s="245">
        <v>3950</v>
      </c>
      <c r="G2152" s="245">
        <v>3879.42</v>
      </c>
      <c r="H2152" s="245">
        <v>3950</v>
      </c>
      <c r="I2152" s="245">
        <v>3858.75</v>
      </c>
      <c r="J2152" s="245">
        <v>3950</v>
      </c>
      <c r="K2152" s="245">
        <v>3879.42</v>
      </c>
    </row>
    <row r="2153" spans="1:11">
      <c r="A2153" s="243">
        <v>9679.5</v>
      </c>
      <c r="B2153" s="243">
        <v>3952.25</v>
      </c>
      <c r="C2153" s="243">
        <v>3861.25</v>
      </c>
      <c r="D2153" s="242">
        <v>3952.25</v>
      </c>
      <c r="E2153" s="242">
        <v>3861.25</v>
      </c>
      <c r="F2153" s="242">
        <v>3952.25</v>
      </c>
      <c r="G2153" s="242">
        <v>3881.83</v>
      </c>
      <c r="H2153" s="242">
        <v>3952.25</v>
      </c>
      <c r="I2153" s="242">
        <v>3861.25</v>
      </c>
      <c r="J2153" s="242">
        <v>3952.25</v>
      </c>
      <c r="K2153" s="242">
        <v>3881.83</v>
      </c>
    </row>
    <row r="2154" spans="1:11">
      <c r="A2154" s="244">
        <v>9684</v>
      </c>
      <c r="B2154" s="244">
        <v>3954.5</v>
      </c>
      <c r="C2154" s="244">
        <v>3863.83</v>
      </c>
      <c r="D2154" s="245">
        <v>3954.5</v>
      </c>
      <c r="E2154" s="245">
        <v>3863.83</v>
      </c>
      <c r="F2154" s="245">
        <v>3954.5</v>
      </c>
      <c r="G2154" s="245">
        <v>3884.33</v>
      </c>
      <c r="H2154" s="245">
        <v>3954.5</v>
      </c>
      <c r="I2154" s="245">
        <v>3863.83</v>
      </c>
      <c r="J2154" s="245">
        <v>3954.5</v>
      </c>
      <c r="K2154" s="245">
        <v>3884.33</v>
      </c>
    </row>
    <row r="2155" spans="1:11">
      <c r="A2155" s="243">
        <v>9688.5</v>
      </c>
      <c r="B2155" s="243">
        <v>3956.67</v>
      </c>
      <c r="C2155" s="243">
        <v>3866.25</v>
      </c>
      <c r="D2155" s="242">
        <v>3956.67</v>
      </c>
      <c r="E2155" s="242">
        <v>3866.25</v>
      </c>
      <c r="F2155" s="242">
        <v>3956.67</v>
      </c>
      <c r="G2155" s="242">
        <v>3886.75</v>
      </c>
      <c r="H2155" s="242">
        <v>3956.67</v>
      </c>
      <c r="I2155" s="242">
        <v>3866.25</v>
      </c>
      <c r="J2155" s="242">
        <v>3956.67</v>
      </c>
      <c r="K2155" s="242">
        <v>3886.75</v>
      </c>
    </row>
    <row r="2156" spans="1:11">
      <c r="A2156" s="244">
        <v>9693</v>
      </c>
      <c r="B2156" s="244">
        <v>3958.92</v>
      </c>
      <c r="C2156" s="244">
        <v>3868.83</v>
      </c>
      <c r="D2156" s="245">
        <v>3958.92</v>
      </c>
      <c r="E2156" s="245">
        <v>3868.83</v>
      </c>
      <c r="F2156" s="245">
        <v>3958.92</v>
      </c>
      <c r="G2156" s="245">
        <v>3889.17</v>
      </c>
      <c r="H2156" s="245">
        <v>3958.92</v>
      </c>
      <c r="I2156" s="245">
        <v>3868.83</v>
      </c>
      <c r="J2156" s="245">
        <v>3958.92</v>
      </c>
      <c r="K2156" s="245">
        <v>3889.17</v>
      </c>
    </row>
    <row r="2157" spans="1:11">
      <c r="A2157" s="243">
        <v>9697.5</v>
      </c>
      <c r="B2157" s="243">
        <v>3961.17</v>
      </c>
      <c r="C2157" s="243">
        <v>3871.33</v>
      </c>
      <c r="D2157" s="242">
        <v>3961.17</v>
      </c>
      <c r="E2157" s="242">
        <v>3871.33</v>
      </c>
      <c r="F2157" s="242">
        <v>3961.17</v>
      </c>
      <c r="G2157" s="242">
        <v>3891.67</v>
      </c>
      <c r="H2157" s="242">
        <v>3961.17</v>
      </c>
      <c r="I2157" s="242">
        <v>3871.33</v>
      </c>
      <c r="J2157" s="242">
        <v>3961.17</v>
      </c>
      <c r="K2157" s="242">
        <v>3891.67</v>
      </c>
    </row>
    <row r="2158" spans="1:11">
      <c r="A2158" s="244">
        <v>9702</v>
      </c>
      <c r="B2158" s="244">
        <v>3963.42</v>
      </c>
      <c r="C2158" s="244">
        <v>3873.92</v>
      </c>
      <c r="D2158" s="245">
        <v>3963.42</v>
      </c>
      <c r="E2158" s="245">
        <v>3873.92</v>
      </c>
      <c r="F2158" s="245">
        <v>3963.42</v>
      </c>
      <c r="G2158" s="245">
        <v>3894.17</v>
      </c>
      <c r="H2158" s="245">
        <v>3963.42</v>
      </c>
      <c r="I2158" s="245">
        <v>3873.92</v>
      </c>
      <c r="J2158" s="245">
        <v>3963.42</v>
      </c>
      <c r="K2158" s="245">
        <v>3894.17</v>
      </c>
    </row>
    <row r="2159" spans="1:11">
      <c r="A2159" s="243">
        <v>9706.5</v>
      </c>
      <c r="B2159" s="243">
        <v>3965.58</v>
      </c>
      <c r="C2159" s="243">
        <v>3876.33</v>
      </c>
      <c r="D2159" s="242">
        <v>3965.58</v>
      </c>
      <c r="E2159" s="242">
        <v>3876.33</v>
      </c>
      <c r="F2159" s="242">
        <v>3965.58</v>
      </c>
      <c r="G2159" s="242">
        <v>3896.58</v>
      </c>
      <c r="H2159" s="242">
        <v>3965.58</v>
      </c>
      <c r="I2159" s="242">
        <v>3876.33</v>
      </c>
      <c r="J2159" s="242">
        <v>3965.58</v>
      </c>
      <c r="K2159" s="242">
        <v>3896.58</v>
      </c>
    </row>
    <row r="2160" spans="1:11">
      <c r="A2160" s="244">
        <v>9711</v>
      </c>
      <c r="B2160" s="244">
        <v>3967.83</v>
      </c>
      <c r="C2160" s="244">
        <v>3878.92</v>
      </c>
      <c r="D2160" s="245">
        <v>3967.83</v>
      </c>
      <c r="E2160" s="245">
        <v>3878.92</v>
      </c>
      <c r="F2160" s="245">
        <v>3967.83</v>
      </c>
      <c r="G2160" s="245">
        <v>3899</v>
      </c>
      <c r="H2160" s="245">
        <v>3967.83</v>
      </c>
      <c r="I2160" s="245">
        <v>3878.92</v>
      </c>
      <c r="J2160" s="245">
        <v>3967.83</v>
      </c>
      <c r="K2160" s="245">
        <v>3899</v>
      </c>
    </row>
    <row r="2161" spans="1:11">
      <c r="A2161" s="243">
        <v>9715.5</v>
      </c>
      <c r="B2161" s="243">
        <v>3970.08</v>
      </c>
      <c r="C2161" s="243">
        <v>3881.42</v>
      </c>
      <c r="D2161" s="242">
        <v>3970.08</v>
      </c>
      <c r="E2161" s="242">
        <v>3881.42</v>
      </c>
      <c r="F2161" s="242">
        <v>3970.08</v>
      </c>
      <c r="G2161" s="242">
        <v>3901.5</v>
      </c>
      <c r="H2161" s="242">
        <v>3970.08</v>
      </c>
      <c r="I2161" s="242">
        <v>3881.42</v>
      </c>
      <c r="J2161" s="242">
        <v>3970.08</v>
      </c>
      <c r="K2161" s="242">
        <v>3901.5</v>
      </c>
    </row>
    <row r="2162" spans="1:11">
      <c r="A2162" s="244">
        <v>9720</v>
      </c>
      <c r="B2162" s="244">
        <v>3972.25</v>
      </c>
      <c r="C2162" s="244">
        <v>3883.92</v>
      </c>
      <c r="D2162" s="245">
        <v>3972.25</v>
      </c>
      <c r="E2162" s="245">
        <v>3883.92</v>
      </c>
      <c r="F2162" s="245">
        <v>3972.25</v>
      </c>
      <c r="G2162" s="245">
        <v>3903.92</v>
      </c>
      <c r="H2162" s="245">
        <v>3972.25</v>
      </c>
      <c r="I2162" s="245">
        <v>3883.92</v>
      </c>
      <c r="J2162" s="245">
        <v>3972.25</v>
      </c>
      <c r="K2162" s="245">
        <v>3903.92</v>
      </c>
    </row>
    <row r="2163" spans="1:11">
      <c r="A2163" s="243">
        <v>9724.5</v>
      </c>
      <c r="B2163" s="243">
        <v>3974.5</v>
      </c>
      <c r="C2163" s="243">
        <v>3886.42</v>
      </c>
      <c r="D2163" s="242">
        <v>3974.5</v>
      </c>
      <c r="E2163" s="242">
        <v>3886.42</v>
      </c>
      <c r="F2163" s="242">
        <v>3974.5</v>
      </c>
      <c r="G2163" s="242">
        <v>3906.33</v>
      </c>
      <c r="H2163" s="242">
        <v>3974.5</v>
      </c>
      <c r="I2163" s="242">
        <v>3886.42</v>
      </c>
      <c r="J2163" s="242">
        <v>3974.5</v>
      </c>
      <c r="K2163" s="242">
        <v>3906.33</v>
      </c>
    </row>
    <row r="2164" spans="1:11">
      <c r="A2164" s="244">
        <v>9729</v>
      </c>
      <c r="B2164" s="244">
        <v>3976.75</v>
      </c>
      <c r="C2164" s="244">
        <v>3889</v>
      </c>
      <c r="D2164" s="245">
        <v>3976.75</v>
      </c>
      <c r="E2164" s="245">
        <v>3889</v>
      </c>
      <c r="F2164" s="245">
        <v>3976.75</v>
      </c>
      <c r="G2164" s="245">
        <v>3908.83</v>
      </c>
      <c r="H2164" s="245">
        <v>3976.75</v>
      </c>
      <c r="I2164" s="245">
        <v>3889</v>
      </c>
      <c r="J2164" s="245">
        <v>3976.75</v>
      </c>
      <c r="K2164" s="245">
        <v>3908.83</v>
      </c>
    </row>
    <row r="2165" spans="1:11">
      <c r="A2165" s="243">
        <v>9733.5</v>
      </c>
      <c r="B2165" s="243">
        <v>3979</v>
      </c>
      <c r="C2165" s="243">
        <v>3891.5</v>
      </c>
      <c r="D2165" s="242">
        <v>3979</v>
      </c>
      <c r="E2165" s="242">
        <v>3891.5</v>
      </c>
      <c r="F2165" s="242">
        <v>3979</v>
      </c>
      <c r="G2165" s="242">
        <v>3911.33</v>
      </c>
      <c r="H2165" s="242">
        <v>3979</v>
      </c>
      <c r="I2165" s="242">
        <v>3891.5</v>
      </c>
      <c r="J2165" s="242">
        <v>3979</v>
      </c>
      <c r="K2165" s="242">
        <v>3911.33</v>
      </c>
    </row>
    <row r="2166" spans="1:11">
      <c r="A2166" s="244">
        <v>9738</v>
      </c>
      <c r="B2166" s="244">
        <v>3981.17</v>
      </c>
      <c r="C2166" s="244">
        <v>3894</v>
      </c>
      <c r="D2166" s="245">
        <v>3981.17</v>
      </c>
      <c r="E2166" s="245">
        <v>3894</v>
      </c>
      <c r="F2166" s="245">
        <v>3981.17</v>
      </c>
      <c r="G2166" s="245">
        <v>3913.75</v>
      </c>
      <c r="H2166" s="245">
        <v>3981.17</v>
      </c>
      <c r="I2166" s="245">
        <v>3894</v>
      </c>
      <c r="J2166" s="245">
        <v>3981.17</v>
      </c>
      <c r="K2166" s="245">
        <v>3913.75</v>
      </c>
    </row>
    <row r="2167" spans="1:11">
      <c r="A2167" s="243">
        <v>9742.5</v>
      </c>
      <c r="B2167" s="243">
        <v>3983.42</v>
      </c>
      <c r="C2167" s="243">
        <v>3896.5</v>
      </c>
      <c r="D2167" s="242">
        <v>3983.42</v>
      </c>
      <c r="E2167" s="242">
        <v>3896.5</v>
      </c>
      <c r="F2167" s="242">
        <v>3983.42</v>
      </c>
      <c r="G2167" s="242">
        <v>3916.17</v>
      </c>
      <c r="H2167" s="242">
        <v>3983.42</v>
      </c>
      <c r="I2167" s="242">
        <v>3896.5</v>
      </c>
      <c r="J2167" s="242">
        <v>3983.42</v>
      </c>
      <c r="K2167" s="242">
        <v>3916.17</v>
      </c>
    </row>
    <row r="2168" spans="1:11">
      <c r="A2168" s="244">
        <v>9747</v>
      </c>
      <c r="B2168" s="244">
        <v>3985.67</v>
      </c>
      <c r="C2168" s="244">
        <v>3899.08</v>
      </c>
      <c r="D2168" s="245">
        <v>3985.67</v>
      </c>
      <c r="E2168" s="245">
        <v>3899.08</v>
      </c>
      <c r="F2168" s="245">
        <v>3985.67</v>
      </c>
      <c r="G2168" s="245">
        <v>3918.67</v>
      </c>
      <c r="H2168" s="245">
        <v>3985.67</v>
      </c>
      <c r="I2168" s="245">
        <v>3899.08</v>
      </c>
      <c r="J2168" s="245">
        <v>3985.67</v>
      </c>
      <c r="K2168" s="245">
        <v>3918.67</v>
      </c>
    </row>
    <row r="2169" spans="1:11">
      <c r="A2169" s="243">
        <v>9751.5</v>
      </c>
      <c r="B2169" s="243">
        <v>3987.92</v>
      </c>
      <c r="C2169" s="243">
        <v>3901.58</v>
      </c>
      <c r="D2169" s="242">
        <v>3987.92</v>
      </c>
      <c r="E2169" s="242">
        <v>3901.58</v>
      </c>
      <c r="F2169" s="242">
        <v>3987.92</v>
      </c>
      <c r="G2169" s="242">
        <v>3921.17</v>
      </c>
      <c r="H2169" s="242">
        <v>3987.92</v>
      </c>
      <c r="I2169" s="242">
        <v>3901.58</v>
      </c>
      <c r="J2169" s="242">
        <v>3987.92</v>
      </c>
      <c r="K2169" s="242">
        <v>3921.17</v>
      </c>
    </row>
    <row r="2170" spans="1:11">
      <c r="A2170" s="244">
        <v>9756</v>
      </c>
      <c r="B2170" s="244">
        <v>3990.08</v>
      </c>
      <c r="C2170" s="244">
        <v>3904.08</v>
      </c>
      <c r="D2170" s="245">
        <v>3990.08</v>
      </c>
      <c r="E2170" s="245">
        <v>3904.08</v>
      </c>
      <c r="F2170" s="245">
        <v>3990.08</v>
      </c>
      <c r="G2170" s="245">
        <v>3923.58</v>
      </c>
      <c r="H2170" s="245">
        <v>3990.08</v>
      </c>
      <c r="I2170" s="245">
        <v>3904.08</v>
      </c>
      <c r="J2170" s="245">
        <v>3990.08</v>
      </c>
      <c r="K2170" s="245">
        <v>3923.58</v>
      </c>
    </row>
    <row r="2171" spans="1:11">
      <c r="A2171" s="243">
        <v>9760.5</v>
      </c>
      <c r="B2171" s="243">
        <v>3992.33</v>
      </c>
      <c r="C2171" s="243">
        <v>3906.58</v>
      </c>
      <c r="D2171" s="242">
        <v>3992.33</v>
      </c>
      <c r="E2171" s="242">
        <v>3906.58</v>
      </c>
      <c r="F2171" s="242">
        <v>3992.33</v>
      </c>
      <c r="G2171" s="242">
        <v>3926</v>
      </c>
      <c r="H2171" s="242">
        <v>3992.33</v>
      </c>
      <c r="I2171" s="242">
        <v>3906.58</v>
      </c>
      <c r="J2171" s="242">
        <v>3992.33</v>
      </c>
      <c r="K2171" s="242">
        <v>3926</v>
      </c>
    </row>
    <row r="2172" spans="1:11">
      <c r="A2172" s="244">
        <v>9765</v>
      </c>
      <c r="B2172" s="244">
        <v>3994.58</v>
      </c>
      <c r="C2172" s="244">
        <v>3909.17</v>
      </c>
      <c r="D2172" s="245">
        <v>3994.58</v>
      </c>
      <c r="E2172" s="245">
        <v>3909.17</v>
      </c>
      <c r="F2172" s="245">
        <v>3994.58</v>
      </c>
      <c r="G2172" s="245">
        <v>3928.5</v>
      </c>
      <c r="H2172" s="245">
        <v>3994.58</v>
      </c>
      <c r="I2172" s="245">
        <v>3909.17</v>
      </c>
      <c r="J2172" s="245">
        <v>3994.58</v>
      </c>
      <c r="K2172" s="245">
        <v>3928.5</v>
      </c>
    </row>
    <row r="2173" spans="1:11">
      <c r="A2173" s="243">
        <v>9769.5</v>
      </c>
      <c r="B2173" s="243">
        <v>3996.75</v>
      </c>
      <c r="C2173" s="243">
        <v>3911.58</v>
      </c>
      <c r="D2173" s="242">
        <v>3996.75</v>
      </c>
      <c r="E2173" s="242">
        <v>3911.58</v>
      </c>
      <c r="F2173" s="242">
        <v>3996.75</v>
      </c>
      <c r="G2173" s="242">
        <v>3930.92</v>
      </c>
      <c r="H2173" s="242">
        <v>3996.75</v>
      </c>
      <c r="I2173" s="242">
        <v>3911.58</v>
      </c>
      <c r="J2173" s="242">
        <v>3996.75</v>
      </c>
      <c r="K2173" s="242">
        <v>3930.92</v>
      </c>
    </row>
    <row r="2174" spans="1:11">
      <c r="A2174" s="244">
        <v>9774</v>
      </c>
      <c r="B2174" s="244">
        <v>3999</v>
      </c>
      <c r="C2174" s="244">
        <v>3914.17</v>
      </c>
      <c r="D2174" s="245">
        <v>3999</v>
      </c>
      <c r="E2174" s="245">
        <v>3914.17</v>
      </c>
      <c r="F2174" s="245">
        <v>3999</v>
      </c>
      <c r="G2174" s="245">
        <v>3933.33</v>
      </c>
      <c r="H2174" s="245">
        <v>3999</v>
      </c>
      <c r="I2174" s="245">
        <v>3914.17</v>
      </c>
      <c r="J2174" s="245">
        <v>3999</v>
      </c>
      <c r="K2174" s="245">
        <v>3933.33</v>
      </c>
    </row>
    <row r="2175" spans="1:11">
      <c r="A2175" s="243">
        <v>9778.5</v>
      </c>
      <c r="B2175" s="243">
        <v>4001.25</v>
      </c>
      <c r="C2175" s="243">
        <v>3916.67</v>
      </c>
      <c r="D2175" s="242">
        <v>4001.25</v>
      </c>
      <c r="E2175" s="242">
        <v>3916.67</v>
      </c>
      <c r="F2175" s="242">
        <v>4001.25</v>
      </c>
      <c r="G2175" s="242">
        <v>3935.83</v>
      </c>
      <c r="H2175" s="242">
        <v>4001.25</v>
      </c>
      <c r="I2175" s="242">
        <v>3916.67</v>
      </c>
      <c r="J2175" s="242">
        <v>4001.25</v>
      </c>
      <c r="K2175" s="242">
        <v>3935.83</v>
      </c>
    </row>
    <row r="2176" spans="1:11">
      <c r="A2176" s="244">
        <v>9783</v>
      </c>
      <c r="B2176" s="244">
        <v>4003.5</v>
      </c>
      <c r="C2176" s="244">
        <v>3919.25</v>
      </c>
      <c r="D2176" s="245">
        <v>4003.5</v>
      </c>
      <c r="E2176" s="245">
        <v>3919.25</v>
      </c>
      <c r="F2176" s="245">
        <v>4003.5</v>
      </c>
      <c r="G2176" s="245">
        <v>3938.33</v>
      </c>
      <c r="H2176" s="245">
        <v>4003.5</v>
      </c>
      <c r="I2176" s="245">
        <v>3919.25</v>
      </c>
      <c r="J2176" s="245">
        <v>4003.5</v>
      </c>
      <c r="K2176" s="245">
        <v>3938.33</v>
      </c>
    </row>
    <row r="2177" spans="1:11">
      <c r="A2177" s="243">
        <v>9787.5</v>
      </c>
      <c r="B2177" s="243">
        <v>4005.67</v>
      </c>
      <c r="C2177" s="243">
        <v>3921.67</v>
      </c>
      <c r="D2177" s="242">
        <v>4005.67</v>
      </c>
      <c r="E2177" s="242">
        <v>3921.67</v>
      </c>
      <c r="F2177" s="242">
        <v>4005.67</v>
      </c>
      <c r="G2177" s="242">
        <v>3940.75</v>
      </c>
      <c r="H2177" s="242">
        <v>4005.67</v>
      </c>
      <c r="I2177" s="242">
        <v>3921.67</v>
      </c>
      <c r="J2177" s="242">
        <v>4005.67</v>
      </c>
      <c r="K2177" s="242">
        <v>3940.75</v>
      </c>
    </row>
    <row r="2178" spans="1:11">
      <c r="A2178" s="244">
        <v>9792</v>
      </c>
      <c r="B2178" s="244">
        <v>4007.92</v>
      </c>
      <c r="C2178" s="244">
        <v>3924.25</v>
      </c>
      <c r="D2178" s="245">
        <v>4007.92</v>
      </c>
      <c r="E2178" s="245">
        <v>3924.25</v>
      </c>
      <c r="F2178" s="245">
        <v>4007.92</v>
      </c>
      <c r="G2178" s="245">
        <v>3943.17</v>
      </c>
      <c r="H2178" s="245">
        <v>4007.92</v>
      </c>
      <c r="I2178" s="245">
        <v>3924.25</v>
      </c>
      <c r="J2178" s="245">
        <v>4007.92</v>
      </c>
      <c r="K2178" s="245">
        <v>3943.17</v>
      </c>
    </row>
    <row r="2179" spans="1:11">
      <c r="A2179" s="243">
        <v>9796.5</v>
      </c>
      <c r="B2179" s="243">
        <v>4010.17</v>
      </c>
      <c r="C2179" s="243">
        <v>3926.75</v>
      </c>
      <c r="D2179" s="242">
        <v>4010.17</v>
      </c>
      <c r="E2179" s="242">
        <v>3926.75</v>
      </c>
      <c r="F2179" s="242">
        <v>4010.17</v>
      </c>
      <c r="G2179" s="242">
        <v>3945.67</v>
      </c>
      <c r="H2179" s="242">
        <v>4010.17</v>
      </c>
      <c r="I2179" s="242">
        <v>3926.75</v>
      </c>
      <c r="J2179" s="242">
        <v>4010.17</v>
      </c>
      <c r="K2179" s="242">
        <v>3945.67</v>
      </c>
    </row>
    <row r="2180" spans="1:11">
      <c r="A2180" s="244">
        <v>9801</v>
      </c>
      <c r="B2180" s="244">
        <v>4012.42</v>
      </c>
      <c r="C2180" s="244">
        <v>3929.33</v>
      </c>
      <c r="D2180" s="245">
        <v>4012.42</v>
      </c>
      <c r="E2180" s="245">
        <v>3929.33</v>
      </c>
      <c r="F2180" s="245">
        <v>4012.42</v>
      </c>
      <c r="G2180" s="245">
        <v>3948.17</v>
      </c>
      <c r="H2180" s="245">
        <v>4012.42</v>
      </c>
      <c r="I2180" s="245">
        <v>3929.33</v>
      </c>
      <c r="J2180" s="245">
        <v>4012.42</v>
      </c>
      <c r="K2180" s="245">
        <v>3948.17</v>
      </c>
    </row>
    <row r="2181" spans="1:11">
      <c r="A2181" s="243">
        <v>9805.5</v>
      </c>
      <c r="B2181" s="243">
        <v>4014.58</v>
      </c>
      <c r="C2181" s="243">
        <v>3931.83</v>
      </c>
      <c r="D2181" s="242">
        <v>4014.58</v>
      </c>
      <c r="E2181" s="242">
        <v>3931.83</v>
      </c>
      <c r="F2181" s="242">
        <v>4014.58</v>
      </c>
      <c r="G2181" s="242">
        <v>3950.5</v>
      </c>
      <c r="H2181" s="242">
        <v>4014.58</v>
      </c>
      <c r="I2181" s="242">
        <v>3931.83</v>
      </c>
      <c r="J2181" s="242">
        <v>4014.58</v>
      </c>
      <c r="K2181" s="242">
        <v>3950.5</v>
      </c>
    </row>
    <row r="2182" spans="1:11">
      <c r="A2182" s="244">
        <v>9810</v>
      </c>
      <c r="B2182" s="244">
        <v>4016.83</v>
      </c>
      <c r="C2182" s="244">
        <v>3934.33</v>
      </c>
      <c r="D2182" s="245">
        <v>4016.83</v>
      </c>
      <c r="E2182" s="245">
        <v>3934.33</v>
      </c>
      <c r="F2182" s="245">
        <v>4016.83</v>
      </c>
      <c r="G2182" s="245">
        <v>3953</v>
      </c>
      <c r="H2182" s="245">
        <v>4016.83</v>
      </c>
      <c r="I2182" s="245">
        <v>3934.33</v>
      </c>
      <c r="J2182" s="245">
        <v>4016.83</v>
      </c>
      <c r="K2182" s="245">
        <v>3953</v>
      </c>
    </row>
    <row r="2183" spans="1:11">
      <c r="A2183" s="243">
        <v>9814.5</v>
      </c>
      <c r="B2183" s="243">
        <v>4019.08</v>
      </c>
      <c r="C2183" s="243">
        <v>3936.92</v>
      </c>
      <c r="D2183" s="242">
        <v>4019.08</v>
      </c>
      <c r="E2183" s="242">
        <v>3936.92</v>
      </c>
      <c r="F2183" s="242">
        <v>4019.08</v>
      </c>
      <c r="G2183" s="242">
        <v>3955.5</v>
      </c>
      <c r="H2183" s="242">
        <v>4019.08</v>
      </c>
      <c r="I2183" s="242">
        <v>3936.92</v>
      </c>
      <c r="J2183" s="242">
        <v>4019.08</v>
      </c>
      <c r="K2183" s="242">
        <v>3955.5</v>
      </c>
    </row>
    <row r="2184" spans="1:11">
      <c r="A2184" s="244">
        <v>9819</v>
      </c>
      <c r="B2184" s="244">
        <v>4021.25</v>
      </c>
      <c r="C2184" s="244">
        <v>3939.33</v>
      </c>
      <c r="D2184" s="245">
        <v>4021.25</v>
      </c>
      <c r="E2184" s="245">
        <v>3939.33</v>
      </c>
      <c r="F2184" s="245">
        <v>4021.25</v>
      </c>
      <c r="G2184" s="245">
        <v>3957.92</v>
      </c>
      <c r="H2184" s="245">
        <v>4021.25</v>
      </c>
      <c r="I2184" s="245">
        <v>3939.33</v>
      </c>
      <c r="J2184" s="245">
        <v>4021.25</v>
      </c>
      <c r="K2184" s="245">
        <v>3957.92</v>
      </c>
    </row>
    <row r="2185" spans="1:11">
      <c r="A2185" s="243">
        <v>9823.5</v>
      </c>
      <c r="B2185" s="243">
        <v>4023.5</v>
      </c>
      <c r="C2185" s="243">
        <v>3941.92</v>
      </c>
      <c r="D2185" s="242">
        <v>4023.5</v>
      </c>
      <c r="E2185" s="242">
        <v>3941.92</v>
      </c>
      <c r="F2185" s="242">
        <v>4023.5</v>
      </c>
      <c r="G2185" s="242">
        <v>3960.33</v>
      </c>
      <c r="H2185" s="242">
        <v>4023.5</v>
      </c>
      <c r="I2185" s="242">
        <v>3941.92</v>
      </c>
      <c r="J2185" s="242">
        <v>4023.5</v>
      </c>
      <c r="K2185" s="242">
        <v>3960.33</v>
      </c>
    </row>
    <row r="2186" spans="1:11">
      <c r="A2186" s="244">
        <v>9828</v>
      </c>
      <c r="B2186" s="244">
        <v>4025.75</v>
      </c>
      <c r="C2186" s="244">
        <v>3944.42</v>
      </c>
      <c r="D2186" s="245">
        <v>4025.75</v>
      </c>
      <c r="E2186" s="245">
        <v>3944.42</v>
      </c>
      <c r="F2186" s="245">
        <v>4025.75</v>
      </c>
      <c r="G2186" s="245">
        <v>3962.83</v>
      </c>
      <c r="H2186" s="245">
        <v>4025.75</v>
      </c>
      <c r="I2186" s="245">
        <v>3944.42</v>
      </c>
      <c r="J2186" s="245">
        <v>4025.75</v>
      </c>
      <c r="K2186" s="245">
        <v>3962.83</v>
      </c>
    </row>
    <row r="2187" spans="1:11">
      <c r="A2187" s="243">
        <v>9832.5</v>
      </c>
      <c r="B2187" s="243">
        <v>4028</v>
      </c>
      <c r="C2187" s="243">
        <v>3947</v>
      </c>
      <c r="D2187" s="242">
        <v>4028</v>
      </c>
      <c r="E2187" s="242">
        <v>3947</v>
      </c>
      <c r="F2187" s="242">
        <v>4028</v>
      </c>
      <c r="G2187" s="242">
        <v>3965.33</v>
      </c>
      <c r="H2187" s="242">
        <v>4028</v>
      </c>
      <c r="I2187" s="242">
        <v>3947</v>
      </c>
      <c r="J2187" s="242">
        <v>4028</v>
      </c>
      <c r="K2187" s="242">
        <v>3965.33</v>
      </c>
    </row>
    <row r="2188" spans="1:11">
      <c r="A2188" s="244">
        <v>9837</v>
      </c>
      <c r="B2188" s="244">
        <v>4030.17</v>
      </c>
      <c r="C2188" s="244">
        <v>3949.42</v>
      </c>
      <c r="D2188" s="245">
        <v>4030.17</v>
      </c>
      <c r="E2188" s="245">
        <v>3949.42</v>
      </c>
      <c r="F2188" s="245">
        <v>4030.17</v>
      </c>
      <c r="G2188" s="245">
        <v>3967.67</v>
      </c>
      <c r="H2188" s="245">
        <v>4030.17</v>
      </c>
      <c r="I2188" s="245">
        <v>3949.42</v>
      </c>
      <c r="J2188" s="245">
        <v>4030.17</v>
      </c>
      <c r="K2188" s="245">
        <v>3967.67</v>
      </c>
    </row>
    <row r="2189" spans="1:11">
      <c r="A2189" s="243">
        <v>9841.5</v>
      </c>
      <c r="B2189" s="243">
        <v>4032.42</v>
      </c>
      <c r="C2189" s="243">
        <v>3952</v>
      </c>
      <c r="D2189" s="242">
        <v>4032.42</v>
      </c>
      <c r="E2189" s="242">
        <v>3952</v>
      </c>
      <c r="F2189" s="242">
        <v>4032.42</v>
      </c>
      <c r="G2189" s="242">
        <v>3970.17</v>
      </c>
      <c r="H2189" s="242">
        <v>4032.42</v>
      </c>
      <c r="I2189" s="242">
        <v>3952</v>
      </c>
      <c r="J2189" s="242">
        <v>4032.42</v>
      </c>
      <c r="K2189" s="242">
        <v>3970.17</v>
      </c>
    </row>
    <row r="2190" spans="1:11">
      <c r="A2190" s="244">
        <v>9846</v>
      </c>
      <c r="B2190" s="244">
        <v>4034.67</v>
      </c>
      <c r="C2190" s="244">
        <v>3954.5</v>
      </c>
      <c r="D2190" s="245">
        <v>4034.67</v>
      </c>
      <c r="E2190" s="245">
        <v>3954.5</v>
      </c>
      <c r="F2190" s="245">
        <v>4034.67</v>
      </c>
      <c r="G2190" s="245">
        <v>3972.67</v>
      </c>
      <c r="H2190" s="245">
        <v>4034.67</v>
      </c>
      <c r="I2190" s="245">
        <v>3954.5</v>
      </c>
      <c r="J2190" s="245">
        <v>4034.67</v>
      </c>
      <c r="K2190" s="245">
        <v>3972.67</v>
      </c>
    </row>
    <row r="2191" spans="1:11">
      <c r="A2191" s="243">
        <v>9850.5</v>
      </c>
      <c r="B2191" s="243">
        <v>4036.92</v>
      </c>
      <c r="C2191" s="243">
        <v>3957.08</v>
      </c>
      <c r="D2191" s="242">
        <v>4036.92</v>
      </c>
      <c r="E2191" s="242">
        <v>3957.08</v>
      </c>
      <c r="F2191" s="242">
        <v>4036.92</v>
      </c>
      <c r="G2191" s="242">
        <v>3975.17</v>
      </c>
      <c r="H2191" s="242">
        <v>4036.92</v>
      </c>
      <c r="I2191" s="242">
        <v>3957.08</v>
      </c>
      <c r="J2191" s="242">
        <v>4036.92</v>
      </c>
      <c r="K2191" s="242">
        <v>3975.17</v>
      </c>
    </row>
    <row r="2192" spans="1:11">
      <c r="A2192" s="244">
        <v>9855</v>
      </c>
      <c r="B2192" s="244">
        <v>4039.08</v>
      </c>
      <c r="C2192" s="244">
        <v>3959.5</v>
      </c>
      <c r="D2192" s="245">
        <v>4039.08</v>
      </c>
      <c r="E2192" s="245">
        <v>3959.5</v>
      </c>
      <c r="F2192" s="245">
        <v>4039.08</v>
      </c>
      <c r="G2192" s="245">
        <v>3977.5</v>
      </c>
      <c r="H2192" s="245">
        <v>4039.08</v>
      </c>
      <c r="I2192" s="245">
        <v>3959.5</v>
      </c>
      <c r="J2192" s="245">
        <v>4039.08</v>
      </c>
      <c r="K2192" s="245">
        <v>3977.5</v>
      </c>
    </row>
    <row r="2193" spans="1:11">
      <c r="A2193" s="243">
        <v>9859.5</v>
      </c>
      <c r="B2193" s="243">
        <v>4041.33</v>
      </c>
      <c r="C2193" s="243">
        <v>3962.08</v>
      </c>
      <c r="D2193" s="242">
        <v>4041.33</v>
      </c>
      <c r="E2193" s="242">
        <v>3962.08</v>
      </c>
      <c r="F2193" s="242">
        <v>4041.33</v>
      </c>
      <c r="G2193" s="242">
        <v>3980</v>
      </c>
      <c r="H2193" s="242">
        <v>4041.33</v>
      </c>
      <c r="I2193" s="242">
        <v>3962.08</v>
      </c>
      <c r="J2193" s="242">
        <v>4041.33</v>
      </c>
      <c r="K2193" s="242">
        <v>3980</v>
      </c>
    </row>
    <row r="2194" spans="1:11">
      <c r="A2194" s="244">
        <v>9864</v>
      </c>
      <c r="B2194" s="244">
        <v>4043.58</v>
      </c>
      <c r="C2194" s="244">
        <v>3964.58</v>
      </c>
      <c r="D2194" s="245">
        <v>4043.58</v>
      </c>
      <c r="E2194" s="245">
        <v>3964.58</v>
      </c>
      <c r="F2194" s="245">
        <v>4043.58</v>
      </c>
      <c r="G2194" s="245">
        <v>3982.5</v>
      </c>
      <c r="H2194" s="245">
        <v>4043.58</v>
      </c>
      <c r="I2194" s="245">
        <v>3964.58</v>
      </c>
      <c r="J2194" s="245">
        <v>4043.58</v>
      </c>
      <c r="K2194" s="245">
        <v>3982.5</v>
      </c>
    </row>
    <row r="2195" spans="1:11">
      <c r="A2195" s="243">
        <v>9868.5</v>
      </c>
      <c r="B2195" s="243">
        <v>4045.83</v>
      </c>
      <c r="C2195" s="243">
        <v>3967.17</v>
      </c>
      <c r="D2195" s="242">
        <v>4045.83</v>
      </c>
      <c r="E2195" s="242">
        <v>3967.17</v>
      </c>
      <c r="F2195" s="242">
        <v>4045.83</v>
      </c>
      <c r="G2195" s="242">
        <v>3984.92</v>
      </c>
      <c r="H2195" s="242">
        <v>4045.83</v>
      </c>
      <c r="I2195" s="242">
        <v>3967.17</v>
      </c>
      <c r="J2195" s="242">
        <v>4045.83</v>
      </c>
      <c r="K2195" s="242">
        <v>3984.92</v>
      </c>
    </row>
    <row r="2196" spans="1:11">
      <c r="A2196" s="244">
        <v>9873</v>
      </c>
      <c r="B2196" s="244">
        <v>4048</v>
      </c>
      <c r="C2196" s="244">
        <v>3969.58</v>
      </c>
      <c r="D2196" s="245">
        <v>4048</v>
      </c>
      <c r="E2196" s="245">
        <v>3969.58</v>
      </c>
      <c r="F2196" s="245">
        <v>4048</v>
      </c>
      <c r="G2196" s="245">
        <v>3987.33</v>
      </c>
      <c r="H2196" s="245">
        <v>4048</v>
      </c>
      <c r="I2196" s="245">
        <v>3969.58</v>
      </c>
      <c r="J2196" s="245">
        <v>4048</v>
      </c>
      <c r="K2196" s="245">
        <v>3987.33</v>
      </c>
    </row>
    <row r="2197" spans="1:11">
      <c r="A2197" s="243">
        <v>9877.5</v>
      </c>
      <c r="B2197" s="243">
        <v>4050.25</v>
      </c>
      <c r="C2197" s="243">
        <v>3972.17</v>
      </c>
      <c r="D2197" s="242">
        <v>4050.25</v>
      </c>
      <c r="E2197" s="242">
        <v>3972.17</v>
      </c>
      <c r="F2197" s="242">
        <v>4050.25</v>
      </c>
      <c r="G2197" s="242">
        <v>3989.83</v>
      </c>
      <c r="H2197" s="242">
        <v>4050.25</v>
      </c>
      <c r="I2197" s="242">
        <v>3972.17</v>
      </c>
      <c r="J2197" s="242">
        <v>4050.25</v>
      </c>
      <c r="K2197" s="242">
        <v>3989.83</v>
      </c>
    </row>
    <row r="2198" spans="1:11">
      <c r="A2198" s="244">
        <v>9882</v>
      </c>
      <c r="B2198" s="244">
        <v>4052.5</v>
      </c>
      <c r="C2198" s="244">
        <v>3974.67</v>
      </c>
      <c r="D2198" s="245">
        <v>4052.5</v>
      </c>
      <c r="E2198" s="245">
        <v>3974.67</v>
      </c>
      <c r="F2198" s="245">
        <v>4052.5</v>
      </c>
      <c r="G2198" s="245">
        <v>3992.33</v>
      </c>
      <c r="H2198" s="245">
        <v>4052.5</v>
      </c>
      <c r="I2198" s="245">
        <v>3974.67</v>
      </c>
      <c r="J2198" s="245">
        <v>4052.5</v>
      </c>
      <c r="K2198" s="245">
        <v>3992.33</v>
      </c>
    </row>
    <row r="2199" spans="1:11">
      <c r="A2199" s="243">
        <v>9886.5</v>
      </c>
      <c r="B2199" s="243">
        <v>4054.67</v>
      </c>
      <c r="C2199" s="243">
        <v>3977.17</v>
      </c>
      <c r="D2199" s="242">
        <v>4054.67</v>
      </c>
      <c r="E2199" s="242">
        <v>3977.17</v>
      </c>
      <c r="F2199" s="242">
        <v>4054.67</v>
      </c>
      <c r="G2199" s="242">
        <v>3994.67</v>
      </c>
      <c r="H2199" s="242">
        <v>4054.67</v>
      </c>
      <c r="I2199" s="242">
        <v>3977.17</v>
      </c>
      <c r="J2199" s="242">
        <v>4054.67</v>
      </c>
      <c r="K2199" s="242">
        <v>3994.67</v>
      </c>
    </row>
    <row r="2200" spans="1:11">
      <c r="A2200" s="244">
        <v>9891</v>
      </c>
      <c r="B2200" s="244">
        <v>4056.92</v>
      </c>
      <c r="C2200" s="244">
        <v>3979.67</v>
      </c>
      <c r="D2200" s="245">
        <v>4056.92</v>
      </c>
      <c r="E2200" s="245">
        <v>3979.67</v>
      </c>
      <c r="F2200" s="245">
        <v>4056.92</v>
      </c>
      <c r="G2200" s="245">
        <v>3997.17</v>
      </c>
      <c r="H2200" s="245">
        <v>4056.92</v>
      </c>
      <c r="I2200" s="245">
        <v>3979.67</v>
      </c>
      <c r="J2200" s="245">
        <v>4056.92</v>
      </c>
      <c r="K2200" s="245">
        <v>3997.17</v>
      </c>
    </row>
    <row r="2201" spans="1:11">
      <c r="A2201" s="243">
        <v>9895.5</v>
      </c>
      <c r="B2201" s="243">
        <v>4059.17</v>
      </c>
      <c r="C2201" s="243">
        <v>3982.25</v>
      </c>
      <c r="D2201" s="242">
        <v>4059.17</v>
      </c>
      <c r="E2201" s="242">
        <v>3982.25</v>
      </c>
      <c r="F2201" s="242">
        <v>4059.17</v>
      </c>
      <c r="G2201" s="242">
        <v>3999.67</v>
      </c>
      <c r="H2201" s="242">
        <v>4059.17</v>
      </c>
      <c r="I2201" s="242">
        <v>3982.25</v>
      </c>
      <c r="J2201" s="242">
        <v>4059.17</v>
      </c>
      <c r="K2201" s="242">
        <v>3999.67</v>
      </c>
    </row>
    <row r="2202" spans="1:11">
      <c r="A2202" s="244">
        <v>9900</v>
      </c>
      <c r="B2202" s="244">
        <v>4061.42</v>
      </c>
      <c r="C2202" s="244">
        <v>3984.75</v>
      </c>
      <c r="D2202" s="245">
        <v>4061.42</v>
      </c>
      <c r="E2202" s="245">
        <v>3984.75</v>
      </c>
      <c r="F2202" s="245">
        <v>4061.42</v>
      </c>
      <c r="G2202" s="245">
        <v>4002.17</v>
      </c>
      <c r="H2202" s="245">
        <v>4061.42</v>
      </c>
      <c r="I2202" s="245">
        <v>3984.75</v>
      </c>
      <c r="J2202" s="245">
        <v>4061.42</v>
      </c>
      <c r="K2202" s="245">
        <v>4002.17</v>
      </c>
    </row>
    <row r="2203" spans="1:11">
      <c r="A2203" s="243">
        <v>9904.5</v>
      </c>
      <c r="B2203" s="243">
        <v>4063.58</v>
      </c>
      <c r="C2203" s="243">
        <v>3987.25</v>
      </c>
      <c r="D2203" s="242">
        <v>4063.58</v>
      </c>
      <c r="E2203" s="242">
        <v>3987.25</v>
      </c>
      <c r="F2203" s="242">
        <v>4063.58</v>
      </c>
      <c r="G2203" s="242">
        <v>4004.5</v>
      </c>
      <c r="H2203" s="242">
        <v>4063.58</v>
      </c>
      <c r="I2203" s="242">
        <v>3987.25</v>
      </c>
      <c r="J2203" s="242">
        <v>4063.58</v>
      </c>
      <c r="K2203" s="242">
        <v>4004.5</v>
      </c>
    </row>
    <row r="2204" spans="1:11">
      <c r="A2204" s="244">
        <v>9909</v>
      </c>
      <c r="B2204" s="244">
        <v>4065.83</v>
      </c>
      <c r="C2204" s="244">
        <v>3989.75</v>
      </c>
      <c r="D2204" s="245">
        <v>4065.83</v>
      </c>
      <c r="E2204" s="245">
        <v>3989.75</v>
      </c>
      <c r="F2204" s="245">
        <v>4065.83</v>
      </c>
      <c r="G2204" s="245">
        <v>4007</v>
      </c>
      <c r="H2204" s="245">
        <v>4065.83</v>
      </c>
      <c r="I2204" s="245">
        <v>3989.75</v>
      </c>
      <c r="J2204" s="245">
        <v>4065.83</v>
      </c>
      <c r="K2204" s="245">
        <v>4007</v>
      </c>
    </row>
    <row r="2205" spans="1:11">
      <c r="A2205" s="243">
        <v>9913.5</v>
      </c>
      <c r="B2205" s="243">
        <v>4068.08</v>
      </c>
      <c r="C2205" s="243">
        <v>3992.33</v>
      </c>
      <c r="D2205" s="242">
        <v>4068.08</v>
      </c>
      <c r="E2205" s="242">
        <v>3992.33</v>
      </c>
      <c r="F2205" s="242">
        <v>4068.08</v>
      </c>
      <c r="G2205" s="242">
        <v>4009.5</v>
      </c>
      <c r="H2205" s="242">
        <v>4068.08</v>
      </c>
      <c r="I2205" s="242">
        <v>3992.33</v>
      </c>
      <c r="J2205" s="242">
        <v>4068.08</v>
      </c>
      <c r="K2205" s="242">
        <v>4009.5</v>
      </c>
    </row>
    <row r="2206" spans="1:11">
      <c r="A2206" s="244">
        <v>9918</v>
      </c>
      <c r="B2206" s="244">
        <v>4070.33</v>
      </c>
      <c r="C2206" s="244">
        <v>3994.83</v>
      </c>
      <c r="D2206" s="245">
        <v>4070.33</v>
      </c>
      <c r="E2206" s="245">
        <v>3994.83</v>
      </c>
      <c r="F2206" s="245">
        <v>4070.33</v>
      </c>
      <c r="G2206" s="245">
        <v>4011.92</v>
      </c>
      <c r="H2206" s="245">
        <v>4070.33</v>
      </c>
      <c r="I2206" s="245">
        <v>3994.83</v>
      </c>
      <c r="J2206" s="245">
        <v>4070.33</v>
      </c>
      <c r="K2206" s="245">
        <v>4011.92</v>
      </c>
    </row>
    <row r="2207" spans="1:11">
      <c r="A2207" s="243">
        <v>9922.5</v>
      </c>
      <c r="B2207" s="243">
        <v>4072.5</v>
      </c>
      <c r="C2207" s="243">
        <v>3997.33</v>
      </c>
      <c r="D2207" s="242">
        <v>4072.5</v>
      </c>
      <c r="E2207" s="242">
        <v>3997.33</v>
      </c>
      <c r="F2207" s="242">
        <v>4072.5</v>
      </c>
      <c r="G2207" s="242">
        <v>4014.33</v>
      </c>
      <c r="H2207" s="242">
        <v>4072.5</v>
      </c>
      <c r="I2207" s="242">
        <v>3997.33</v>
      </c>
      <c r="J2207" s="242">
        <v>4072.5</v>
      </c>
      <c r="K2207" s="242">
        <v>4014.33</v>
      </c>
    </row>
    <row r="2208" spans="1:11">
      <c r="A2208" s="244">
        <v>9927</v>
      </c>
      <c r="B2208" s="244">
        <v>4074.75</v>
      </c>
      <c r="C2208" s="244">
        <v>3999.83</v>
      </c>
      <c r="D2208" s="245">
        <v>4074.75</v>
      </c>
      <c r="E2208" s="245">
        <v>3999.83</v>
      </c>
      <c r="F2208" s="245">
        <v>4074.75</v>
      </c>
      <c r="G2208" s="245">
        <v>4016.83</v>
      </c>
      <c r="H2208" s="245">
        <v>4074.75</v>
      </c>
      <c r="I2208" s="245">
        <v>3999.83</v>
      </c>
      <c r="J2208" s="245">
        <v>4074.75</v>
      </c>
      <c r="K2208" s="245">
        <v>4016.83</v>
      </c>
    </row>
    <row r="2209" spans="1:11">
      <c r="A2209" s="243">
        <v>9931.5</v>
      </c>
      <c r="B2209" s="243">
        <v>4077</v>
      </c>
      <c r="C2209" s="243">
        <v>4002.42</v>
      </c>
      <c r="D2209" s="242">
        <v>4077</v>
      </c>
      <c r="E2209" s="242">
        <v>4002.42</v>
      </c>
      <c r="F2209" s="242">
        <v>4077</v>
      </c>
      <c r="G2209" s="242">
        <v>4019.33</v>
      </c>
      <c r="H2209" s="242">
        <v>4077</v>
      </c>
      <c r="I2209" s="242">
        <v>4002.42</v>
      </c>
      <c r="J2209" s="242">
        <v>4077</v>
      </c>
      <c r="K2209" s="242">
        <v>4019.33</v>
      </c>
    </row>
    <row r="2210" spans="1:11">
      <c r="A2210" s="244">
        <v>9936</v>
      </c>
      <c r="B2210" s="244">
        <v>4079.17</v>
      </c>
      <c r="C2210" s="244">
        <v>4004.83</v>
      </c>
      <c r="D2210" s="245">
        <v>4079.17</v>
      </c>
      <c r="E2210" s="245">
        <v>4004.83</v>
      </c>
      <c r="F2210" s="245">
        <v>4079.17</v>
      </c>
      <c r="G2210" s="245">
        <v>4021.67</v>
      </c>
      <c r="H2210" s="245">
        <v>4079.17</v>
      </c>
      <c r="I2210" s="245">
        <v>4004.83</v>
      </c>
      <c r="J2210" s="245">
        <v>4079.17</v>
      </c>
      <c r="K2210" s="245">
        <v>4021.67</v>
      </c>
    </row>
    <row r="2211" spans="1:11">
      <c r="A2211" s="243">
        <v>9940.5</v>
      </c>
      <c r="B2211" s="243">
        <v>4081.42</v>
      </c>
      <c r="C2211" s="243">
        <v>4007.42</v>
      </c>
      <c r="D2211" s="242">
        <v>4081.42</v>
      </c>
      <c r="E2211" s="242">
        <v>4007.42</v>
      </c>
      <c r="F2211" s="242">
        <v>4081.42</v>
      </c>
      <c r="G2211" s="242">
        <v>4024.17</v>
      </c>
      <c r="H2211" s="242">
        <v>4081.42</v>
      </c>
      <c r="I2211" s="242">
        <v>4007.42</v>
      </c>
      <c r="J2211" s="242">
        <v>4081.42</v>
      </c>
      <c r="K2211" s="242">
        <v>4024.17</v>
      </c>
    </row>
    <row r="2212" spans="1:11">
      <c r="A2212" s="244">
        <v>9945</v>
      </c>
      <c r="B2212" s="244">
        <v>4083.67</v>
      </c>
      <c r="C2212" s="244">
        <v>4009.92</v>
      </c>
      <c r="D2212" s="245">
        <v>4083.67</v>
      </c>
      <c r="E2212" s="245">
        <v>4009.92</v>
      </c>
      <c r="F2212" s="245">
        <v>4083.67</v>
      </c>
      <c r="G2212" s="245">
        <v>4026.67</v>
      </c>
      <c r="H2212" s="245">
        <v>4083.67</v>
      </c>
      <c r="I2212" s="245">
        <v>4009.92</v>
      </c>
      <c r="J2212" s="245">
        <v>4083.67</v>
      </c>
      <c r="K2212" s="245">
        <v>4026.67</v>
      </c>
    </row>
    <row r="2213" spans="1:11">
      <c r="A2213" s="243">
        <v>9949.5</v>
      </c>
      <c r="B2213" s="243">
        <v>4085.92</v>
      </c>
      <c r="C2213" s="243">
        <v>4012.5</v>
      </c>
      <c r="D2213" s="242">
        <v>4085.92</v>
      </c>
      <c r="E2213" s="242">
        <v>4012.5</v>
      </c>
      <c r="F2213" s="242">
        <v>4085.92</v>
      </c>
      <c r="G2213" s="242">
        <v>4029.08</v>
      </c>
      <c r="H2213" s="242">
        <v>4085.92</v>
      </c>
      <c r="I2213" s="242">
        <v>4012.5</v>
      </c>
      <c r="J2213" s="242">
        <v>4085.92</v>
      </c>
      <c r="K2213" s="242">
        <v>4029.08</v>
      </c>
    </row>
    <row r="2214" spans="1:11">
      <c r="A2214" s="244">
        <v>9954</v>
      </c>
      <c r="B2214" s="244">
        <v>4088.08</v>
      </c>
      <c r="C2214" s="244">
        <v>4015</v>
      </c>
      <c r="D2214" s="245">
        <v>4088.08</v>
      </c>
      <c r="E2214" s="245">
        <v>4015</v>
      </c>
      <c r="F2214" s="245">
        <v>4088.08</v>
      </c>
      <c r="G2214" s="245">
        <v>4031.5</v>
      </c>
      <c r="H2214" s="245">
        <v>4088.08</v>
      </c>
      <c r="I2214" s="245">
        <v>4015</v>
      </c>
      <c r="J2214" s="245">
        <v>4088.08</v>
      </c>
      <c r="K2214" s="245">
        <v>4031.5</v>
      </c>
    </row>
    <row r="2215" spans="1:11">
      <c r="A2215" s="243">
        <v>9958.5</v>
      </c>
      <c r="B2215" s="243">
        <v>4090.33</v>
      </c>
      <c r="C2215" s="243">
        <v>4017.5</v>
      </c>
      <c r="D2215" s="242">
        <v>4090.33</v>
      </c>
      <c r="E2215" s="242">
        <v>4017.5</v>
      </c>
      <c r="F2215" s="242">
        <v>4090.33</v>
      </c>
      <c r="G2215" s="242">
        <v>4034</v>
      </c>
      <c r="H2215" s="242">
        <v>4090.33</v>
      </c>
      <c r="I2215" s="242">
        <v>4017.5</v>
      </c>
      <c r="J2215" s="242">
        <v>4090.33</v>
      </c>
      <c r="K2215" s="242">
        <v>4034</v>
      </c>
    </row>
    <row r="2216" spans="1:11">
      <c r="A2216" s="244">
        <v>9963</v>
      </c>
      <c r="B2216" s="244">
        <v>4092.58</v>
      </c>
      <c r="C2216" s="244">
        <v>4020.08</v>
      </c>
      <c r="D2216" s="245">
        <v>4092.58</v>
      </c>
      <c r="E2216" s="245">
        <v>4020.08</v>
      </c>
      <c r="F2216" s="245">
        <v>4092.58</v>
      </c>
      <c r="G2216" s="245">
        <v>4036.5</v>
      </c>
      <c r="H2216" s="245">
        <v>4092.58</v>
      </c>
      <c r="I2216" s="245">
        <v>4020.08</v>
      </c>
      <c r="J2216" s="245">
        <v>4092.58</v>
      </c>
      <c r="K2216" s="245">
        <v>4036.5</v>
      </c>
    </row>
    <row r="2217" spans="1:11">
      <c r="A2217" s="243">
        <v>9967.5</v>
      </c>
      <c r="B2217" s="243">
        <v>4094.83</v>
      </c>
      <c r="C2217" s="243">
        <v>4022.58</v>
      </c>
      <c r="D2217" s="242">
        <v>4094.83</v>
      </c>
      <c r="E2217" s="242">
        <v>4022.58</v>
      </c>
      <c r="F2217" s="242">
        <v>4094.83</v>
      </c>
      <c r="G2217" s="242">
        <v>4038.92</v>
      </c>
      <c r="H2217" s="242">
        <v>4094.83</v>
      </c>
      <c r="I2217" s="242">
        <v>4022.58</v>
      </c>
      <c r="J2217" s="242">
        <v>4094.83</v>
      </c>
      <c r="K2217" s="242">
        <v>4038.92</v>
      </c>
    </row>
    <row r="2218" spans="1:11">
      <c r="A2218" s="244">
        <v>9972</v>
      </c>
      <c r="B2218" s="244">
        <v>4097</v>
      </c>
      <c r="C2218" s="244">
        <v>4025.08</v>
      </c>
      <c r="D2218" s="245">
        <v>4097</v>
      </c>
      <c r="E2218" s="245">
        <v>4025.08</v>
      </c>
      <c r="F2218" s="245">
        <v>4097</v>
      </c>
      <c r="G2218" s="245">
        <v>4041.33</v>
      </c>
      <c r="H2218" s="245">
        <v>4097</v>
      </c>
      <c r="I2218" s="245">
        <v>4025.08</v>
      </c>
      <c r="J2218" s="245">
        <v>4097</v>
      </c>
      <c r="K2218" s="245">
        <v>4041.33</v>
      </c>
    </row>
    <row r="2219" spans="1:11">
      <c r="A2219" s="243">
        <v>9976.5</v>
      </c>
      <c r="B2219" s="243">
        <v>4099.25</v>
      </c>
      <c r="C2219" s="243">
        <v>4027.58</v>
      </c>
      <c r="D2219" s="242">
        <v>4099.25</v>
      </c>
      <c r="E2219" s="242">
        <v>4027.58</v>
      </c>
      <c r="F2219" s="242">
        <v>4099.25</v>
      </c>
      <c r="G2219" s="242">
        <v>4043.83</v>
      </c>
      <c r="H2219" s="242">
        <v>4099.25</v>
      </c>
      <c r="I2219" s="242">
        <v>4027.58</v>
      </c>
      <c r="J2219" s="242">
        <v>4099.25</v>
      </c>
      <c r="K2219" s="242">
        <v>4043.83</v>
      </c>
    </row>
    <row r="2220" spans="1:11">
      <c r="A2220" s="244">
        <v>9981</v>
      </c>
      <c r="B2220" s="244">
        <v>4101.5</v>
      </c>
      <c r="C2220" s="244">
        <v>4030.17</v>
      </c>
      <c r="D2220" s="245">
        <v>4101.5</v>
      </c>
      <c r="E2220" s="245">
        <v>4030.17</v>
      </c>
      <c r="F2220" s="245">
        <v>4101.5</v>
      </c>
      <c r="G2220" s="245">
        <v>4046.25</v>
      </c>
      <c r="H2220" s="245">
        <v>4101.5</v>
      </c>
      <c r="I2220" s="245">
        <v>4030.17</v>
      </c>
      <c r="J2220" s="245">
        <v>4101.5</v>
      </c>
      <c r="K2220" s="245">
        <v>4046.25</v>
      </c>
    </row>
    <row r="2221" spans="1:11">
      <c r="A2221" s="243">
        <v>9985.5</v>
      </c>
      <c r="B2221" s="243">
        <v>4103.75</v>
      </c>
      <c r="C2221" s="243">
        <v>4032.67</v>
      </c>
      <c r="D2221" s="242">
        <v>4103.75</v>
      </c>
      <c r="E2221" s="242">
        <v>4032.67</v>
      </c>
      <c r="F2221" s="242">
        <v>4103.75</v>
      </c>
      <c r="G2221" s="242">
        <v>4048.75</v>
      </c>
      <c r="H2221" s="242">
        <v>4103.75</v>
      </c>
      <c r="I2221" s="242">
        <v>4032.67</v>
      </c>
      <c r="J2221" s="242">
        <v>4103.75</v>
      </c>
      <c r="K2221" s="242">
        <v>4048.75</v>
      </c>
    </row>
    <row r="2222" spans="1:11">
      <c r="A2222" s="244">
        <v>9990</v>
      </c>
      <c r="B2222" s="244">
        <v>4105.92</v>
      </c>
      <c r="C2222" s="244">
        <v>4035.17</v>
      </c>
      <c r="D2222" s="245">
        <v>4105.92</v>
      </c>
      <c r="E2222" s="245">
        <v>4035.17</v>
      </c>
      <c r="F2222" s="245">
        <v>4105.92</v>
      </c>
      <c r="G2222" s="245">
        <v>4051.17</v>
      </c>
      <c r="H2222" s="245">
        <v>4105.92</v>
      </c>
      <c r="I2222" s="245">
        <v>4035.17</v>
      </c>
      <c r="J2222" s="245">
        <v>4105.92</v>
      </c>
      <c r="K2222" s="245">
        <v>4051.17</v>
      </c>
    </row>
    <row r="2223" spans="1:11">
      <c r="A2223" s="243">
        <v>9994.5</v>
      </c>
      <c r="B2223" s="243">
        <v>4108.17</v>
      </c>
      <c r="C2223" s="243">
        <v>4037.67</v>
      </c>
      <c r="D2223" s="242">
        <v>4108.17</v>
      </c>
      <c r="E2223" s="242">
        <v>4037.67</v>
      </c>
      <c r="F2223" s="242">
        <v>4108.17</v>
      </c>
      <c r="G2223" s="242">
        <v>4053.67</v>
      </c>
      <c r="H2223" s="242">
        <v>4108.17</v>
      </c>
      <c r="I2223" s="242">
        <v>4037.67</v>
      </c>
      <c r="J2223" s="242">
        <v>4108.17</v>
      </c>
      <c r="K2223" s="242">
        <v>4053.67</v>
      </c>
    </row>
    <row r="2224" spans="1:11">
      <c r="A2224" s="244">
        <v>9999</v>
      </c>
      <c r="B2224" s="244">
        <v>4110.42</v>
      </c>
      <c r="C2224" s="244">
        <v>4040.25</v>
      </c>
      <c r="D2224" s="245">
        <v>4110.42</v>
      </c>
      <c r="E2224" s="245">
        <v>4040.25</v>
      </c>
      <c r="F2224" s="245">
        <v>4110.42</v>
      </c>
      <c r="G2224" s="245">
        <v>4056.08</v>
      </c>
      <c r="H2224" s="245">
        <v>4110.42</v>
      </c>
      <c r="I2224" s="245">
        <v>4040.25</v>
      </c>
      <c r="J2224" s="245">
        <v>4110.42</v>
      </c>
      <c r="K2224" s="245">
        <v>4056.08</v>
      </c>
    </row>
    <row r="2225" spans="1:11">
      <c r="A2225" s="243">
        <v>10003.5</v>
      </c>
      <c r="B2225" s="243">
        <v>4112.58</v>
      </c>
      <c r="C2225" s="243">
        <v>4042.67</v>
      </c>
      <c r="D2225" s="242">
        <v>4112.58</v>
      </c>
      <c r="E2225" s="242">
        <v>4042.67</v>
      </c>
      <c r="F2225" s="242">
        <v>4112.58</v>
      </c>
      <c r="G2225" s="242">
        <v>4058.5</v>
      </c>
      <c r="H2225" s="242">
        <v>4112.58</v>
      </c>
      <c r="I2225" s="242">
        <v>4042.67</v>
      </c>
      <c r="J2225" s="242">
        <v>4112.58</v>
      </c>
      <c r="K2225" s="242">
        <v>4058.5</v>
      </c>
    </row>
    <row r="2226" spans="1:11">
      <c r="A2226" s="244">
        <v>10008</v>
      </c>
      <c r="B2226" s="244">
        <v>4114.83</v>
      </c>
      <c r="C2226" s="244">
        <v>4045.25</v>
      </c>
      <c r="D2226" s="245">
        <v>4114.83</v>
      </c>
      <c r="E2226" s="245">
        <v>4045.25</v>
      </c>
      <c r="F2226" s="245">
        <v>4114.83</v>
      </c>
      <c r="G2226" s="245">
        <v>4061</v>
      </c>
      <c r="H2226" s="245">
        <v>4114.83</v>
      </c>
      <c r="I2226" s="245">
        <v>4045.25</v>
      </c>
      <c r="J2226" s="245">
        <v>4114.83</v>
      </c>
      <c r="K2226" s="245">
        <v>4061</v>
      </c>
    </row>
    <row r="2227" spans="1:11">
      <c r="A2227" s="243">
        <v>10012.5</v>
      </c>
      <c r="B2227" s="243">
        <v>4117.08</v>
      </c>
      <c r="C2227" s="243">
        <v>4047.75</v>
      </c>
      <c r="D2227" s="242">
        <v>4117.08</v>
      </c>
      <c r="E2227" s="242">
        <v>4047.75</v>
      </c>
      <c r="F2227" s="242">
        <v>4117.08</v>
      </c>
      <c r="G2227" s="242">
        <v>4063.42</v>
      </c>
      <c r="H2227" s="242">
        <v>4117.08</v>
      </c>
      <c r="I2227" s="242">
        <v>4047.75</v>
      </c>
      <c r="J2227" s="242">
        <v>4117.08</v>
      </c>
      <c r="K2227" s="242">
        <v>4063.42</v>
      </c>
    </row>
    <row r="2228" spans="1:11">
      <c r="A2228" s="244">
        <v>10017</v>
      </c>
      <c r="B2228" s="244">
        <v>4119.33</v>
      </c>
      <c r="C2228" s="244">
        <v>4050.33</v>
      </c>
      <c r="D2228" s="245">
        <v>4119.33</v>
      </c>
      <c r="E2228" s="245">
        <v>4050.33</v>
      </c>
      <c r="F2228" s="245">
        <v>4119.33</v>
      </c>
      <c r="G2228" s="245">
        <v>4065.92</v>
      </c>
      <c r="H2228" s="245">
        <v>4119.33</v>
      </c>
      <c r="I2228" s="245">
        <v>4050.33</v>
      </c>
      <c r="J2228" s="245">
        <v>4119.33</v>
      </c>
      <c r="K2228" s="245">
        <v>4065.92</v>
      </c>
    </row>
    <row r="2229" spans="1:11">
      <c r="A2229" s="243">
        <v>10021.5</v>
      </c>
      <c r="B2229" s="243">
        <v>4121.5</v>
      </c>
      <c r="C2229" s="243">
        <v>4052.75</v>
      </c>
      <c r="D2229" s="242">
        <v>4121.5</v>
      </c>
      <c r="E2229" s="242">
        <v>4052.75</v>
      </c>
      <c r="F2229" s="242">
        <v>4121.5</v>
      </c>
      <c r="G2229" s="242">
        <v>4068.33</v>
      </c>
      <c r="H2229" s="242">
        <v>4121.5</v>
      </c>
      <c r="I2229" s="242">
        <v>4052.75</v>
      </c>
      <c r="J2229" s="242">
        <v>4121.5</v>
      </c>
      <c r="K2229" s="242">
        <v>4068.33</v>
      </c>
    </row>
    <row r="2230" spans="1:11">
      <c r="A2230" s="244">
        <v>10026</v>
      </c>
      <c r="B2230" s="244">
        <v>4123.75</v>
      </c>
      <c r="C2230" s="244">
        <v>4055.33</v>
      </c>
      <c r="D2230" s="245">
        <v>4123.75</v>
      </c>
      <c r="E2230" s="245">
        <v>4055.33</v>
      </c>
      <c r="F2230" s="245">
        <v>4123.75</v>
      </c>
      <c r="G2230" s="245">
        <v>4070.83</v>
      </c>
      <c r="H2230" s="245">
        <v>4123.75</v>
      </c>
      <c r="I2230" s="245">
        <v>4055.33</v>
      </c>
      <c r="J2230" s="245">
        <v>4123.75</v>
      </c>
      <c r="K2230" s="245">
        <v>4070.83</v>
      </c>
    </row>
    <row r="2231" spans="1:11">
      <c r="A2231" s="243">
        <v>10030.5</v>
      </c>
      <c r="B2231" s="243">
        <v>4126</v>
      </c>
      <c r="C2231" s="243">
        <v>4057.83</v>
      </c>
      <c r="D2231" s="242">
        <v>4126</v>
      </c>
      <c r="E2231" s="242">
        <v>4057.83</v>
      </c>
      <c r="F2231" s="242">
        <v>4126</v>
      </c>
      <c r="G2231" s="242">
        <v>4073.25</v>
      </c>
      <c r="H2231" s="242">
        <v>4126</v>
      </c>
      <c r="I2231" s="242">
        <v>4057.83</v>
      </c>
      <c r="J2231" s="242">
        <v>4126</v>
      </c>
      <c r="K2231" s="242">
        <v>4073.25</v>
      </c>
    </row>
    <row r="2232" spans="1:11">
      <c r="A2232" s="244">
        <v>10035</v>
      </c>
      <c r="B2232" s="244">
        <v>4128.25</v>
      </c>
      <c r="C2232" s="244">
        <v>4060.42</v>
      </c>
      <c r="D2232" s="245">
        <v>4128.25</v>
      </c>
      <c r="E2232" s="245">
        <v>4060.42</v>
      </c>
      <c r="F2232" s="245">
        <v>4128.25</v>
      </c>
      <c r="G2232" s="245">
        <v>4075.75</v>
      </c>
      <c r="H2232" s="245">
        <v>4128.25</v>
      </c>
      <c r="I2232" s="245">
        <v>4060.42</v>
      </c>
      <c r="J2232" s="245">
        <v>4128.25</v>
      </c>
      <c r="K2232" s="245">
        <v>4075.75</v>
      </c>
    </row>
    <row r="2233" spans="1:11">
      <c r="A2233" s="243">
        <v>10039.5</v>
      </c>
      <c r="B2233" s="243">
        <v>4130.42</v>
      </c>
      <c r="C2233" s="243">
        <v>4062.83</v>
      </c>
      <c r="D2233" s="242">
        <v>4130.42</v>
      </c>
      <c r="E2233" s="242">
        <v>4062.83</v>
      </c>
      <c r="F2233" s="242">
        <v>4130.42</v>
      </c>
      <c r="G2233" s="242">
        <v>4078.17</v>
      </c>
      <c r="H2233" s="242">
        <v>4130.42</v>
      </c>
      <c r="I2233" s="242">
        <v>4062.83</v>
      </c>
      <c r="J2233" s="242">
        <v>4130.42</v>
      </c>
      <c r="K2233" s="242">
        <v>4078.17</v>
      </c>
    </row>
    <row r="2234" spans="1:11">
      <c r="A2234" s="244">
        <v>10044</v>
      </c>
      <c r="B2234" s="244">
        <v>4132.67</v>
      </c>
      <c r="C2234" s="244">
        <v>4065.42</v>
      </c>
      <c r="D2234" s="245">
        <v>4132.67</v>
      </c>
      <c r="E2234" s="245">
        <v>4065.42</v>
      </c>
      <c r="F2234" s="245">
        <v>4132.67</v>
      </c>
      <c r="G2234" s="245">
        <v>4080.67</v>
      </c>
      <c r="H2234" s="245">
        <v>4132.67</v>
      </c>
      <c r="I2234" s="245">
        <v>4065.42</v>
      </c>
      <c r="J2234" s="245">
        <v>4132.67</v>
      </c>
      <c r="K2234" s="245">
        <v>4080.67</v>
      </c>
    </row>
    <row r="2235" spans="1:11">
      <c r="A2235" s="243">
        <v>10048.5</v>
      </c>
      <c r="B2235" s="243">
        <v>4134.92</v>
      </c>
      <c r="C2235" s="243">
        <v>4067.92</v>
      </c>
      <c r="D2235" s="242">
        <v>4134.92</v>
      </c>
      <c r="E2235" s="242">
        <v>4067.92</v>
      </c>
      <c r="F2235" s="242">
        <v>4134.92</v>
      </c>
      <c r="G2235" s="242">
        <v>4083.08</v>
      </c>
      <c r="H2235" s="242">
        <v>4134.92</v>
      </c>
      <c r="I2235" s="242">
        <v>4067.92</v>
      </c>
      <c r="J2235" s="242">
        <v>4134.92</v>
      </c>
      <c r="K2235" s="242">
        <v>4083.08</v>
      </c>
    </row>
    <row r="2236" spans="1:11">
      <c r="A2236" s="244">
        <v>10053</v>
      </c>
      <c r="B2236" s="244">
        <v>4137.08</v>
      </c>
      <c r="C2236" s="244">
        <v>4070.42</v>
      </c>
      <c r="D2236" s="245">
        <v>4137.08</v>
      </c>
      <c r="E2236" s="245">
        <v>4070.42</v>
      </c>
      <c r="F2236" s="245">
        <v>4137.08</v>
      </c>
      <c r="G2236" s="245">
        <v>4085.5</v>
      </c>
      <c r="H2236" s="245">
        <v>4137.08</v>
      </c>
      <c r="I2236" s="245">
        <v>4070.42</v>
      </c>
      <c r="J2236" s="245">
        <v>4137.08</v>
      </c>
      <c r="K2236" s="245">
        <v>4085.5</v>
      </c>
    </row>
    <row r="2237" spans="1:11">
      <c r="A2237" s="243">
        <v>10057.5</v>
      </c>
      <c r="B2237" s="243">
        <v>4139.33</v>
      </c>
      <c r="C2237" s="243">
        <v>4072.92</v>
      </c>
      <c r="D2237" s="242">
        <v>4139.33</v>
      </c>
      <c r="E2237" s="242">
        <v>4072.92</v>
      </c>
      <c r="F2237" s="242">
        <v>4139.33</v>
      </c>
      <c r="G2237" s="242">
        <v>4088</v>
      </c>
      <c r="H2237" s="242">
        <v>4139.33</v>
      </c>
      <c r="I2237" s="242">
        <v>4072.92</v>
      </c>
      <c r="J2237" s="242">
        <v>4139.33</v>
      </c>
      <c r="K2237" s="242">
        <v>4088</v>
      </c>
    </row>
    <row r="2238" spans="1:11">
      <c r="A2238" s="244">
        <v>10062</v>
      </c>
      <c r="B2238" s="244">
        <v>4141.58</v>
      </c>
      <c r="C2238" s="244">
        <v>4075.5</v>
      </c>
      <c r="D2238" s="245">
        <v>4141.58</v>
      </c>
      <c r="E2238" s="245">
        <v>4075.5</v>
      </c>
      <c r="F2238" s="245">
        <v>4141.58</v>
      </c>
      <c r="G2238" s="245">
        <v>4090.42</v>
      </c>
      <c r="H2238" s="245">
        <v>4141.58</v>
      </c>
      <c r="I2238" s="245">
        <v>4075.5</v>
      </c>
      <c r="J2238" s="245">
        <v>4141.58</v>
      </c>
      <c r="K2238" s="245">
        <v>4090.42</v>
      </c>
    </row>
    <row r="2239" spans="1:11">
      <c r="A2239" s="243">
        <v>10066.5</v>
      </c>
      <c r="B2239" s="243">
        <v>4143.83</v>
      </c>
      <c r="C2239" s="243">
        <v>4078</v>
      </c>
      <c r="D2239" s="242">
        <v>4143.83</v>
      </c>
      <c r="E2239" s="242">
        <v>4078</v>
      </c>
      <c r="F2239" s="242">
        <v>4143.83</v>
      </c>
      <c r="G2239" s="242">
        <v>4092.92</v>
      </c>
      <c r="H2239" s="242">
        <v>4143.83</v>
      </c>
      <c r="I2239" s="242">
        <v>4078</v>
      </c>
      <c r="J2239" s="242">
        <v>4143.83</v>
      </c>
      <c r="K2239" s="242">
        <v>4092.92</v>
      </c>
    </row>
    <row r="2240" spans="1:11">
      <c r="A2240" s="244">
        <v>10071</v>
      </c>
      <c r="B2240" s="244">
        <v>4146</v>
      </c>
      <c r="C2240" s="244">
        <v>4080.5</v>
      </c>
      <c r="D2240" s="245">
        <v>4146</v>
      </c>
      <c r="E2240" s="245">
        <v>4080.5</v>
      </c>
      <c r="F2240" s="245">
        <v>4146</v>
      </c>
      <c r="G2240" s="245">
        <v>4095.33</v>
      </c>
      <c r="H2240" s="245">
        <v>4146</v>
      </c>
      <c r="I2240" s="245">
        <v>4080.5</v>
      </c>
      <c r="J2240" s="245">
        <v>4146</v>
      </c>
      <c r="K2240" s="245">
        <v>4095.33</v>
      </c>
    </row>
    <row r="2241" spans="1:11">
      <c r="A2241" s="243">
        <v>10075.5</v>
      </c>
      <c r="B2241" s="243">
        <v>4148.25</v>
      </c>
      <c r="C2241" s="243">
        <v>4083</v>
      </c>
      <c r="D2241" s="242">
        <v>4148.25</v>
      </c>
      <c r="E2241" s="242">
        <v>4083</v>
      </c>
      <c r="F2241" s="242">
        <v>4148.25</v>
      </c>
      <c r="G2241" s="242">
        <v>4097.83</v>
      </c>
      <c r="H2241" s="242">
        <v>4148.25</v>
      </c>
      <c r="I2241" s="242">
        <v>4083</v>
      </c>
      <c r="J2241" s="242">
        <v>4148.25</v>
      </c>
      <c r="K2241" s="242">
        <v>4097.83</v>
      </c>
    </row>
    <row r="2242" spans="1:11">
      <c r="A2242" s="244">
        <v>10080</v>
      </c>
      <c r="B2242" s="244">
        <v>4150.5</v>
      </c>
      <c r="C2242" s="244">
        <v>4085.58</v>
      </c>
      <c r="D2242" s="245">
        <v>4150.5</v>
      </c>
      <c r="E2242" s="245">
        <v>4085.58</v>
      </c>
      <c r="F2242" s="245">
        <v>4150.5</v>
      </c>
      <c r="G2242" s="245">
        <v>4100.25</v>
      </c>
      <c r="H2242" s="245">
        <v>4150.5</v>
      </c>
      <c r="I2242" s="245">
        <v>4085.58</v>
      </c>
      <c r="J2242" s="245">
        <v>4150.5</v>
      </c>
      <c r="K2242" s="245">
        <v>4100.25</v>
      </c>
    </row>
    <row r="2243" spans="1:11">
      <c r="A2243" s="243">
        <v>10084.5</v>
      </c>
      <c r="B2243" s="243">
        <v>4152.75</v>
      </c>
      <c r="C2243" s="243">
        <v>4088.08</v>
      </c>
      <c r="D2243" s="242">
        <v>4152.75</v>
      </c>
      <c r="E2243" s="242">
        <v>4088.08</v>
      </c>
      <c r="F2243" s="242">
        <v>4152.75</v>
      </c>
      <c r="G2243" s="242">
        <v>4102.75</v>
      </c>
      <c r="H2243" s="242">
        <v>4152.75</v>
      </c>
      <c r="I2243" s="242">
        <v>4088.08</v>
      </c>
      <c r="J2243" s="242">
        <v>4152.75</v>
      </c>
      <c r="K2243" s="242">
        <v>4102.75</v>
      </c>
    </row>
    <row r="2244" spans="1:11">
      <c r="A2244" s="244">
        <v>10089</v>
      </c>
      <c r="B2244" s="244">
        <v>4154.92</v>
      </c>
      <c r="C2244" s="244">
        <v>4090.58</v>
      </c>
      <c r="D2244" s="245">
        <v>4154.92</v>
      </c>
      <c r="E2244" s="245">
        <v>4090.58</v>
      </c>
      <c r="F2244" s="245">
        <v>4154.92</v>
      </c>
      <c r="G2244" s="245">
        <v>4105.17</v>
      </c>
      <c r="H2244" s="245">
        <v>4154.92</v>
      </c>
      <c r="I2244" s="245">
        <v>4090.58</v>
      </c>
      <c r="J2244" s="245">
        <v>4154.92</v>
      </c>
      <c r="K2244" s="245">
        <v>4105.17</v>
      </c>
    </row>
    <row r="2245" spans="1:11">
      <c r="A2245" s="243">
        <v>10093.5</v>
      </c>
      <c r="B2245" s="243">
        <v>4157.17</v>
      </c>
      <c r="C2245" s="243">
        <v>4093.17</v>
      </c>
      <c r="D2245" s="242">
        <v>4157.17</v>
      </c>
      <c r="E2245" s="242">
        <v>4093.17</v>
      </c>
      <c r="F2245" s="242">
        <v>4157.17</v>
      </c>
      <c r="G2245" s="242">
        <v>4107.58</v>
      </c>
      <c r="H2245" s="242">
        <v>4157.17</v>
      </c>
      <c r="I2245" s="242">
        <v>4093.17</v>
      </c>
      <c r="J2245" s="242">
        <v>4157.17</v>
      </c>
      <c r="K2245" s="242">
        <v>4107.58</v>
      </c>
    </row>
    <row r="2246" spans="1:11">
      <c r="A2246" s="244">
        <v>10098</v>
      </c>
      <c r="B2246" s="244">
        <v>4159.42</v>
      </c>
      <c r="C2246" s="244">
        <v>4095.67</v>
      </c>
      <c r="D2246" s="245">
        <v>4159.42</v>
      </c>
      <c r="E2246" s="245">
        <v>4095.67</v>
      </c>
      <c r="F2246" s="245">
        <v>4159.42</v>
      </c>
      <c r="G2246" s="245">
        <v>4110.08</v>
      </c>
      <c r="H2246" s="245">
        <v>4159.42</v>
      </c>
      <c r="I2246" s="245">
        <v>4095.67</v>
      </c>
      <c r="J2246" s="245">
        <v>4159.42</v>
      </c>
      <c r="K2246" s="245">
        <v>4110.08</v>
      </c>
    </row>
    <row r="2247" spans="1:11">
      <c r="A2247" s="243">
        <v>10102.5</v>
      </c>
      <c r="B2247" s="243">
        <v>4161.58</v>
      </c>
      <c r="C2247" s="243">
        <v>4098.17</v>
      </c>
      <c r="D2247" s="242">
        <v>4161.58</v>
      </c>
      <c r="E2247" s="242">
        <v>4098.17</v>
      </c>
      <c r="F2247" s="242">
        <v>4161.58</v>
      </c>
      <c r="G2247" s="242">
        <v>4112.5</v>
      </c>
      <c r="H2247" s="242">
        <v>4161.58</v>
      </c>
      <c r="I2247" s="242">
        <v>4098.17</v>
      </c>
      <c r="J2247" s="242">
        <v>4161.58</v>
      </c>
      <c r="K2247" s="242">
        <v>4112.5</v>
      </c>
    </row>
    <row r="2248" spans="1:11">
      <c r="A2248" s="244">
        <v>10107</v>
      </c>
      <c r="B2248" s="244">
        <v>4163.83</v>
      </c>
      <c r="C2248" s="244">
        <v>4100.67</v>
      </c>
      <c r="D2248" s="245">
        <v>4163.83</v>
      </c>
      <c r="E2248" s="245">
        <v>4100.67</v>
      </c>
      <c r="F2248" s="245">
        <v>4163.83</v>
      </c>
      <c r="G2248" s="245">
        <v>4115</v>
      </c>
      <c r="H2248" s="245">
        <v>4163.83</v>
      </c>
      <c r="I2248" s="245">
        <v>4100.67</v>
      </c>
      <c r="J2248" s="245">
        <v>4163.83</v>
      </c>
      <c r="K2248" s="245">
        <v>4115</v>
      </c>
    </row>
    <row r="2249" spans="1:11">
      <c r="A2249" s="243">
        <v>10111.5</v>
      </c>
      <c r="B2249" s="243">
        <v>4166.08</v>
      </c>
      <c r="C2249" s="243">
        <v>4103.25</v>
      </c>
      <c r="D2249" s="242">
        <v>4166.08</v>
      </c>
      <c r="E2249" s="242">
        <v>4103.25</v>
      </c>
      <c r="F2249" s="242">
        <v>4166.08</v>
      </c>
      <c r="G2249" s="242">
        <v>4117.42</v>
      </c>
      <c r="H2249" s="242">
        <v>4166.08</v>
      </c>
      <c r="I2249" s="242">
        <v>4103.25</v>
      </c>
      <c r="J2249" s="242">
        <v>4166.08</v>
      </c>
      <c r="K2249" s="242">
        <v>4117.42</v>
      </c>
    </row>
    <row r="2250" spans="1:11">
      <c r="A2250" s="244">
        <v>10116</v>
      </c>
      <c r="B2250" s="244">
        <v>4168.33</v>
      </c>
      <c r="C2250" s="244">
        <v>4105.75</v>
      </c>
      <c r="D2250" s="245">
        <v>4168.33</v>
      </c>
      <c r="E2250" s="245">
        <v>4105.75</v>
      </c>
      <c r="F2250" s="245">
        <v>4168.33</v>
      </c>
      <c r="G2250" s="245">
        <v>4119.92</v>
      </c>
      <c r="H2250" s="245">
        <v>4168.33</v>
      </c>
      <c r="I2250" s="245">
        <v>4105.75</v>
      </c>
      <c r="J2250" s="245">
        <v>4168.33</v>
      </c>
      <c r="K2250" s="245">
        <v>4119.92</v>
      </c>
    </row>
    <row r="2251" spans="1:11">
      <c r="A2251" s="243">
        <v>10120.5</v>
      </c>
      <c r="B2251" s="243">
        <v>4170.5</v>
      </c>
      <c r="C2251" s="243">
        <v>4108.25</v>
      </c>
      <c r="D2251" s="242">
        <v>4170.5</v>
      </c>
      <c r="E2251" s="242">
        <v>4108.25</v>
      </c>
      <c r="F2251" s="242">
        <v>4170.5</v>
      </c>
      <c r="G2251" s="242">
        <v>4122.33</v>
      </c>
      <c r="H2251" s="242">
        <v>4170.5</v>
      </c>
      <c r="I2251" s="242">
        <v>4108.25</v>
      </c>
      <c r="J2251" s="242">
        <v>4170.5</v>
      </c>
      <c r="K2251" s="242">
        <v>4122.33</v>
      </c>
    </row>
    <row r="2252" spans="1:11">
      <c r="A2252" s="244">
        <v>10125</v>
      </c>
      <c r="B2252" s="244">
        <v>4172.75</v>
      </c>
      <c r="C2252" s="244">
        <v>4110.75</v>
      </c>
      <c r="D2252" s="245">
        <v>4172.75</v>
      </c>
      <c r="E2252" s="245">
        <v>4110.75</v>
      </c>
      <c r="F2252" s="245">
        <v>4172.75</v>
      </c>
      <c r="G2252" s="245">
        <v>4124.75</v>
      </c>
      <c r="H2252" s="245">
        <v>4172.75</v>
      </c>
      <c r="I2252" s="245">
        <v>4110.75</v>
      </c>
      <c r="J2252" s="245">
        <v>4172.75</v>
      </c>
      <c r="K2252" s="245">
        <v>4124.75</v>
      </c>
    </row>
    <row r="2253" spans="1:11">
      <c r="A2253" s="243">
        <v>10129.5</v>
      </c>
      <c r="B2253" s="243">
        <v>4175</v>
      </c>
      <c r="C2253" s="243">
        <v>4113.33</v>
      </c>
      <c r="D2253" s="242">
        <v>4175</v>
      </c>
      <c r="E2253" s="242">
        <v>4113.33</v>
      </c>
      <c r="F2253" s="242">
        <v>4175</v>
      </c>
      <c r="G2253" s="242">
        <v>4127.25</v>
      </c>
      <c r="H2253" s="242">
        <v>4175</v>
      </c>
      <c r="I2253" s="242">
        <v>4113.33</v>
      </c>
      <c r="J2253" s="242">
        <v>4175</v>
      </c>
      <c r="K2253" s="242">
        <v>4127.25</v>
      </c>
    </row>
    <row r="2254" spans="1:11">
      <c r="A2254" s="244">
        <v>10134</v>
      </c>
      <c r="B2254" s="244">
        <v>4177.25</v>
      </c>
      <c r="C2254" s="244">
        <v>4115.83</v>
      </c>
      <c r="D2254" s="245">
        <v>4177.25</v>
      </c>
      <c r="E2254" s="245">
        <v>4115.83</v>
      </c>
      <c r="F2254" s="245">
        <v>4177.25</v>
      </c>
      <c r="G2254" s="245">
        <v>4129.75</v>
      </c>
      <c r="H2254" s="245">
        <v>4177.25</v>
      </c>
      <c r="I2254" s="245">
        <v>4115.83</v>
      </c>
      <c r="J2254" s="245">
        <v>4177.25</v>
      </c>
      <c r="K2254" s="245">
        <v>4129.75</v>
      </c>
    </row>
    <row r="2255" spans="1:11">
      <c r="A2255" s="243">
        <v>10138.5</v>
      </c>
      <c r="B2255" s="243">
        <v>4179.42</v>
      </c>
      <c r="C2255" s="243">
        <v>4118.33</v>
      </c>
      <c r="D2255" s="242">
        <v>4179.42</v>
      </c>
      <c r="E2255" s="242">
        <v>4118.33</v>
      </c>
      <c r="F2255" s="242">
        <v>4179.42</v>
      </c>
      <c r="G2255" s="242">
        <v>4132.17</v>
      </c>
      <c r="H2255" s="242">
        <v>4179.42</v>
      </c>
      <c r="I2255" s="242">
        <v>4118.33</v>
      </c>
      <c r="J2255" s="242">
        <v>4179.42</v>
      </c>
      <c r="K2255" s="242">
        <v>4132.17</v>
      </c>
    </row>
    <row r="2256" spans="1:11">
      <c r="A2256" s="244">
        <v>10143</v>
      </c>
      <c r="B2256" s="244">
        <v>4181.67</v>
      </c>
      <c r="C2256" s="244">
        <v>4120.83</v>
      </c>
      <c r="D2256" s="245">
        <v>4181.67</v>
      </c>
      <c r="E2256" s="245">
        <v>4120.83</v>
      </c>
      <c r="F2256" s="245">
        <v>4181.67</v>
      </c>
      <c r="G2256" s="245">
        <v>4134.58</v>
      </c>
      <c r="H2256" s="245">
        <v>4181.67</v>
      </c>
      <c r="I2256" s="245">
        <v>4120.83</v>
      </c>
      <c r="J2256" s="245">
        <v>4181.67</v>
      </c>
      <c r="K2256" s="245">
        <v>4134.58</v>
      </c>
    </row>
    <row r="2257" spans="1:11">
      <c r="A2257" s="243">
        <v>10147.5</v>
      </c>
      <c r="B2257" s="243">
        <v>4183.92</v>
      </c>
      <c r="C2257" s="243">
        <v>4123.42</v>
      </c>
      <c r="D2257" s="242">
        <v>4183.92</v>
      </c>
      <c r="E2257" s="242">
        <v>4123.42</v>
      </c>
      <c r="F2257" s="242">
        <v>4183.92</v>
      </c>
      <c r="G2257" s="242">
        <v>4137.08</v>
      </c>
      <c r="H2257" s="242">
        <v>4183.92</v>
      </c>
      <c r="I2257" s="242">
        <v>4123.42</v>
      </c>
      <c r="J2257" s="242">
        <v>4183.92</v>
      </c>
      <c r="K2257" s="242">
        <v>4137.08</v>
      </c>
    </row>
    <row r="2258" spans="1:11">
      <c r="A2258" s="244">
        <v>10152</v>
      </c>
      <c r="B2258" s="244">
        <v>4186.17</v>
      </c>
      <c r="C2258" s="244">
        <v>4125.92</v>
      </c>
      <c r="D2258" s="245">
        <v>4186.17</v>
      </c>
      <c r="E2258" s="245">
        <v>4125.92</v>
      </c>
      <c r="F2258" s="245">
        <v>4186.17</v>
      </c>
      <c r="G2258" s="245">
        <v>4139.58</v>
      </c>
      <c r="H2258" s="245">
        <v>4186.17</v>
      </c>
      <c r="I2258" s="245">
        <v>4125.92</v>
      </c>
      <c r="J2258" s="245">
        <v>4186.17</v>
      </c>
      <c r="K2258" s="245">
        <v>4139.58</v>
      </c>
    </row>
    <row r="2259" spans="1:11">
      <c r="A2259" s="243">
        <v>10156.5</v>
      </c>
      <c r="B2259" s="243">
        <v>4188.33</v>
      </c>
      <c r="C2259" s="243">
        <v>4128.42</v>
      </c>
      <c r="D2259" s="242">
        <v>4188.33</v>
      </c>
      <c r="E2259" s="242">
        <v>4128.42</v>
      </c>
      <c r="F2259" s="242">
        <v>4188.33</v>
      </c>
      <c r="G2259" s="242">
        <v>4142</v>
      </c>
      <c r="H2259" s="242">
        <v>4188.33</v>
      </c>
      <c r="I2259" s="242">
        <v>4128.42</v>
      </c>
      <c r="J2259" s="242">
        <v>4188.33</v>
      </c>
      <c r="K2259" s="242">
        <v>4142</v>
      </c>
    </row>
    <row r="2260" spans="1:11">
      <c r="A2260" s="244">
        <v>10161</v>
      </c>
      <c r="B2260" s="244">
        <v>4190.58</v>
      </c>
      <c r="C2260" s="244">
        <v>4130.92</v>
      </c>
      <c r="D2260" s="245">
        <v>4190.58</v>
      </c>
      <c r="E2260" s="245">
        <v>4130.92</v>
      </c>
      <c r="F2260" s="245">
        <v>4190.58</v>
      </c>
      <c r="G2260" s="245">
        <v>4144.42</v>
      </c>
      <c r="H2260" s="245">
        <v>4190.58</v>
      </c>
      <c r="I2260" s="245">
        <v>4130.92</v>
      </c>
      <c r="J2260" s="245">
        <v>4190.58</v>
      </c>
      <c r="K2260" s="245">
        <v>4144.42</v>
      </c>
    </row>
    <row r="2261" spans="1:11">
      <c r="A2261" s="243">
        <v>10165.5</v>
      </c>
      <c r="B2261" s="243">
        <v>4192.83</v>
      </c>
      <c r="C2261" s="243">
        <v>4133.5</v>
      </c>
      <c r="D2261" s="242">
        <v>4192.83</v>
      </c>
      <c r="E2261" s="242">
        <v>4133.5</v>
      </c>
      <c r="F2261" s="242">
        <v>4192.83</v>
      </c>
      <c r="G2261" s="242">
        <v>4146.92</v>
      </c>
      <c r="H2261" s="242">
        <v>4192.83</v>
      </c>
      <c r="I2261" s="242">
        <v>4133.5</v>
      </c>
      <c r="J2261" s="242">
        <v>4192.83</v>
      </c>
      <c r="K2261" s="242">
        <v>4146.92</v>
      </c>
    </row>
    <row r="2262" spans="1:11">
      <c r="A2262" s="244">
        <v>10170</v>
      </c>
      <c r="B2262" s="244">
        <v>4195</v>
      </c>
      <c r="C2262" s="244">
        <v>4135.92</v>
      </c>
      <c r="D2262" s="245">
        <v>4195</v>
      </c>
      <c r="E2262" s="245">
        <v>4135.92</v>
      </c>
      <c r="F2262" s="245">
        <v>4195</v>
      </c>
      <c r="G2262" s="245">
        <v>4149.33</v>
      </c>
      <c r="H2262" s="245">
        <v>4195</v>
      </c>
      <c r="I2262" s="245">
        <v>4135.92</v>
      </c>
      <c r="J2262" s="245">
        <v>4195</v>
      </c>
      <c r="K2262" s="245">
        <v>4149.33</v>
      </c>
    </row>
    <row r="2263" spans="1:11">
      <c r="A2263" s="243">
        <v>10174.5</v>
      </c>
      <c r="B2263" s="243">
        <v>4197.25</v>
      </c>
      <c r="C2263" s="243">
        <v>4138.5</v>
      </c>
      <c r="D2263" s="242">
        <v>4197.25</v>
      </c>
      <c r="E2263" s="242">
        <v>4138.5</v>
      </c>
      <c r="F2263" s="242">
        <v>4197.25</v>
      </c>
      <c r="G2263" s="242">
        <v>4151.75</v>
      </c>
      <c r="H2263" s="242">
        <v>4197.25</v>
      </c>
      <c r="I2263" s="242">
        <v>4138.5</v>
      </c>
      <c r="J2263" s="242">
        <v>4197.25</v>
      </c>
      <c r="K2263" s="242">
        <v>4151.75</v>
      </c>
    </row>
    <row r="2264" spans="1:11">
      <c r="A2264" s="244">
        <v>10179</v>
      </c>
      <c r="B2264" s="244">
        <v>4199.5</v>
      </c>
      <c r="C2264" s="244">
        <v>4141</v>
      </c>
      <c r="D2264" s="245">
        <v>4199.5</v>
      </c>
      <c r="E2264" s="245">
        <v>4141</v>
      </c>
      <c r="F2264" s="245">
        <v>4199.5</v>
      </c>
      <c r="G2264" s="245">
        <v>4154.25</v>
      </c>
      <c r="H2264" s="245">
        <v>4199.5</v>
      </c>
      <c r="I2264" s="245">
        <v>4141</v>
      </c>
      <c r="J2264" s="245">
        <v>4199.5</v>
      </c>
      <c r="K2264" s="245">
        <v>4154.25</v>
      </c>
    </row>
    <row r="2265" spans="1:11">
      <c r="A2265" s="243">
        <v>10183.5</v>
      </c>
      <c r="B2265" s="243">
        <v>4201.75</v>
      </c>
      <c r="C2265" s="243">
        <v>4143.58</v>
      </c>
      <c r="D2265" s="242">
        <v>4201.75</v>
      </c>
      <c r="E2265" s="242">
        <v>4143.58</v>
      </c>
      <c r="F2265" s="242">
        <v>4201.75</v>
      </c>
      <c r="G2265" s="242">
        <v>4156.75</v>
      </c>
      <c r="H2265" s="242">
        <v>4201.75</v>
      </c>
      <c r="I2265" s="242">
        <v>4143.58</v>
      </c>
      <c r="J2265" s="242">
        <v>4201.75</v>
      </c>
      <c r="K2265" s="242">
        <v>4156.75</v>
      </c>
    </row>
    <row r="2266" spans="1:11">
      <c r="A2266" s="244">
        <v>10188</v>
      </c>
      <c r="B2266" s="244">
        <v>4203.92</v>
      </c>
      <c r="C2266" s="244">
        <v>4146</v>
      </c>
      <c r="D2266" s="245">
        <v>4203.92</v>
      </c>
      <c r="E2266" s="245">
        <v>4146</v>
      </c>
      <c r="F2266" s="245">
        <v>4203.92</v>
      </c>
      <c r="G2266" s="245">
        <v>4159.17</v>
      </c>
      <c r="H2266" s="245">
        <v>4203.92</v>
      </c>
      <c r="I2266" s="245">
        <v>4146</v>
      </c>
      <c r="J2266" s="245">
        <v>4203.92</v>
      </c>
      <c r="K2266" s="245">
        <v>4159.17</v>
      </c>
    </row>
    <row r="2267" spans="1:11">
      <c r="A2267" s="243">
        <v>10192.5</v>
      </c>
      <c r="B2267" s="243">
        <v>4206.17</v>
      </c>
      <c r="C2267" s="243">
        <v>4148.58</v>
      </c>
      <c r="D2267" s="242">
        <v>4206.17</v>
      </c>
      <c r="E2267" s="242">
        <v>4148.58</v>
      </c>
      <c r="F2267" s="242">
        <v>4206.17</v>
      </c>
      <c r="G2267" s="242">
        <v>4161.58</v>
      </c>
      <c r="H2267" s="242">
        <v>4206.17</v>
      </c>
      <c r="I2267" s="242">
        <v>4148.58</v>
      </c>
      <c r="J2267" s="242">
        <v>4206.17</v>
      </c>
      <c r="K2267" s="242">
        <v>4161.58</v>
      </c>
    </row>
    <row r="2268" spans="1:11">
      <c r="A2268" s="244">
        <v>10197</v>
      </c>
      <c r="B2268" s="244">
        <v>4208.42</v>
      </c>
      <c r="C2268" s="244">
        <v>4151.08</v>
      </c>
      <c r="D2268" s="245">
        <v>4208.42</v>
      </c>
      <c r="E2268" s="245">
        <v>4151.08</v>
      </c>
      <c r="F2268" s="245">
        <v>4208.42</v>
      </c>
      <c r="G2268" s="245">
        <v>4164.08</v>
      </c>
      <c r="H2268" s="245">
        <v>4208.42</v>
      </c>
      <c r="I2268" s="245">
        <v>4151.08</v>
      </c>
      <c r="J2268" s="245">
        <v>4208.42</v>
      </c>
      <c r="K2268" s="245">
        <v>4164.08</v>
      </c>
    </row>
    <row r="2269" spans="1:11">
      <c r="A2269" s="243">
        <v>10201.5</v>
      </c>
      <c r="B2269" s="243">
        <v>4210.67</v>
      </c>
      <c r="C2269" s="243">
        <v>4153.67</v>
      </c>
      <c r="D2269" s="242">
        <v>4210.67</v>
      </c>
      <c r="E2269" s="242">
        <v>4153.67</v>
      </c>
      <c r="F2269" s="242">
        <v>4210.67</v>
      </c>
      <c r="G2269" s="242">
        <v>4166.58</v>
      </c>
      <c r="H2269" s="242">
        <v>4210.67</v>
      </c>
      <c r="I2269" s="242">
        <v>4153.67</v>
      </c>
      <c r="J2269" s="242">
        <v>4210.67</v>
      </c>
      <c r="K2269" s="242">
        <v>4166.58</v>
      </c>
    </row>
    <row r="2270" spans="1:11">
      <c r="A2270" s="244">
        <v>10206</v>
      </c>
      <c r="B2270" s="244">
        <v>4212.83</v>
      </c>
      <c r="C2270" s="244">
        <v>4156.08</v>
      </c>
      <c r="D2270" s="245">
        <v>4212.83</v>
      </c>
      <c r="E2270" s="245">
        <v>4156.08</v>
      </c>
      <c r="F2270" s="245">
        <v>4212.83</v>
      </c>
      <c r="G2270" s="245">
        <v>4168.92</v>
      </c>
      <c r="H2270" s="245">
        <v>4212.83</v>
      </c>
      <c r="I2270" s="245">
        <v>4156.08</v>
      </c>
      <c r="J2270" s="245">
        <v>4212.83</v>
      </c>
      <c r="K2270" s="245">
        <v>4168.92</v>
      </c>
    </row>
    <row r="2271" spans="1:11">
      <c r="A2271" s="243">
        <v>10210.5</v>
      </c>
      <c r="B2271" s="243">
        <v>4215.08</v>
      </c>
      <c r="C2271" s="243">
        <v>4158.67</v>
      </c>
      <c r="D2271" s="242">
        <v>4215.08</v>
      </c>
      <c r="E2271" s="242">
        <v>4158.67</v>
      </c>
      <c r="F2271" s="242">
        <v>4215.08</v>
      </c>
      <c r="G2271" s="242">
        <v>4171.42</v>
      </c>
      <c r="H2271" s="242">
        <v>4215.08</v>
      </c>
      <c r="I2271" s="242">
        <v>4158.67</v>
      </c>
      <c r="J2271" s="242">
        <v>4215.08</v>
      </c>
      <c r="K2271" s="242">
        <v>4171.42</v>
      </c>
    </row>
    <row r="2272" spans="1:11">
      <c r="A2272" s="244">
        <v>10215</v>
      </c>
      <c r="B2272" s="244">
        <v>4217.33</v>
      </c>
      <c r="C2272" s="244">
        <v>4161.17</v>
      </c>
      <c r="D2272" s="245">
        <v>4217.33</v>
      </c>
      <c r="E2272" s="245">
        <v>4161.17</v>
      </c>
      <c r="F2272" s="245">
        <v>4217.33</v>
      </c>
      <c r="G2272" s="245">
        <v>4173.92</v>
      </c>
      <c r="H2272" s="245">
        <v>4217.33</v>
      </c>
      <c r="I2272" s="245">
        <v>4161.17</v>
      </c>
      <c r="J2272" s="245">
        <v>4217.33</v>
      </c>
      <c r="K2272" s="245">
        <v>4173.92</v>
      </c>
    </row>
    <row r="2273" spans="1:11">
      <c r="A2273" s="243">
        <v>10219.5</v>
      </c>
      <c r="B2273" s="243">
        <v>4219.5</v>
      </c>
      <c r="C2273" s="243">
        <v>4163.67</v>
      </c>
      <c r="D2273" s="242">
        <v>4219.5</v>
      </c>
      <c r="E2273" s="242">
        <v>4163.67</v>
      </c>
      <c r="F2273" s="242">
        <v>4219.5</v>
      </c>
      <c r="G2273" s="242">
        <v>4176.33</v>
      </c>
      <c r="H2273" s="242">
        <v>4219.5</v>
      </c>
      <c r="I2273" s="242">
        <v>4163.67</v>
      </c>
      <c r="J2273" s="242">
        <v>4219.5</v>
      </c>
      <c r="K2273" s="242">
        <v>4176.33</v>
      </c>
    </row>
    <row r="2274" spans="1:11">
      <c r="A2274" s="244">
        <v>10224</v>
      </c>
      <c r="B2274" s="244">
        <v>4221.75</v>
      </c>
      <c r="C2274" s="244">
        <v>4166.17</v>
      </c>
      <c r="D2274" s="245">
        <v>4221.75</v>
      </c>
      <c r="E2274" s="245">
        <v>4166.17</v>
      </c>
      <c r="F2274" s="245">
        <v>4221.75</v>
      </c>
      <c r="G2274" s="245">
        <v>4178.75</v>
      </c>
      <c r="H2274" s="245">
        <v>4221.75</v>
      </c>
      <c r="I2274" s="245">
        <v>4166.17</v>
      </c>
      <c r="J2274" s="245">
        <v>4221.75</v>
      </c>
      <c r="K2274" s="245">
        <v>4178.75</v>
      </c>
    </row>
    <row r="2275" spans="1:11">
      <c r="A2275" s="243">
        <v>10228.5</v>
      </c>
      <c r="B2275" s="243">
        <v>4224</v>
      </c>
      <c r="C2275" s="243">
        <v>4168.75</v>
      </c>
      <c r="D2275" s="242">
        <v>4224</v>
      </c>
      <c r="E2275" s="242">
        <v>4168.75</v>
      </c>
      <c r="F2275" s="242">
        <v>4224</v>
      </c>
      <c r="G2275" s="242">
        <v>4181.25</v>
      </c>
      <c r="H2275" s="242">
        <v>4224</v>
      </c>
      <c r="I2275" s="242">
        <v>4168.75</v>
      </c>
      <c r="J2275" s="242">
        <v>4224</v>
      </c>
      <c r="K2275" s="242">
        <v>4181.25</v>
      </c>
    </row>
    <row r="2276" spans="1:11">
      <c r="A2276" s="244">
        <v>10233</v>
      </c>
      <c r="B2276" s="244">
        <v>4226.25</v>
      </c>
      <c r="C2276" s="244">
        <v>4171.25</v>
      </c>
      <c r="D2276" s="245">
        <v>4226.25</v>
      </c>
      <c r="E2276" s="245">
        <v>4171.25</v>
      </c>
      <c r="F2276" s="245">
        <v>4226.25</v>
      </c>
      <c r="G2276" s="245">
        <v>4183.75</v>
      </c>
      <c r="H2276" s="245">
        <v>4226.25</v>
      </c>
      <c r="I2276" s="245">
        <v>4171.25</v>
      </c>
      <c r="J2276" s="245">
        <v>4226.25</v>
      </c>
      <c r="K2276" s="245">
        <v>4183.75</v>
      </c>
    </row>
    <row r="2277" spans="1:11">
      <c r="A2277" s="243">
        <v>10237.5</v>
      </c>
      <c r="B2277" s="243">
        <v>4228.42</v>
      </c>
      <c r="C2277" s="243">
        <v>4173.75</v>
      </c>
      <c r="D2277" s="242">
        <v>4228.42</v>
      </c>
      <c r="E2277" s="242">
        <v>4173.75</v>
      </c>
      <c r="F2277" s="242">
        <v>4228.42</v>
      </c>
      <c r="G2277" s="242">
        <v>4186.08</v>
      </c>
      <c r="H2277" s="242">
        <v>4228.42</v>
      </c>
      <c r="I2277" s="242">
        <v>4173.75</v>
      </c>
      <c r="J2277" s="242">
        <v>4228.42</v>
      </c>
      <c r="K2277" s="242">
        <v>4186.08</v>
      </c>
    </row>
    <row r="2278" spans="1:11">
      <c r="A2278" s="244">
        <v>10242</v>
      </c>
      <c r="B2278" s="244">
        <v>4230.67</v>
      </c>
      <c r="C2278" s="244">
        <v>4176.33</v>
      </c>
      <c r="D2278" s="245">
        <v>4230.67</v>
      </c>
      <c r="E2278" s="245">
        <v>4176.33</v>
      </c>
      <c r="F2278" s="245">
        <v>4230.67</v>
      </c>
      <c r="G2278" s="245">
        <v>4188.58</v>
      </c>
      <c r="H2278" s="245">
        <v>4230.67</v>
      </c>
      <c r="I2278" s="245">
        <v>4176.33</v>
      </c>
      <c r="J2278" s="245">
        <v>4230.67</v>
      </c>
      <c r="K2278" s="245">
        <v>4188.58</v>
      </c>
    </row>
    <row r="2279" spans="1:11">
      <c r="A2279" s="243">
        <v>10246.5</v>
      </c>
      <c r="B2279" s="243">
        <v>4232.92</v>
      </c>
      <c r="C2279" s="243">
        <v>4178.83</v>
      </c>
      <c r="D2279" s="242">
        <v>4232.92</v>
      </c>
      <c r="E2279" s="242">
        <v>4178.83</v>
      </c>
      <c r="F2279" s="242">
        <v>4232.92</v>
      </c>
      <c r="G2279" s="242">
        <v>4191.08</v>
      </c>
      <c r="H2279" s="242">
        <v>4232.92</v>
      </c>
      <c r="I2279" s="242">
        <v>4178.83</v>
      </c>
      <c r="J2279" s="242">
        <v>4232.92</v>
      </c>
      <c r="K2279" s="242">
        <v>4191.08</v>
      </c>
    </row>
    <row r="2280" spans="1:11">
      <c r="A2280" s="244">
        <v>10251</v>
      </c>
      <c r="B2280" s="244">
        <v>4235.17</v>
      </c>
      <c r="C2280" s="244">
        <v>4181.42</v>
      </c>
      <c r="D2280" s="245">
        <v>4235.17</v>
      </c>
      <c r="E2280" s="245">
        <v>4181.42</v>
      </c>
      <c r="F2280" s="245">
        <v>4235.17</v>
      </c>
      <c r="G2280" s="245">
        <v>4193.58</v>
      </c>
      <c r="H2280" s="245">
        <v>4235.17</v>
      </c>
      <c r="I2280" s="245">
        <v>4181.42</v>
      </c>
      <c r="J2280" s="245">
        <v>4235.17</v>
      </c>
      <c r="K2280" s="245">
        <v>4193.58</v>
      </c>
    </row>
    <row r="2281" spans="1:11">
      <c r="A2281" s="243">
        <v>10255.5</v>
      </c>
      <c r="B2281" s="243">
        <v>4237.33</v>
      </c>
      <c r="C2281" s="243">
        <v>4183.83</v>
      </c>
      <c r="D2281" s="242">
        <v>4237.33</v>
      </c>
      <c r="E2281" s="242">
        <v>4183.83</v>
      </c>
      <c r="F2281" s="242">
        <v>4237.33</v>
      </c>
      <c r="G2281" s="242">
        <v>4195.92</v>
      </c>
      <c r="H2281" s="242">
        <v>4237.33</v>
      </c>
      <c r="I2281" s="242">
        <v>4183.83</v>
      </c>
      <c r="J2281" s="242">
        <v>4237.33</v>
      </c>
      <c r="K2281" s="242">
        <v>4195.92</v>
      </c>
    </row>
    <row r="2282" spans="1:11">
      <c r="A2282" s="244">
        <v>10260</v>
      </c>
      <c r="B2282" s="244">
        <v>4239.58</v>
      </c>
      <c r="C2282" s="244">
        <v>4186.42</v>
      </c>
      <c r="D2282" s="245">
        <v>4239.58</v>
      </c>
      <c r="E2282" s="245">
        <v>4186.42</v>
      </c>
      <c r="F2282" s="245">
        <v>4239.58</v>
      </c>
      <c r="G2282" s="245">
        <v>4198.42</v>
      </c>
      <c r="H2282" s="245">
        <v>4239.58</v>
      </c>
      <c r="I2282" s="245">
        <v>4186.42</v>
      </c>
      <c r="J2282" s="245">
        <v>4239.58</v>
      </c>
      <c r="K2282" s="245">
        <v>4198.42</v>
      </c>
    </row>
    <row r="2283" spans="1:11">
      <c r="A2283" s="243">
        <v>10264.5</v>
      </c>
      <c r="B2283" s="243">
        <v>4241.83</v>
      </c>
      <c r="C2283" s="243">
        <v>4188.92</v>
      </c>
      <c r="D2283" s="242">
        <v>4241.83</v>
      </c>
      <c r="E2283" s="242">
        <v>4188.92</v>
      </c>
      <c r="F2283" s="242">
        <v>4241.83</v>
      </c>
      <c r="G2283" s="242">
        <v>4200.92</v>
      </c>
      <c r="H2283" s="242">
        <v>4241.83</v>
      </c>
      <c r="I2283" s="242">
        <v>4188.92</v>
      </c>
      <c r="J2283" s="242">
        <v>4241.83</v>
      </c>
      <c r="K2283" s="242">
        <v>4200.92</v>
      </c>
    </row>
    <row r="2284" spans="1:11">
      <c r="A2284" s="244">
        <v>10269</v>
      </c>
      <c r="B2284" s="244">
        <v>4244</v>
      </c>
      <c r="C2284" s="244">
        <v>4191.42</v>
      </c>
      <c r="D2284" s="245">
        <v>4244</v>
      </c>
      <c r="E2284" s="245">
        <v>4191.42</v>
      </c>
      <c r="F2284" s="245">
        <v>4244</v>
      </c>
      <c r="G2284" s="245">
        <v>4203.25</v>
      </c>
      <c r="H2284" s="245">
        <v>4244</v>
      </c>
      <c r="I2284" s="245">
        <v>4191.42</v>
      </c>
      <c r="J2284" s="245">
        <v>4244</v>
      </c>
      <c r="K2284" s="245">
        <v>4203.25</v>
      </c>
    </row>
    <row r="2285" spans="1:11">
      <c r="A2285" s="243">
        <v>10273.5</v>
      </c>
      <c r="B2285" s="243">
        <v>4246.25</v>
      </c>
      <c r="C2285" s="243">
        <v>4193.92</v>
      </c>
      <c r="D2285" s="242">
        <v>4246.25</v>
      </c>
      <c r="E2285" s="242">
        <v>4193.92</v>
      </c>
      <c r="F2285" s="242">
        <v>4246.25</v>
      </c>
      <c r="G2285" s="242">
        <v>4205.75</v>
      </c>
      <c r="H2285" s="242">
        <v>4246.25</v>
      </c>
      <c r="I2285" s="242">
        <v>4193.92</v>
      </c>
      <c r="J2285" s="242">
        <v>4246.25</v>
      </c>
      <c r="K2285" s="242">
        <v>4205.75</v>
      </c>
    </row>
    <row r="2286" spans="1:11">
      <c r="A2286" s="244">
        <v>10278</v>
      </c>
      <c r="B2286" s="244">
        <v>4248.5</v>
      </c>
      <c r="C2286" s="244">
        <v>4196.5</v>
      </c>
      <c r="D2286" s="245">
        <v>4248.5</v>
      </c>
      <c r="E2286" s="245">
        <v>4196.5</v>
      </c>
      <c r="F2286" s="245">
        <v>4248.5</v>
      </c>
      <c r="G2286" s="245">
        <v>4208.25</v>
      </c>
      <c r="H2286" s="245">
        <v>4248.5</v>
      </c>
      <c r="I2286" s="245">
        <v>4196.5</v>
      </c>
      <c r="J2286" s="245">
        <v>4248.5</v>
      </c>
      <c r="K2286" s="245">
        <v>4208.25</v>
      </c>
    </row>
    <row r="2287" spans="1:11">
      <c r="A2287" s="243">
        <v>10282.5</v>
      </c>
      <c r="B2287" s="243">
        <v>4250.75</v>
      </c>
      <c r="C2287" s="243">
        <v>4199</v>
      </c>
      <c r="D2287" s="242">
        <v>4250.75</v>
      </c>
      <c r="E2287" s="242">
        <v>4199</v>
      </c>
      <c r="F2287" s="242">
        <v>4250.75</v>
      </c>
      <c r="G2287" s="242">
        <v>4210.75</v>
      </c>
      <c r="H2287" s="242">
        <v>4250.75</v>
      </c>
      <c r="I2287" s="242">
        <v>4199</v>
      </c>
      <c r="J2287" s="242">
        <v>4250.75</v>
      </c>
      <c r="K2287" s="242">
        <v>4210.75</v>
      </c>
    </row>
    <row r="2288" spans="1:11">
      <c r="A2288" s="244">
        <v>10287</v>
      </c>
      <c r="B2288" s="244">
        <v>4252.92</v>
      </c>
      <c r="C2288" s="244">
        <v>4201.5</v>
      </c>
      <c r="D2288" s="245">
        <v>4252.92</v>
      </c>
      <c r="E2288" s="245">
        <v>4201.5</v>
      </c>
      <c r="F2288" s="245">
        <v>4252.92</v>
      </c>
      <c r="G2288" s="245">
        <v>4213.08</v>
      </c>
      <c r="H2288" s="245">
        <v>4252.92</v>
      </c>
      <c r="I2288" s="245">
        <v>4201.5</v>
      </c>
      <c r="J2288" s="245">
        <v>4252.92</v>
      </c>
      <c r="K2288" s="245">
        <v>4213.08</v>
      </c>
    </row>
    <row r="2289" spans="1:11">
      <c r="A2289" s="243">
        <v>10291.5</v>
      </c>
      <c r="B2289" s="243">
        <v>4255.17</v>
      </c>
      <c r="C2289" s="243">
        <v>4204</v>
      </c>
      <c r="D2289" s="242">
        <v>4255.17</v>
      </c>
      <c r="E2289" s="242">
        <v>4204</v>
      </c>
      <c r="F2289" s="242">
        <v>4255.17</v>
      </c>
      <c r="G2289" s="242">
        <v>4215.58</v>
      </c>
      <c r="H2289" s="242">
        <v>4255.17</v>
      </c>
      <c r="I2289" s="242">
        <v>4204</v>
      </c>
      <c r="J2289" s="242">
        <v>4255.17</v>
      </c>
      <c r="K2289" s="242">
        <v>4215.58</v>
      </c>
    </row>
    <row r="2290" spans="1:11">
      <c r="A2290" s="244">
        <v>10296</v>
      </c>
      <c r="B2290" s="244">
        <v>4257.42</v>
      </c>
      <c r="C2290" s="244">
        <v>4206.58</v>
      </c>
      <c r="D2290" s="245">
        <v>4257.42</v>
      </c>
      <c r="E2290" s="245">
        <v>4206.58</v>
      </c>
      <c r="F2290" s="245">
        <v>4257.42</v>
      </c>
      <c r="G2290" s="245">
        <v>4218.08</v>
      </c>
      <c r="H2290" s="245">
        <v>4257.42</v>
      </c>
      <c r="I2290" s="245">
        <v>4206.58</v>
      </c>
      <c r="J2290" s="245">
        <v>4257.42</v>
      </c>
      <c r="K2290" s="245">
        <v>4218.08</v>
      </c>
    </row>
    <row r="2291" spans="1:11">
      <c r="A2291" s="243">
        <v>10300.5</v>
      </c>
      <c r="B2291" s="243">
        <v>4259.67</v>
      </c>
      <c r="C2291" s="243">
        <v>4209.08</v>
      </c>
      <c r="D2291" s="242">
        <v>4259.67</v>
      </c>
      <c r="E2291" s="242">
        <v>4209.08</v>
      </c>
      <c r="F2291" s="242">
        <v>4259.67</v>
      </c>
      <c r="G2291" s="242">
        <v>4220.58</v>
      </c>
      <c r="H2291" s="242">
        <v>4259.67</v>
      </c>
      <c r="I2291" s="242">
        <v>4209.08</v>
      </c>
      <c r="J2291" s="242">
        <v>4259.67</v>
      </c>
      <c r="K2291" s="242">
        <v>4220.58</v>
      </c>
    </row>
    <row r="2292" spans="1:11">
      <c r="A2292" s="244">
        <v>10305</v>
      </c>
      <c r="B2292" s="244">
        <v>4261.83</v>
      </c>
      <c r="C2292" s="244">
        <v>4211.58</v>
      </c>
      <c r="D2292" s="245">
        <v>4261.83</v>
      </c>
      <c r="E2292" s="245">
        <v>4211.58</v>
      </c>
      <c r="F2292" s="245">
        <v>4261.83</v>
      </c>
      <c r="G2292" s="245">
        <v>4222.92</v>
      </c>
      <c r="H2292" s="245">
        <v>4261.83</v>
      </c>
      <c r="I2292" s="245">
        <v>4211.58</v>
      </c>
      <c r="J2292" s="245">
        <v>4261.83</v>
      </c>
      <c r="K2292" s="245">
        <v>4222.92</v>
      </c>
    </row>
    <row r="2293" spans="1:11">
      <c r="A2293" s="243">
        <v>10309.5</v>
      </c>
      <c r="B2293" s="243">
        <v>4264.08</v>
      </c>
      <c r="C2293" s="243">
        <v>4214.08</v>
      </c>
      <c r="D2293" s="242">
        <v>4264.08</v>
      </c>
      <c r="E2293" s="242">
        <v>4214.08</v>
      </c>
      <c r="F2293" s="242">
        <v>4264.08</v>
      </c>
      <c r="G2293" s="242">
        <v>4225.42</v>
      </c>
      <c r="H2293" s="242">
        <v>4264.08</v>
      </c>
      <c r="I2293" s="242">
        <v>4214.08</v>
      </c>
      <c r="J2293" s="242">
        <v>4264.08</v>
      </c>
      <c r="K2293" s="242">
        <v>4225.42</v>
      </c>
    </row>
    <row r="2294" spans="1:11">
      <c r="A2294" s="244">
        <v>10314</v>
      </c>
      <c r="B2294" s="244">
        <v>4266.33</v>
      </c>
      <c r="C2294" s="244">
        <v>4216.67</v>
      </c>
      <c r="D2294" s="245">
        <v>4266.33</v>
      </c>
      <c r="E2294" s="245">
        <v>4216.67</v>
      </c>
      <c r="F2294" s="245">
        <v>4266.33</v>
      </c>
      <c r="G2294" s="245">
        <v>4227.92</v>
      </c>
      <c r="H2294" s="245">
        <v>4266.33</v>
      </c>
      <c r="I2294" s="245">
        <v>4216.67</v>
      </c>
      <c r="J2294" s="245">
        <v>4266.33</v>
      </c>
      <c r="K2294" s="245">
        <v>4227.92</v>
      </c>
    </row>
    <row r="2295" spans="1:11">
      <c r="A2295" s="243">
        <v>10318.5</v>
      </c>
      <c r="B2295" s="243">
        <v>4268.58</v>
      </c>
      <c r="C2295" s="243">
        <v>4219.17</v>
      </c>
      <c r="D2295" s="242">
        <v>4268.58</v>
      </c>
      <c r="E2295" s="242">
        <v>4219.17</v>
      </c>
      <c r="F2295" s="242">
        <v>4268.58</v>
      </c>
      <c r="G2295" s="242">
        <v>4230.33</v>
      </c>
      <c r="H2295" s="242">
        <v>4268.58</v>
      </c>
      <c r="I2295" s="242">
        <v>4219.17</v>
      </c>
      <c r="J2295" s="242">
        <v>4268.58</v>
      </c>
      <c r="K2295" s="242">
        <v>4230.33</v>
      </c>
    </row>
    <row r="2296" spans="1:11">
      <c r="A2296" s="244">
        <v>10323</v>
      </c>
      <c r="B2296" s="244">
        <v>4270.75</v>
      </c>
      <c r="C2296" s="244">
        <v>4221.67</v>
      </c>
      <c r="D2296" s="245">
        <v>4270.75</v>
      </c>
      <c r="E2296" s="245">
        <v>4221.67</v>
      </c>
      <c r="F2296" s="245">
        <v>4270.75</v>
      </c>
      <c r="G2296" s="245">
        <v>4232.75</v>
      </c>
      <c r="H2296" s="245">
        <v>4270.75</v>
      </c>
      <c r="I2296" s="245">
        <v>4221.67</v>
      </c>
      <c r="J2296" s="245">
        <v>4270.75</v>
      </c>
      <c r="K2296" s="245">
        <v>4232.75</v>
      </c>
    </row>
    <row r="2297" spans="1:11">
      <c r="A2297" s="243">
        <v>10327.5</v>
      </c>
      <c r="B2297" s="243">
        <v>4273</v>
      </c>
      <c r="C2297" s="243">
        <v>4224.17</v>
      </c>
      <c r="D2297" s="242">
        <v>4273</v>
      </c>
      <c r="E2297" s="242">
        <v>4224.17</v>
      </c>
      <c r="F2297" s="242">
        <v>4273</v>
      </c>
      <c r="G2297" s="242">
        <v>4235.25</v>
      </c>
      <c r="H2297" s="242">
        <v>4273</v>
      </c>
      <c r="I2297" s="242">
        <v>4224.17</v>
      </c>
      <c r="J2297" s="242">
        <v>4273</v>
      </c>
      <c r="K2297" s="242">
        <v>4235.25</v>
      </c>
    </row>
    <row r="2298" spans="1:11">
      <c r="A2298" s="244">
        <v>10332</v>
      </c>
      <c r="B2298" s="244">
        <v>4275.25</v>
      </c>
      <c r="C2298" s="244">
        <v>4226.75</v>
      </c>
      <c r="D2298" s="245">
        <v>4275.25</v>
      </c>
      <c r="E2298" s="245">
        <v>4226.75</v>
      </c>
      <c r="F2298" s="245">
        <v>4275.25</v>
      </c>
      <c r="G2298" s="245">
        <v>4237.75</v>
      </c>
      <c r="H2298" s="245">
        <v>4275.25</v>
      </c>
      <c r="I2298" s="245">
        <v>4226.75</v>
      </c>
      <c r="J2298" s="245">
        <v>4275.25</v>
      </c>
      <c r="K2298" s="245">
        <v>4237.75</v>
      </c>
    </row>
    <row r="2299" spans="1:11">
      <c r="A2299" s="243">
        <v>10336.5</v>
      </c>
      <c r="B2299" s="243">
        <v>4277.42</v>
      </c>
      <c r="C2299" s="243">
        <v>4229.17</v>
      </c>
      <c r="D2299" s="242">
        <v>4277.42</v>
      </c>
      <c r="E2299" s="242">
        <v>4229.17</v>
      </c>
      <c r="F2299" s="242">
        <v>4277.42</v>
      </c>
      <c r="G2299" s="242">
        <v>4240.08</v>
      </c>
      <c r="H2299" s="242">
        <v>4277.42</v>
      </c>
      <c r="I2299" s="242">
        <v>4229.17</v>
      </c>
      <c r="J2299" s="242">
        <v>4277.42</v>
      </c>
      <c r="K2299" s="242">
        <v>4240.08</v>
      </c>
    </row>
    <row r="2300" spans="1:11">
      <c r="A2300" s="244">
        <v>10341</v>
      </c>
      <c r="B2300" s="244">
        <v>4279.67</v>
      </c>
      <c r="C2300" s="244">
        <v>4231.75</v>
      </c>
      <c r="D2300" s="245">
        <v>4279.67</v>
      </c>
      <c r="E2300" s="245">
        <v>4231.75</v>
      </c>
      <c r="F2300" s="245">
        <v>4279.67</v>
      </c>
      <c r="G2300" s="245">
        <v>4242.58</v>
      </c>
      <c r="H2300" s="245">
        <v>4279.67</v>
      </c>
      <c r="I2300" s="245">
        <v>4231.75</v>
      </c>
      <c r="J2300" s="245">
        <v>4279.67</v>
      </c>
      <c r="K2300" s="245">
        <v>4242.58</v>
      </c>
    </row>
    <row r="2301" spans="1:11">
      <c r="A2301" s="243">
        <v>10345.5</v>
      </c>
      <c r="B2301" s="243">
        <v>4281.92</v>
      </c>
      <c r="C2301" s="243">
        <v>4234.25</v>
      </c>
      <c r="D2301" s="242">
        <v>4281.92</v>
      </c>
      <c r="E2301" s="242">
        <v>4234.25</v>
      </c>
      <c r="F2301" s="242">
        <v>4281.92</v>
      </c>
      <c r="G2301" s="242">
        <v>4245.08</v>
      </c>
      <c r="H2301" s="242">
        <v>4281.92</v>
      </c>
      <c r="I2301" s="242">
        <v>4234.25</v>
      </c>
      <c r="J2301" s="242">
        <v>4281.92</v>
      </c>
      <c r="K2301" s="242">
        <v>4245.08</v>
      </c>
    </row>
    <row r="2302" spans="1:11">
      <c r="A2302" s="244">
        <v>10350</v>
      </c>
      <c r="B2302" s="244">
        <v>4284.17</v>
      </c>
      <c r="C2302" s="244">
        <v>4236.83</v>
      </c>
      <c r="D2302" s="245">
        <v>4284.17</v>
      </c>
      <c r="E2302" s="245">
        <v>4236.83</v>
      </c>
      <c r="F2302" s="245">
        <v>4284.17</v>
      </c>
      <c r="G2302" s="245">
        <v>4247.5</v>
      </c>
      <c r="H2302" s="245">
        <v>4284.17</v>
      </c>
      <c r="I2302" s="245">
        <v>4236.83</v>
      </c>
      <c r="J2302" s="245">
        <v>4284.17</v>
      </c>
      <c r="K2302" s="245">
        <v>4247.5</v>
      </c>
    </row>
    <row r="2303" spans="1:11">
      <c r="A2303" s="243">
        <v>10354.5</v>
      </c>
      <c r="B2303" s="243">
        <v>4286.33</v>
      </c>
      <c r="C2303" s="243">
        <v>4239.25</v>
      </c>
      <c r="D2303" s="242">
        <v>4286.33</v>
      </c>
      <c r="E2303" s="242">
        <v>4239.25</v>
      </c>
      <c r="F2303" s="242">
        <v>4286.33</v>
      </c>
      <c r="G2303" s="242">
        <v>4249.92</v>
      </c>
      <c r="H2303" s="242">
        <v>4286.33</v>
      </c>
      <c r="I2303" s="242">
        <v>4239.25</v>
      </c>
      <c r="J2303" s="242">
        <v>4286.33</v>
      </c>
      <c r="K2303" s="242">
        <v>4249.92</v>
      </c>
    </row>
    <row r="2304" spans="1:11">
      <c r="A2304" s="244">
        <v>10359</v>
      </c>
      <c r="B2304" s="244">
        <v>4288.58</v>
      </c>
      <c r="C2304" s="244">
        <v>4241.83</v>
      </c>
      <c r="D2304" s="245">
        <v>4288.58</v>
      </c>
      <c r="E2304" s="245">
        <v>4241.83</v>
      </c>
      <c r="F2304" s="245">
        <v>4288.58</v>
      </c>
      <c r="G2304" s="245">
        <v>4252.42</v>
      </c>
      <c r="H2304" s="245">
        <v>4288.58</v>
      </c>
      <c r="I2304" s="245">
        <v>4241.83</v>
      </c>
      <c r="J2304" s="245">
        <v>4288.58</v>
      </c>
      <c r="K2304" s="245">
        <v>4252.42</v>
      </c>
    </row>
    <row r="2305" spans="1:11">
      <c r="A2305" s="243">
        <v>10363.5</v>
      </c>
      <c r="B2305" s="243">
        <v>4290.83</v>
      </c>
      <c r="C2305" s="243">
        <v>4244.33</v>
      </c>
      <c r="D2305" s="242">
        <v>4290.83</v>
      </c>
      <c r="E2305" s="242">
        <v>4244.33</v>
      </c>
      <c r="F2305" s="242">
        <v>4290.83</v>
      </c>
      <c r="G2305" s="242">
        <v>4254.92</v>
      </c>
      <c r="H2305" s="242">
        <v>4290.83</v>
      </c>
      <c r="I2305" s="242">
        <v>4244.33</v>
      </c>
      <c r="J2305" s="242">
        <v>4290.83</v>
      </c>
      <c r="K2305" s="242">
        <v>4254.92</v>
      </c>
    </row>
    <row r="2306" spans="1:11">
      <c r="A2306" s="244">
        <v>10368</v>
      </c>
      <c r="B2306" s="244">
        <v>4293.08</v>
      </c>
      <c r="C2306" s="244">
        <v>4246.92</v>
      </c>
      <c r="D2306" s="245">
        <v>4293.08</v>
      </c>
      <c r="E2306" s="245">
        <v>4246.92</v>
      </c>
      <c r="F2306" s="245">
        <v>4293.08</v>
      </c>
      <c r="G2306" s="245">
        <v>4257.33</v>
      </c>
      <c r="H2306" s="245">
        <v>4293.08</v>
      </c>
      <c r="I2306" s="245">
        <v>4246.92</v>
      </c>
      <c r="J2306" s="245">
        <v>4293.08</v>
      </c>
      <c r="K2306" s="245">
        <v>4257.33</v>
      </c>
    </row>
    <row r="2307" spans="1:11">
      <c r="A2307" s="243">
        <v>10372.5</v>
      </c>
      <c r="B2307" s="243">
        <v>4295.25</v>
      </c>
      <c r="C2307" s="243">
        <v>4249.33</v>
      </c>
      <c r="D2307" s="242">
        <v>4295.25</v>
      </c>
      <c r="E2307" s="242">
        <v>4249.33</v>
      </c>
      <c r="F2307" s="242">
        <v>4295.25</v>
      </c>
      <c r="G2307" s="242">
        <v>4259.75</v>
      </c>
      <c r="H2307" s="242">
        <v>4295.25</v>
      </c>
      <c r="I2307" s="242">
        <v>4249.33</v>
      </c>
      <c r="J2307" s="242">
        <v>4295.25</v>
      </c>
      <c r="K2307" s="242">
        <v>4259.75</v>
      </c>
    </row>
    <row r="2308" spans="1:11">
      <c r="A2308" s="244">
        <v>10377</v>
      </c>
      <c r="B2308" s="244">
        <v>4297.5</v>
      </c>
      <c r="C2308" s="244">
        <v>4251.92</v>
      </c>
      <c r="D2308" s="245">
        <v>4297.5</v>
      </c>
      <c r="E2308" s="245">
        <v>4251.92</v>
      </c>
      <c r="F2308" s="245">
        <v>4297.5</v>
      </c>
      <c r="G2308" s="245">
        <v>4262.25</v>
      </c>
      <c r="H2308" s="245">
        <v>4297.5</v>
      </c>
      <c r="I2308" s="245">
        <v>4251.92</v>
      </c>
      <c r="J2308" s="245">
        <v>4297.5</v>
      </c>
      <c r="K2308" s="245">
        <v>4262.25</v>
      </c>
    </row>
    <row r="2309" spans="1:11">
      <c r="A2309" s="243">
        <v>10381.5</v>
      </c>
      <c r="B2309" s="243">
        <v>4299.75</v>
      </c>
      <c r="C2309" s="243">
        <v>4254.42</v>
      </c>
      <c r="D2309" s="242">
        <v>4299.75</v>
      </c>
      <c r="E2309" s="242">
        <v>4254.42</v>
      </c>
      <c r="F2309" s="242">
        <v>4299.75</v>
      </c>
      <c r="G2309" s="242">
        <v>4264.67</v>
      </c>
      <c r="H2309" s="242">
        <v>4299.75</v>
      </c>
      <c r="I2309" s="242">
        <v>4254.42</v>
      </c>
      <c r="J2309" s="242">
        <v>4299.75</v>
      </c>
      <c r="K2309" s="242">
        <v>4264.67</v>
      </c>
    </row>
    <row r="2310" spans="1:11">
      <c r="A2310" s="244">
        <v>10386</v>
      </c>
      <c r="B2310" s="244">
        <v>4301.92</v>
      </c>
      <c r="C2310" s="244">
        <v>4256.92</v>
      </c>
      <c r="D2310" s="245">
        <v>4301.92</v>
      </c>
      <c r="E2310" s="245">
        <v>4256.92</v>
      </c>
      <c r="F2310" s="245">
        <v>4301.92</v>
      </c>
      <c r="G2310" s="245">
        <v>4267.08</v>
      </c>
      <c r="H2310" s="245">
        <v>4301.92</v>
      </c>
      <c r="I2310" s="245">
        <v>4256.92</v>
      </c>
      <c r="J2310" s="245">
        <v>4301.92</v>
      </c>
      <c r="K2310" s="245">
        <v>4267.08</v>
      </c>
    </row>
    <row r="2311" spans="1:11">
      <c r="A2311" s="243">
        <v>10390.5</v>
      </c>
      <c r="B2311" s="243">
        <v>4304.17</v>
      </c>
      <c r="C2311" s="243">
        <v>4259.5</v>
      </c>
      <c r="D2311" s="242">
        <v>4304.17</v>
      </c>
      <c r="E2311" s="242">
        <v>4259.5</v>
      </c>
      <c r="F2311" s="242">
        <v>4304.17</v>
      </c>
      <c r="G2311" s="242">
        <v>4269.58</v>
      </c>
      <c r="H2311" s="242">
        <v>4304.17</v>
      </c>
      <c r="I2311" s="242">
        <v>4259.5</v>
      </c>
      <c r="J2311" s="242">
        <v>4304.17</v>
      </c>
      <c r="K2311" s="242">
        <v>4269.58</v>
      </c>
    </row>
    <row r="2312" spans="1:11">
      <c r="A2312" s="244">
        <v>10395</v>
      </c>
      <c r="B2312" s="244">
        <v>4306.42</v>
      </c>
      <c r="C2312" s="244">
        <v>4262</v>
      </c>
      <c r="D2312" s="245">
        <v>4306.42</v>
      </c>
      <c r="E2312" s="245">
        <v>4262</v>
      </c>
      <c r="F2312" s="245">
        <v>4306.42</v>
      </c>
      <c r="G2312" s="245">
        <v>4272.08</v>
      </c>
      <c r="H2312" s="245">
        <v>4306.42</v>
      </c>
      <c r="I2312" s="245">
        <v>4262</v>
      </c>
      <c r="J2312" s="245">
        <v>4306.42</v>
      </c>
      <c r="K2312" s="245">
        <v>4272.08</v>
      </c>
    </row>
    <row r="2313" spans="1:11">
      <c r="A2313" s="243">
        <v>10399.5</v>
      </c>
      <c r="B2313" s="243">
        <v>4308.67</v>
      </c>
      <c r="C2313" s="243">
        <v>4264.58</v>
      </c>
      <c r="D2313" s="242">
        <v>4308.67</v>
      </c>
      <c r="E2313" s="242">
        <v>4264.58</v>
      </c>
      <c r="F2313" s="242">
        <v>4308.67</v>
      </c>
      <c r="G2313" s="242">
        <v>4274.5</v>
      </c>
      <c r="H2313" s="242">
        <v>4308.67</v>
      </c>
      <c r="I2313" s="242">
        <v>4264.58</v>
      </c>
      <c r="J2313" s="242">
        <v>4308.67</v>
      </c>
      <c r="K2313" s="242">
        <v>4274.5</v>
      </c>
    </row>
    <row r="2314" spans="1:11">
      <c r="A2314" s="244">
        <v>10404</v>
      </c>
      <c r="B2314" s="244">
        <v>4310.83</v>
      </c>
      <c r="C2314" s="244">
        <v>4267</v>
      </c>
      <c r="D2314" s="245">
        <v>4310.83</v>
      </c>
      <c r="E2314" s="245">
        <v>4267</v>
      </c>
      <c r="F2314" s="245">
        <v>4310.83</v>
      </c>
      <c r="G2314" s="245">
        <v>4276.92</v>
      </c>
      <c r="H2314" s="245">
        <v>4310.83</v>
      </c>
      <c r="I2314" s="245">
        <v>4267</v>
      </c>
      <c r="J2314" s="245">
        <v>4310.83</v>
      </c>
      <c r="K2314" s="245">
        <v>4276.92</v>
      </c>
    </row>
    <row r="2315" spans="1:11">
      <c r="A2315" s="243">
        <v>10408.5</v>
      </c>
      <c r="B2315" s="243">
        <v>4313.08</v>
      </c>
      <c r="C2315" s="243">
        <v>4269.58</v>
      </c>
      <c r="D2315" s="242">
        <v>4313.08</v>
      </c>
      <c r="E2315" s="242">
        <v>4269.58</v>
      </c>
      <c r="F2315" s="242">
        <v>4313.08</v>
      </c>
      <c r="G2315" s="242">
        <v>4279.42</v>
      </c>
      <c r="H2315" s="242">
        <v>4313.08</v>
      </c>
      <c r="I2315" s="242">
        <v>4269.58</v>
      </c>
      <c r="J2315" s="242">
        <v>4313.08</v>
      </c>
      <c r="K2315" s="242">
        <v>4279.42</v>
      </c>
    </row>
    <row r="2316" spans="1:11">
      <c r="A2316" s="244">
        <v>10413</v>
      </c>
      <c r="B2316" s="244">
        <v>4315.33</v>
      </c>
      <c r="C2316" s="244">
        <v>4272.08</v>
      </c>
      <c r="D2316" s="245">
        <v>4315.33</v>
      </c>
      <c r="E2316" s="245">
        <v>4272.08</v>
      </c>
      <c r="F2316" s="245">
        <v>4315.33</v>
      </c>
      <c r="G2316" s="245">
        <v>4281.83</v>
      </c>
      <c r="H2316" s="245">
        <v>4315.33</v>
      </c>
      <c r="I2316" s="245">
        <v>4272.08</v>
      </c>
      <c r="J2316" s="245">
        <v>4315.33</v>
      </c>
      <c r="K2316" s="245">
        <v>4281.83</v>
      </c>
    </row>
    <row r="2317" spans="1:11">
      <c r="A2317" s="243">
        <v>10417.5</v>
      </c>
      <c r="B2317" s="243">
        <v>4317.58</v>
      </c>
      <c r="C2317" s="243">
        <v>4274.67</v>
      </c>
      <c r="D2317" s="242">
        <v>4317.58</v>
      </c>
      <c r="E2317" s="242">
        <v>4274.67</v>
      </c>
      <c r="F2317" s="242">
        <v>4317.58</v>
      </c>
      <c r="G2317" s="242">
        <v>4284.33</v>
      </c>
      <c r="H2317" s="242">
        <v>4317.58</v>
      </c>
      <c r="I2317" s="242">
        <v>4274.67</v>
      </c>
      <c r="J2317" s="242">
        <v>4317.58</v>
      </c>
      <c r="K2317" s="242">
        <v>4284.33</v>
      </c>
    </row>
    <row r="2318" spans="1:11">
      <c r="A2318" s="244">
        <v>10422</v>
      </c>
      <c r="B2318" s="244">
        <v>4319.75</v>
      </c>
      <c r="C2318" s="244">
        <v>4277.08</v>
      </c>
      <c r="D2318" s="245">
        <v>4319.75</v>
      </c>
      <c r="E2318" s="245">
        <v>4277.08</v>
      </c>
      <c r="F2318" s="245">
        <v>4319.75</v>
      </c>
      <c r="G2318" s="245">
        <v>4286.75</v>
      </c>
      <c r="H2318" s="245">
        <v>4319.75</v>
      </c>
      <c r="I2318" s="245">
        <v>4277.08</v>
      </c>
      <c r="J2318" s="245">
        <v>4319.75</v>
      </c>
      <c r="K2318" s="245">
        <v>4286.75</v>
      </c>
    </row>
    <row r="2319" spans="1:11">
      <c r="A2319" s="243">
        <v>10426.5</v>
      </c>
      <c r="B2319" s="243">
        <v>4322</v>
      </c>
      <c r="C2319" s="243">
        <v>4279.67</v>
      </c>
      <c r="D2319" s="242">
        <v>4322</v>
      </c>
      <c r="E2319" s="242">
        <v>4279.67</v>
      </c>
      <c r="F2319" s="242">
        <v>4322</v>
      </c>
      <c r="G2319" s="242">
        <v>4289.25</v>
      </c>
      <c r="H2319" s="242">
        <v>4322</v>
      </c>
      <c r="I2319" s="242">
        <v>4279.67</v>
      </c>
      <c r="J2319" s="242">
        <v>4322</v>
      </c>
      <c r="K2319" s="242">
        <v>4289.25</v>
      </c>
    </row>
    <row r="2320" spans="1:11">
      <c r="A2320" s="244">
        <v>10431</v>
      </c>
      <c r="B2320" s="244">
        <v>4324.25</v>
      </c>
      <c r="C2320" s="244">
        <v>4282.17</v>
      </c>
      <c r="D2320" s="245">
        <v>4324.25</v>
      </c>
      <c r="E2320" s="245">
        <v>4282.17</v>
      </c>
      <c r="F2320" s="245">
        <v>4324.25</v>
      </c>
      <c r="G2320" s="245">
        <v>4291.67</v>
      </c>
      <c r="H2320" s="245">
        <v>4324.25</v>
      </c>
      <c r="I2320" s="245">
        <v>4282.17</v>
      </c>
      <c r="J2320" s="245">
        <v>4324.25</v>
      </c>
      <c r="K2320" s="245">
        <v>4291.67</v>
      </c>
    </row>
    <row r="2321" spans="1:11">
      <c r="A2321" s="243">
        <v>10435.5</v>
      </c>
      <c r="B2321" s="243">
        <v>4326.5</v>
      </c>
      <c r="C2321" s="243">
        <v>4284.75</v>
      </c>
      <c r="D2321" s="242">
        <v>4326.5</v>
      </c>
      <c r="E2321" s="242">
        <v>4284.75</v>
      </c>
      <c r="F2321" s="242">
        <v>4326.5</v>
      </c>
      <c r="G2321" s="242">
        <v>4294.17</v>
      </c>
      <c r="H2321" s="242">
        <v>4326.5</v>
      </c>
      <c r="I2321" s="242">
        <v>4284.75</v>
      </c>
      <c r="J2321" s="242">
        <v>4326.5</v>
      </c>
      <c r="K2321" s="242">
        <v>4294.17</v>
      </c>
    </row>
    <row r="2322" spans="1:11">
      <c r="A2322" s="244">
        <v>10440</v>
      </c>
      <c r="B2322" s="244">
        <v>4328.67</v>
      </c>
      <c r="C2322" s="244">
        <v>4287.17</v>
      </c>
      <c r="D2322" s="245">
        <v>4328.67</v>
      </c>
      <c r="E2322" s="245">
        <v>4287.17</v>
      </c>
      <c r="F2322" s="245">
        <v>4328.67</v>
      </c>
      <c r="G2322" s="245">
        <v>4296.58</v>
      </c>
      <c r="H2322" s="245">
        <v>4328.67</v>
      </c>
      <c r="I2322" s="245">
        <v>4287.17</v>
      </c>
      <c r="J2322" s="245">
        <v>4328.67</v>
      </c>
      <c r="K2322" s="245">
        <v>4296.58</v>
      </c>
    </row>
    <row r="2323" spans="1:11">
      <c r="A2323" s="243">
        <v>10444.5</v>
      </c>
      <c r="B2323" s="243">
        <v>4330.92</v>
      </c>
      <c r="C2323" s="243">
        <v>4289.75</v>
      </c>
      <c r="D2323" s="242">
        <v>4330.92</v>
      </c>
      <c r="E2323" s="242">
        <v>4289.75</v>
      </c>
      <c r="F2323" s="242">
        <v>4330.92</v>
      </c>
      <c r="G2323" s="242">
        <v>4299.08</v>
      </c>
      <c r="H2323" s="242">
        <v>4330.92</v>
      </c>
      <c r="I2323" s="242">
        <v>4289.75</v>
      </c>
      <c r="J2323" s="242">
        <v>4330.92</v>
      </c>
      <c r="K2323" s="242">
        <v>4299.08</v>
      </c>
    </row>
    <row r="2324" spans="1:11">
      <c r="A2324" s="244">
        <v>10449</v>
      </c>
      <c r="B2324" s="244">
        <v>4333.17</v>
      </c>
      <c r="C2324" s="244">
        <v>4292.25</v>
      </c>
      <c r="D2324" s="245">
        <v>4333.17</v>
      </c>
      <c r="E2324" s="245">
        <v>4292.25</v>
      </c>
      <c r="F2324" s="245">
        <v>4333.17</v>
      </c>
      <c r="G2324" s="245">
        <v>4301.5</v>
      </c>
      <c r="H2324" s="245">
        <v>4333.17</v>
      </c>
      <c r="I2324" s="245">
        <v>4292.25</v>
      </c>
      <c r="J2324" s="245">
        <v>4333.17</v>
      </c>
      <c r="K2324" s="245">
        <v>4301.5</v>
      </c>
    </row>
    <row r="2325" spans="1:11">
      <c r="A2325" s="243">
        <v>10453.5</v>
      </c>
      <c r="B2325" s="243">
        <v>4335.33</v>
      </c>
      <c r="C2325" s="243">
        <v>4294.75</v>
      </c>
      <c r="D2325" s="242">
        <v>4335.33</v>
      </c>
      <c r="E2325" s="242">
        <v>4294.75</v>
      </c>
      <c r="F2325" s="242">
        <v>4335.33</v>
      </c>
      <c r="G2325" s="242">
        <v>4303.92</v>
      </c>
      <c r="H2325" s="242">
        <v>4335.33</v>
      </c>
      <c r="I2325" s="242">
        <v>4294.75</v>
      </c>
      <c r="J2325" s="242">
        <v>4335.33</v>
      </c>
      <c r="K2325" s="242">
        <v>4303.92</v>
      </c>
    </row>
    <row r="2326" spans="1:11">
      <c r="A2326" s="244">
        <v>10458</v>
      </c>
      <c r="B2326" s="244">
        <v>4337.58</v>
      </c>
      <c r="C2326" s="244">
        <v>4297.25</v>
      </c>
      <c r="D2326" s="245">
        <v>4337.58</v>
      </c>
      <c r="E2326" s="245">
        <v>4297.25</v>
      </c>
      <c r="F2326" s="245">
        <v>4337.58</v>
      </c>
      <c r="G2326" s="245">
        <v>4306.42</v>
      </c>
      <c r="H2326" s="245">
        <v>4337.58</v>
      </c>
      <c r="I2326" s="245">
        <v>4297.25</v>
      </c>
      <c r="J2326" s="245">
        <v>4337.58</v>
      </c>
      <c r="K2326" s="245">
        <v>4306.42</v>
      </c>
    </row>
    <row r="2327" spans="1:11">
      <c r="A2327" s="243">
        <v>10462.5</v>
      </c>
      <c r="B2327" s="243">
        <v>4339.83</v>
      </c>
      <c r="C2327" s="243">
        <v>4299.83</v>
      </c>
      <c r="D2327" s="242">
        <v>4339.83</v>
      </c>
      <c r="E2327" s="242">
        <v>4299.83</v>
      </c>
      <c r="F2327" s="242">
        <v>4339.83</v>
      </c>
      <c r="G2327" s="242">
        <v>4308.83</v>
      </c>
      <c r="H2327" s="242">
        <v>4339.83</v>
      </c>
      <c r="I2327" s="242">
        <v>4299.83</v>
      </c>
      <c r="J2327" s="242">
        <v>4339.83</v>
      </c>
      <c r="K2327" s="242">
        <v>4308.83</v>
      </c>
    </row>
    <row r="2328" spans="1:11">
      <c r="A2328" s="244">
        <v>10467</v>
      </c>
      <c r="B2328" s="244">
        <v>4342.08</v>
      </c>
      <c r="C2328" s="244">
        <v>4302.33</v>
      </c>
      <c r="D2328" s="245">
        <v>4342.08</v>
      </c>
      <c r="E2328" s="245">
        <v>4302.33</v>
      </c>
      <c r="F2328" s="245">
        <v>4342.08</v>
      </c>
      <c r="G2328" s="245">
        <v>4311.33</v>
      </c>
      <c r="H2328" s="245">
        <v>4342.08</v>
      </c>
      <c r="I2328" s="245">
        <v>4302.33</v>
      </c>
      <c r="J2328" s="245">
        <v>4342.08</v>
      </c>
      <c r="K2328" s="245">
        <v>4311.33</v>
      </c>
    </row>
    <row r="2329" spans="1:11">
      <c r="A2329" s="243">
        <v>10471.5</v>
      </c>
      <c r="B2329" s="243">
        <v>4344.25</v>
      </c>
      <c r="C2329" s="243">
        <v>4304.83</v>
      </c>
      <c r="D2329" s="242">
        <v>4344.25</v>
      </c>
      <c r="E2329" s="242">
        <v>4304.83</v>
      </c>
      <c r="F2329" s="242">
        <v>4344.25</v>
      </c>
      <c r="G2329" s="242">
        <v>4313.75</v>
      </c>
      <c r="H2329" s="242">
        <v>4344.25</v>
      </c>
      <c r="I2329" s="242">
        <v>4304.83</v>
      </c>
      <c r="J2329" s="242">
        <v>4344.25</v>
      </c>
      <c r="K2329" s="242">
        <v>4313.75</v>
      </c>
    </row>
    <row r="2330" spans="1:11">
      <c r="A2330" s="244">
        <v>10476</v>
      </c>
      <c r="B2330" s="244">
        <v>4346.5</v>
      </c>
      <c r="C2330" s="244">
        <v>4307.33</v>
      </c>
      <c r="D2330" s="245">
        <v>4346.5</v>
      </c>
      <c r="E2330" s="245">
        <v>4307.33</v>
      </c>
      <c r="F2330" s="245">
        <v>4346.5</v>
      </c>
      <c r="G2330" s="245">
        <v>4316.25</v>
      </c>
      <c r="H2330" s="245">
        <v>4346.5</v>
      </c>
      <c r="I2330" s="245">
        <v>4307.33</v>
      </c>
      <c r="J2330" s="245">
        <v>4346.5</v>
      </c>
      <c r="K2330" s="245">
        <v>4316.25</v>
      </c>
    </row>
    <row r="2331" spans="1:11">
      <c r="A2331" s="243">
        <v>10480.5</v>
      </c>
      <c r="B2331" s="243">
        <v>4348.75</v>
      </c>
      <c r="C2331" s="243">
        <v>4309.92</v>
      </c>
      <c r="D2331" s="242">
        <v>4348.75</v>
      </c>
      <c r="E2331" s="242">
        <v>4309.92</v>
      </c>
      <c r="F2331" s="242">
        <v>4348.75</v>
      </c>
      <c r="G2331" s="242">
        <v>4318.67</v>
      </c>
      <c r="H2331" s="242">
        <v>4348.75</v>
      </c>
      <c r="I2331" s="242">
        <v>4309.92</v>
      </c>
      <c r="J2331" s="242">
        <v>4348.75</v>
      </c>
      <c r="K2331" s="242">
        <v>4318.67</v>
      </c>
    </row>
    <row r="2332" spans="1:11">
      <c r="A2332" s="244">
        <v>10485</v>
      </c>
      <c r="B2332" s="244">
        <v>4351</v>
      </c>
      <c r="C2332" s="244">
        <v>4312.42</v>
      </c>
      <c r="D2332" s="245">
        <v>4351</v>
      </c>
      <c r="E2332" s="245">
        <v>4312.42</v>
      </c>
      <c r="F2332" s="245">
        <v>4351</v>
      </c>
      <c r="G2332" s="245">
        <v>4321.17</v>
      </c>
      <c r="H2332" s="245">
        <v>4351</v>
      </c>
      <c r="I2332" s="245">
        <v>4312.42</v>
      </c>
      <c r="J2332" s="245">
        <v>4351</v>
      </c>
      <c r="K2332" s="245">
        <v>4321.17</v>
      </c>
    </row>
    <row r="2333" spans="1:11">
      <c r="A2333" s="243">
        <v>10489.5</v>
      </c>
      <c r="B2333" s="243">
        <v>4353.17</v>
      </c>
      <c r="C2333" s="243">
        <v>4314.92</v>
      </c>
      <c r="D2333" s="242">
        <v>4353.17</v>
      </c>
      <c r="E2333" s="242">
        <v>4314.92</v>
      </c>
      <c r="F2333" s="242">
        <v>4353.17</v>
      </c>
      <c r="G2333" s="242">
        <v>4323.58</v>
      </c>
      <c r="H2333" s="242">
        <v>4353.17</v>
      </c>
      <c r="I2333" s="242">
        <v>4314.92</v>
      </c>
      <c r="J2333" s="242">
        <v>4353.17</v>
      </c>
      <c r="K2333" s="242">
        <v>4323.58</v>
      </c>
    </row>
    <row r="2334" spans="1:11">
      <c r="A2334" s="244">
        <v>10494</v>
      </c>
      <c r="B2334" s="244">
        <v>4355.42</v>
      </c>
      <c r="C2334" s="244">
        <v>4317.42</v>
      </c>
      <c r="D2334" s="245">
        <v>4355.42</v>
      </c>
      <c r="E2334" s="245">
        <v>4317.42</v>
      </c>
      <c r="F2334" s="245">
        <v>4355.42</v>
      </c>
      <c r="G2334" s="245">
        <v>4326</v>
      </c>
      <c r="H2334" s="245">
        <v>4355.42</v>
      </c>
      <c r="I2334" s="245">
        <v>4317.42</v>
      </c>
      <c r="J2334" s="245">
        <v>4355.42</v>
      </c>
      <c r="K2334" s="245">
        <v>4326</v>
      </c>
    </row>
    <row r="2335" spans="1:11">
      <c r="A2335" s="243">
        <v>10498.5</v>
      </c>
      <c r="B2335" s="243">
        <v>4357.67</v>
      </c>
      <c r="C2335" s="243">
        <v>4320</v>
      </c>
      <c r="D2335" s="242">
        <v>4357.67</v>
      </c>
      <c r="E2335" s="242">
        <v>4320</v>
      </c>
      <c r="F2335" s="242">
        <v>4357.67</v>
      </c>
      <c r="G2335" s="242">
        <v>4328.5</v>
      </c>
      <c r="H2335" s="242">
        <v>4357.67</v>
      </c>
      <c r="I2335" s="242">
        <v>4320</v>
      </c>
      <c r="J2335" s="242">
        <v>4357.67</v>
      </c>
      <c r="K2335" s="242">
        <v>4328.5</v>
      </c>
    </row>
    <row r="2336" spans="1:11">
      <c r="A2336" s="244">
        <v>10503</v>
      </c>
      <c r="B2336" s="244">
        <v>4359.83</v>
      </c>
      <c r="C2336" s="244">
        <v>4322.42</v>
      </c>
      <c r="D2336" s="245">
        <v>4359.83</v>
      </c>
      <c r="E2336" s="245">
        <v>4322.42</v>
      </c>
      <c r="F2336" s="245">
        <v>4359.83</v>
      </c>
      <c r="G2336" s="245">
        <v>4330.92</v>
      </c>
      <c r="H2336" s="245">
        <v>4359.83</v>
      </c>
      <c r="I2336" s="245">
        <v>4322.42</v>
      </c>
      <c r="J2336" s="245">
        <v>4359.83</v>
      </c>
      <c r="K2336" s="245">
        <v>4330.92</v>
      </c>
    </row>
    <row r="2337" spans="1:11">
      <c r="A2337" s="243">
        <v>10507.5</v>
      </c>
      <c r="B2337" s="243">
        <v>4362.08</v>
      </c>
      <c r="C2337" s="243">
        <v>4325</v>
      </c>
      <c r="D2337" s="242">
        <v>4362.08</v>
      </c>
      <c r="E2337" s="242">
        <v>4325</v>
      </c>
      <c r="F2337" s="242">
        <v>4362.08</v>
      </c>
      <c r="G2337" s="242">
        <v>4333.42</v>
      </c>
      <c r="H2337" s="242">
        <v>4362.08</v>
      </c>
      <c r="I2337" s="242">
        <v>4325</v>
      </c>
      <c r="J2337" s="242">
        <v>4362.08</v>
      </c>
      <c r="K2337" s="242">
        <v>4333.42</v>
      </c>
    </row>
    <row r="2338" spans="1:11">
      <c r="A2338" s="244">
        <v>10512</v>
      </c>
      <c r="B2338" s="244">
        <v>4364.33</v>
      </c>
      <c r="C2338" s="244">
        <v>4327.5</v>
      </c>
      <c r="D2338" s="245">
        <v>4364.33</v>
      </c>
      <c r="E2338" s="245">
        <v>4327.5</v>
      </c>
      <c r="F2338" s="245">
        <v>4364.33</v>
      </c>
      <c r="G2338" s="245">
        <v>4335.83</v>
      </c>
      <c r="H2338" s="245">
        <v>4364.33</v>
      </c>
      <c r="I2338" s="245">
        <v>4327.5</v>
      </c>
      <c r="J2338" s="245">
        <v>4364.33</v>
      </c>
      <c r="K2338" s="245">
        <v>4335.83</v>
      </c>
    </row>
    <row r="2339" spans="1:11">
      <c r="A2339" s="243">
        <v>10516.5</v>
      </c>
      <c r="B2339" s="243">
        <v>4366.58</v>
      </c>
      <c r="C2339" s="243">
        <v>4330.08</v>
      </c>
      <c r="D2339" s="242">
        <v>4366.58</v>
      </c>
      <c r="E2339" s="242">
        <v>4330.08</v>
      </c>
      <c r="F2339" s="242">
        <v>4366.58</v>
      </c>
      <c r="G2339" s="242">
        <v>4338.33</v>
      </c>
      <c r="H2339" s="242">
        <v>4366.58</v>
      </c>
      <c r="I2339" s="242">
        <v>4330.08</v>
      </c>
      <c r="J2339" s="242">
        <v>4366.58</v>
      </c>
      <c r="K2339" s="242">
        <v>4338.33</v>
      </c>
    </row>
    <row r="2340" spans="1:11">
      <c r="A2340" s="244">
        <v>10521</v>
      </c>
      <c r="B2340" s="244">
        <v>4368.75</v>
      </c>
      <c r="C2340" s="244">
        <v>4332.5</v>
      </c>
      <c r="D2340" s="245">
        <v>4368.75</v>
      </c>
      <c r="E2340" s="245">
        <v>4332.5</v>
      </c>
      <c r="F2340" s="245">
        <v>4368.75</v>
      </c>
      <c r="G2340" s="245">
        <v>4340.75</v>
      </c>
      <c r="H2340" s="245">
        <v>4368.75</v>
      </c>
      <c r="I2340" s="245">
        <v>4332.5</v>
      </c>
      <c r="J2340" s="245">
        <v>4368.75</v>
      </c>
      <c r="K2340" s="245">
        <v>4340.75</v>
      </c>
    </row>
    <row r="2341" spans="1:11">
      <c r="A2341" s="243">
        <v>10525.5</v>
      </c>
      <c r="B2341" s="243">
        <v>4371</v>
      </c>
      <c r="C2341" s="243">
        <v>4335.08</v>
      </c>
      <c r="D2341" s="242">
        <v>4371</v>
      </c>
      <c r="E2341" s="242">
        <v>4335.08</v>
      </c>
      <c r="F2341" s="242">
        <v>4371</v>
      </c>
      <c r="G2341" s="242">
        <v>4343.17</v>
      </c>
      <c r="H2341" s="242">
        <v>4371</v>
      </c>
      <c r="I2341" s="242">
        <v>4335.08</v>
      </c>
      <c r="J2341" s="242">
        <v>4371</v>
      </c>
      <c r="K2341" s="242">
        <v>4343.17</v>
      </c>
    </row>
    <row r="2342" spans="1:11">
      <c r="A2342" s="244">
        <v>10530</v>
      </c>
      <c r="B2342" s="244">
        <v>4373.25</v>
      </c>
      <c r="C2342" s="244">
        <v>4337.58</v>
      </c>
      <c r="D2342" s="245">
        <v>4373.25</v>
      </c>
      <c r="E2342" s="245">
        <v>4337.58</v>
      </c>
      <c r="F2342" s="245">
        <v>4373.25</v>
      </c>
      <c r="G2342" s="245">
        <v>4345.67</v>
      </c>
      <c r="H2342" s="245">
        <v>4373.25</v>
      </c>
      <c r="I2342" s="245">
        <v>4337.58</v>
      </c>
      <c r="J2342" s="245">
        <v>4373.25</v>
      </c>
      <c r="K2342" s="245">
        <v>4345.67</v>
      </c>
    </row>
    <row r="2343" spans="1:11">
      <c r="A2343" s="243">
        <v>10534.5</v>
      </c>
      <c r="B2343" s="243">
        <v>4375.5</v>
      </c>
      <c r="C2343" s="243">
        <v>4340.17</v>
      </c>
      <c r="D2343" s="242">
        <v>4375.5</v>
      </c>
      <c r="E2343" s="242">
        <v>4340.17</v>
      </c>
      <c r="F2343" s="242">
        <v>4375.5</v>
      </c>
      <c r="G2343" s="242">
        <v>4348.17</v>
      </c>
      <c r="H2343" s="242">
        <v>4375.5</v>
      </c>
      <c r="I2343" s="242">
        <v>4340.17</v>
      </c>
      <c r="J2343" s="242">
        <v>4375.5</v>
      </c>
      <c r="K2343" s="242">
        <v>4348.17</v>
      </c>
    </row>
    <row r="2344" spans="1:11">
      <c r="A2344" s="244">
        <v>10539</v>
      </c>
      <c r="B2344" s="244">
        <v>4377.67</v>
      </c>
      <c r="C2344" s="244">
        <v>4342.67</v>
      </c>
      <c r="D2344" s="245">
        <v>4377.67</v>
      </c>
      <c r="E2344" s="245">
        <v>4342.67</v>
      </c>
      <c r="F2344" s="245">
        <v>4377.67</v>
      </c>
      <c r="G2344" s="245">
        <v>4350.58</v>
      </c>
      <c r="H2344" s="245">
        <v>4377.67</v>
      </c>
      <c r="I2344" s="245">
        <v>4342.67</v>
      </c>
      <c r="J2344" s="245">
        <v>4377.67</v>
      </c>
      <c r="K2344" s="245">
        <v>4350.58</v>
      </c>
    </row>
    <row r="2345" spans="1:11">
      <c r="A2345" s="243">
        <v>10543.5</v>
      </c>
      <c r="B2345" s="243">
        <v>4379.92</v>
      </c>
      <c r="C2345" s="243">
        <v>4345.17</v>
      </c>
      <c r="D2345" s="242">
        <v>4379.92</v>
      </c>
      <c r="E2345" s="242">
        <v>4345.17</v>
      </c>
      <c r="F2345" s="242">
        <v>4379.92</v>
      </c>
      <c r="G2345" s="242">
        <v>4353</v>
      </c>
      <c r="H2345" s="242">
        <v>4379.92</v>
      </c>
      <c r="I2345" s="242">
        <v>4345.17</v>
      </c>
      <c r="J2345" s="242">
        <v>4379.92</v>
      </c>
      <c r="K2345" s="242">
        <v>4353</v>
      </c>
    </row>
    <row r="2346" spans="1:11">
      <c r="A2346" s="244">
        <v>10548</v>
      </c>
      <c r="B2346" s="244">
        <v>4382.17</v>
      </c>
      <c r="C2346" s="244">
        <v>4347.75</v>
      </c>
      <c r="D2346" s="245">
        <v>4382.17</v>
      </c>
      <c r="E2346" s="245">
        <v>4347.75</v>
      </c>
      <c r="F2346" s="245">
        <v>4382.17</v>
      </c>
      <c r="G2346" s="245">
        <v>4355.5</v>
      </c>
      <c r="H2346" s="245">
        <v>4382.17</v>
      </c>
      <c r="I2346" s="245">
        <v>4347.75</v>
      </c>
      <c r="J2346" s="245">
        <v>4382.17</v>
      </c>
      <c r="K2346" s="245">
        <v>4355.5</v>
      </c>
    </row>
    <row r="2347" spans="1:11">
      <c r="A2347" s="243">
        <v>10552.5</v>
      </c>
      <c r="B2347" s="243">
        <v>4384.33</v>
      </c>
      <c r="C2347" s="243">
        <v>4350.17</v>
      </c>
      <c r="D2347" s="242">
        <v>4384.33</v>
      </c>
      <c r="E2347" s="242">
        <v>4350.17</v>
      </c>
      <c r="F2347" s="242">
        <v>4384.33</v>
      </c>
      <c r="G2347" s="242">
        <v>4357.92</v>
      </c>
      <c r="H2347" s="242">
        <v>4384.33</v>
      </c>
      <c r="I2347" s="242">
        <v>4350.17</v>
      </c>
      <c r="J2347" s="242">
        <v>4384.33</v>
      </c>
      <c r="K2347" s="242">
        <v>4357.92</v>
      </c>
    </row>
    <row r="2348" spans="1:11">
      <c r="A2348" s="244">
        <v>10557</v>
      </c>
      <c r="B2348" s="244">
        <v>4386.58</v>
      </c>
      <c r="C2348" s="244">
        <v>4352.75</v>
      </c>
      <c r="D2348" s="245">
        <v>4386.58</v>
      </c>
      <c r="E2348" s="245">
        <v>4352.75</v>
      </c>
      <c r="F2348" s="245">
        <v>4386.58</v>
      </c>
      <c r="G2348" s="245">
        <v>4360.33</v>
      </c>
      <c r="H2348" s="245">
        <v>4386.58</v>
      </c>
      <c r="I2348" s="245">
        <v>4352.75</v>
      </c>
      <c r="J2348" s="245">
        <v>4386.58</v>
      </c>
      <c r="K2348" s="245">
        <v>4360.33</v>
      </c>
    </row>
    <row r="2349" spans="1:11">
      <c r="A2349" s="243">
        <v>10561.5</v>
      </c>
      <c r="B2349" s="243">
        <v>4388.83</v>
      </c>
      <c r="C2349" s="243">
        <v>4355.25</v>
      </c>
      <c r="D2349" s="242">
        <v>4388.83</v>
      </c>
      <c r="E2349" s="242">
        <v>4355.25</v>
      </c>
      <c r="F2349" s="242">
        <v>4388.83</v>
      </c>
      <c r="G2349" s="242">
        <v>4362.83</v>
      </c>
      <c r="H2349" s="242">
        <v>4388.83</v>
      </c>
      <c r="I2349" s="242">
        <v>4355.25</v>
      </c>
      <c r="J2349" s="242">
        <v>4388.83</v>
      </c>
      <c r="K2349" s="242">
        <v>4362.83</v>
      </c>
    </row>
    <row r="2350" spans="1:11">
      <c r="A2350" s="244">
        <v>10566</v>
      </c>
      <c r="B2350" s="244">
        <v>4391.08</v>
      </c>
      <c r="C2350" s="244">
        <v>4357.83</v>
      </c>
      <c r="D2350" s="245">
        <v>4391.08</v>
      </c>
      <c r="E2350" s="245">
        <v>4357.83</v>
      </c>
      <c r="F2350" s="245">
        <v>4391.08</v>
      </c>
      <c r="G2350" s="245">
        <v>4365.33</v>
      </c>
      <c r="H2350" s="245">
        <v>4391.08</v>
      </c>
      <c r="I2350" s="245">
        <v>4357.83</v>
      </c>
      <c r="J2350" s="245">
        <v>4391.08</v>
      </c>
      <c r="K2350" s="245">
        <v>4365.33</v>
      </c>
    </row>
    <row r="2351" spans="1:11">
      <c r="A2351" s="243">
        <v>10570.5</v>
      </c>
      <c r="B2351" s="243">
        <v>4393.25</v>
      </c>
      <c r="C2351" s="243">
        <v>4360.25</v>
      </c>
      <c r="D2351" s="242">
        <v>4393.25</v>
      </c>
      <c r="E2351" s="242">
        <v>4360.25</v>
      </c>
      <c r="F2351" s="242">
        <v>4393.25</v>
      </c>
      <c r="G2351" s="242">
        <v>4367.75</v>
      </c>
      <c r="H2351" s="242">
        <v>4393.25</v>
      </c>
      <c r="I2351" s="242">
        <v>4360.25</v>
      </c>
      <c r="J2351" s="242">
        <v>4393.25</v>
      </c>
      <c r="K2351" s="242">
        <v>4367.75</v>
      </c>
    </row>
    <row r="2352" spans="1:11">
      <c r="A2352" s="244">
        <v>10575</v>
      </c>
      <c r="B2352" s="244">
        <v>4395.5</v>
      </c>
      <c r="C2352" s="244">
        <v>4362.83</v>
      </c>
      <c r="D2352" s="245">
        <v>4395.5</v>
      </c>
      <c r="E2352" s="245">
        <v>4362.83</v>
      </c>
      <c r="F2352" s="245">
        <v>4395.5</v>
      </c>
      <c r="G2352" s="245">
        <v>4370.17</v>
      </c>
      <c r="H2352" s="245">
        <v>4395.5</v>
      </c>
      <c r="I2352" s="245">
        <v>4362.83</v>
      </c>
      <c r="J2352" s="245">
        <v>4395.5</v>
      </c>
      <c r="K2352" s="245">
        <v>4370.17</v>
      </c>
    </row>
    <row r="2353" spans="1:11">
      <c r="A2353" s="243">
        <v>10579.5</v>
      </c>
      <c r="B2353" s="243">
        <v>4397.75</v>
      </c>
      <c r="C2353" s="243">
        <v>4365.33</v>
      </c>
      <c r="D2353" s="242">
        <v>4397.75</v>
      </c>
      <c r="E2353" s="242">
        <v>4365.33</v>
      </c>
      <c r="F2353" s="242">
        <v>4397.75</v>
      </c>
      <c r="G2353" s="242">
        <v>4372.67</v>
      </c>
      <c r="H2353" s="242">
        <v>4397.75</v>
      </c>
      <c r="I2353" s="242">
        <v>4365.33</v>
      </c>
      <c r="J2353" s="242">
        <v>4397.75</v>
      </c>
      <c r="K2353" s="242">
        <v>4372.67</v>
      </c>
    </row>
    <row r="2354" spans="1:11">
      <c r="A2354" s="244">
        <v>10584</v>
      </c>
      <c r="B2354" s="244">
        <v>4400</v>
      </c>
      <c r="C2354" s="244">
        <v>4367.92</v>
      </c>
      <c r="D2354" s="245">
        <v>4400</v>
      </c>
      <c r="E2354" s="245">
        <v>4367.92</v>
      </c>
      <c r="F2354" s="245">
        <v>4400</v>
      </c>
      <c r="G2354" s="245">
        <v>4375.17</v>
      </c>
      <c r="H2354" s="245">
        <v>4400</v>
      </c>
      <c r="I2354" s="245">
        <v>4367.92</v>
      </c>
      <c r="J2354" s="245">
        <v>4400</v>
      </c>
      <c r="K2354" s="245">
        <v>4375.17</v>
      </c>
    </row>
    <row r="2355" spans="1:11">
      <c r="A2355" s="243">
        <v>10588.5</v>
      </c>
      <c r="B2355" s="243">
        <v>4402.17</v>
      </c>
      <c r="C2355" s="243">
        <v>4370.33</v>
      </c>
      <c r="D2355" s="242">
        <v>4402.17</v>
      </c>
      <c r="E2355" s="242">
        <v>4370.33</v>
      </c>
      <c r="F2355" s="242">
        <v>4402.17</v>
      </c>
      <c r="G2355" s="242">
        <v>4377.58</v>
      </c>
      <c r="H2355" s="242">
        <v>4402.17</v>
      </c>
      <c r="I2355" s="242">
        <v>4370.33</v>
      </c>
      <c r="J2355" s="242">
        <v>4402.17</v>
      </c>
      <c r="K2355" s="242">
        <v>4377.58</v>
      </c>
    </row>
    <row r="2356" spans="1:11">
      <c r="A2356" s="244">
        <v>10593</v>
      </c>
      <c r="B2356" s="244">
        <v>4404.42</v>
      </c>
      <c r="C2356" s="244">
        <v>4372.92</v>
      </c>
      <c r="D2356" s="245">
        <v>4404.42</v>
      </c>
      <c r="E2356" s="245">
        <v>4372.92</v>
      </c>
      <c r="F2356" s="245">
        <v>4404.42</v>
      </c>
      <c r="G2356" s="245">
        <v>4380</v>
      </c>
      <c r="H2356" s="245">
        <v>4404.42</v>
      </c>
      <c r="I2356" s="245">
        <v>4372.92</v>
      </c>
      <c r="J2356" s="245">
        <v>4404.42</v>
      </c>
      <c r="K2356" s="245">
        <v>4380</v>
      </c>
    </row>
    <row r="2357" spans="1:11">
      <c r="A2357" s="243">
        <v>10597.5</v>
      </c>
      <c r="B2357" s="243">
        <v>4406.67</v>
      </c>
      <c r="C2357" s="243">
        <v>4375.42</v>
      </c>
      <c r="D2357" s="242">
        <v>4406.67</v>
      </c>
      <c r="E2357" s="242">
        <v>4375.42</v>
      </c>
      <c r="F2357" s="242">
        <v>4406.67</v>
      </c>
      <c r="G2357" s="242">
        <v>4382.5</v>
      </c>
      <c r="H2357" s="242">
        <v>4406.67</v>
      </c>
      <c r="I2357" s="242">
        <v>4375.42</v>
      </c>
      <c r="J2357" s="242">
        <v>4406.67</v>
      </c>
      <c r="K2357" s="242">
        <v>4382.5</v>
      </c>
    </row>
    <row r="2358" spans="1:11">
      <c r="A2358" s="244">
        <v>10602</v>
      </c>
      <c r="B2358" s="244">
        <v>4408.92</v>
      </c>
      <c r="C2358" s="244">
        <v>4378</v>
      </c>
      <c r="D2358" s="245">
        <v>4408.92</v>
      </c>
      <c r="E2358" s="245">
        <v>4378</v>
      </c>
      <c r="F2358" s="245">
        <v>4408.92</v>
      </c>
      <c r="G2358" s="245">
        <v>4385</v>
      </c>
      <c r="H2358" s="245">
        <v>4408.92</v>
      </c>
      <c r="I2358" s="245">
        <v>4378</v>
      </c>
      <c r="J2358" s="245">
        <v>4408.92</v>
      </c>
      <c r="K2358" s="245">
        <v>4385</v>
      </c>
    </row>
    <row r="2359" spans="1:11">
      <c r="A2359" s="243">
        <v>10606.5</v>
      </c>
      <c r="B2359" s="243">
        <v>4411.08</v>
      </c>
      <c r="C2359" s="243">
        <v>4380.42</v>
      </c>
      <c r="D2359" s="242">
        <v>4411.08</v>
      </c>
      <c r="E2359" s="242">
        <v>4380.42</v>
      </c>
      <c r="F2359" s="242">
        <v>4411.08</v>
      </c>
      <c r="G2359" s="242">
        <v>4387.33</v>
      </c>
      <c r="H2359" s="242">
        <v>4411.08</v>
      </c>
      <c r="I2359" s="242">
        <v>4380.42</v>
      </c>
      <c r="J2359" s="242">
        <v>4411.08</v>
      </c>
      <c r="K2359" s="242">
        <v>4387.33</v>
      </c>
    </row>
    <row r="2360" spans="1:11">
      <c r="A2360" s="244">
        <v>10611</v>
      </c>
      <c r="B2360" s="244">
        <v>4413.33</v>
      </c>
      <c r="C2360" s="244">
        <v>4383</v>
      </c>
      <c r="D2360" s="245">
        <v>4413.33</v>
      </c>
      <c r="E2360" s="245">
        <v>4383</v>
      </c>
      <c r="F2360" s="245">
        <v>4413.33</v>
      </c>
      <c r="G2360" s="245">
        <v>4389.83</v>
      </c>
      <c r="H2360" s="245">
        <v>4413.33</v>
      </c>
      <c r="I2360" s="245">
        <v>4383</v>
      </c>
      <c r="J2360" s="245">
        <v>4413.33</v>
      </c>
      <c r="K2360" s="245">
        <v>4389.83</v>
      </c>
    </row>
    <row r="2361" spans="1:11">
      <c r="A2361" s="243">
        <v>10615.5</v>
      </c>
      <c r="B2361" s="243">
        <v>4415.58</v>
      </c>
      <c r="C2361" s="243">
        <v>4385.5</v>
      </c>
      <c r="D2361" s="242">
        <v>4415.58</v>
      </c>
      <c r="E2361" s="242">
        <v>4385.5</v>
      </c>
      <c r="F2361" s="242">
        <v>4415.58</v>
      </c>
      <c r="G2361" s="242">
        <v>4392.33</v>
      </c>
      <c r="H2361" s="242">
        <v>4415.58</v>
      </c>
      <c r="I2361" s="242">
        <v>4385.5</v>
      </c>
      <c r="J2361" s="242">
        <v>4415.58</v>
      </c>
      <c r="K2361" s="242">
        <v>4392.33</v>
      </c>
    </row>
    <row r="2362" spans="1:11">
      <c r="A2362" s="244">
        <v>10620</v>
      </c>
      <c r="B2362" s="244">
        <v>4417.75</v>
      </c>
      <c r="C2362" s="244">
        <v>4388</v>
      </c>
      <c r="D2362" s="245">
        <v>4417.75</v>
      </c>
      <c r="E2362" s="245">
        <v>4388</v>
      </c>
      <c r="F2362" s="245">
        <v>4417.75</v>
      </c>
      <c r="G2362" s="245">
        <v>4394.75</v>
      </c>
      <c r="H2362" s="245">
        <v>4417.75</v>
      </c>
      <c r="I2362" s="245">
        <v>4388</v>
      </c>
      <c r="J2362" s="245">
        <v>4417.75</v>
      </c>
      <c r="K2362" s="245">
        <v>4394.75</v>
      </c>
    </row>
    <row r="2363" spans="1:11">
      <c r="A2363" s="243">
        <v>10624.5</v>
      </c>
      <c r="B2363" s="243">
        <v>4420</v>
      </c>
      <c r="C2363" s="243">
        <v>4390.5</v>
      </c>
      <c r="D2363" s="242">
        <v>4420</v>
      </c>
      <c r="E2363" s="242">
        <v>4390.5</v>
      </c>
      <c r="F2363" s="242">
        <v>4420</v>
      </c>
      <c r="G2363" s="242">
        <v>4397.17</v>
      </c>
      <c r="H2363" s="242">
        <v>4420</v>
      </c>
      <c r="I2363" s="242">
        <v>4390.5</v>
      </c>
      <c r="J2363" s="242">
        <v>4420</v>
      </c>
      <c r="K2363" s="242">
        <v>4397.17</v>
      </c>
    </row>
    <row r="2364" spans="1:11">
      <c r="A2364" s="244">
        <v>10629</v>
      </c>
      <c r="B2364" s="244">
        <v>4422.25</v>
      </c>
      <c r="C2364" s="244">
        <v>4393.08</v>
      </c>
      <c r="D2364" s="245">
        <v>4422.25</v>
      </c>
      <c r="E2364" s="245">
        <v>4393.08</v>
      </c>
      <c r="F2364" s="245">
        <v>4422.25</v>
      </c>
      <c r="G2364" s="245">
        <v>4399.67</v>
      </c>
      <c r="H2364" s="245">
        <v>4422.25</v>
      </c>
      <c r="I2364" s="245">
        <v>4393.08</v>
      </c>
      <c r="J2364" s="245">
        <v>4422.25</v>
      </c>
      <c r="K2364" s="245">
        <v>4399.67</v>
      </c>
    </row>
    <row r="2365" spans="1:11">
      <c r="A2365" s="243">
        <v>10633.5</v>
      </c>
      <c r="B2365" s="243">
        <v>4424.5</v>
      </c>
      <c r="C2365" s="243">
        <v>4395.58</v>
      </c>
      <c r="D2365" s="242">
        <v>4424.5</v>
      </c>
      <c r="E2365" s="242">
        <v>4395.58</v>
      </c>
      <c r="F2365" s="242">
        <v>4424.5</v>
      </c>
      <c r="G2365" s="242">
        <v>4402.17</v>
      </c>
      <c r="H2365" s="242">
        <v>4424.5</v>
      </c>
      <c r="I2365" s="242">
        <v>4395.58</v>
      </c>
      <c r="J2365" s="242">
        <v>4424.5</v>
      </c>
      <c r="K2365" s="242">
        <v>4402.17</v>
      </c>
    </row>
    <row r="2366" spans="1:11">
      <c r="A2366" s="244">
        <v>10638</v>
      </c>
      <c r="B2366" s="244">
        <v>4426.67</v>
      </c>
      <c r="C2366" s="244">
        <v>4398.08</v>
      </c>
      <c r="D2366" s="245">
        <v>4426.67</v>
      </c>
      <c r="E2366" s="245">
        <v>4398.08</v>
      </c>
      <c r="F2366" s="245">
        <v>4426.67</v>
      </c>
      <c r="G2366" s="245">
        <v>4404.5</v>
      </c>
      <c r="H2366" s="245">
        <v>4426.67</v>
      </c>
      <c r="I2366" s="245">
        <v>4398.08</v>
      </c>
      <c r="J2366" s="245">
        <v>4426.67</v>
      </c>
      <c r="K2366" s="245">
        <v>4404.5</v>
      </c>
    </row>
    <row r="2367" spans="1:11">
      <c r="A2367" s="243">
        <v>10642.5</v>
      </c>
      <c r="B2367" s="243">
        <v>4428.92</v>
      </c>
      <c r="C2367" s="243">
        <v>4400.58</v>
      </c>
      <c r="D2367" s="242">
        <v>4428.92</v>
      </c>
      <c r="E2367" s="242">
        <v>4400.58</v>
      </c>
      <c r="F2367" s="242">
        <v>4428.92</v>
      </c>
      <c r="G2367" s="242">
        <v>4407</v>
      </c>
      <c r="H2367" s="242">
        <v>4428.92</v>
      </c>
      <c r="I2367" s="242">
        <v>4400.58</v>
      </c>
      <c r="J2367" s="242">
        <v>4428.92</v>
      </c>
      <c r="K2367" s="242">
        <v>4407</v>
      </c>
    </row>
    <row r="2368" spans="1:11">
      <c r="A2368" s="244">
        <v>10647</v>
      </c>
      <c r="B2368" s="244">
        <v>4431.17</v>
      </c>
      <c r="C2368" s="244">
        <v>4403.17</v>
      </c>
      <c r="D2368" s="245">
        <v>4431.17</v>
      </c>
      <c r="E2368" s="245">
        <v>4403.17</v>
      </c>
      <c r="F2368" s="245">
        <v>4431.17</v>
      </c>
      <c r="G2368" s="245">
        <v>4409.5</v>
      </c>
      <c r="H2368" s="245">
        <v>4431.17</v>
      </c>
      <c r="I2368" s="245">
        <v>4403.17</v>
      </c>
      <c r="J2368" s="245">
        <v>4431.17</v>
      </c>
      <c r="K2368" s="245">
        <v>4409.5</v>
      </c>
    </row>
    <row r="2369" spans="1:11">
      <c r="A2369" s="243">
        <v>10651.5</v>
      </c>
      <c r="B2369" s="243">
        <v>4433.42</v>
      </c>
      <c r="C2369" s="243">
        <v>4405.67</v>
      </c>
      <c r="D2369" s="242">
        <v>4433.42</v>
      </c>
      <c r="E2369" s="242">
        <v>4405.67</v>
      </c>
      <c r="F2369" s="242">
        <v>4433.42</v>
      </c>
      <c r="G2369" s="242">
        <v>4412</v>
      </c>
      <c r="H2369" s="242">
        <v>4433.42</v>
      </c>
      <c r="I2369" s="242">
        <v>4405.67</v>
      </c>
      <c r="J2369" s="242">
        <v>4433.42</v>
      </c>
      <c r="K2369" s="242">
        <v>4412</v>
      </c>
    </row>
    <row r="2370" spans="1:11">
      <c r="A2370" s="244">
        <v>10656</v>
      </c>
      <c r="B2370" s="244">
        <v>4435.58</v>
      </c>
      <c r="C2370" s="244">
        <v>4408.17</v>
      </c>
      <c r="D2370" s="245">
        <v>4435.58</v>
      </c>
      <c r="E2370" s="245">
        <v>4408.17</v>
      </c>
      <c r="F2370" s="245">
        <v>4435.58</v>
      </c>
      <c r="G2370" s="245">
        <v>4414.33</v>
      </c>
      <c r="H2370" s="245">
        <v>4435.58</v>
      </c>
      <c r="I2370" s="245">
        <v>4408.17</v>
      </c>
      <c r="J2370" s="245">
        <v>4435.58</v>
      </c>
      <c r="K2370" s="245">
        <v>4414.33</v>
      </c>
    </row>
    <row r="2371" spans="1:11">
      <c r="A2371" s="243">
        <v>10660.5</v>
      </c>
      <c r="B2371" s="243">
        <v>4437.83</v>
      </c>
      <c r="C2371" s="243">
        <v>4410.67</v>
      </c>
      <c r="D2371" s="242">
        <v>4437.83</v>
      </c>
      <c r="E2371" s="242">
        <v>4410.67</v>
      </c>
      <c r="F2371" s="242">
        <v>4437.83</v>
      </c>
      <c r="G2371" s="242">
        <v>4416.83</v>
      </c>
      <c r="H2371" s="242">
        <v>4437.83</v>
      </c>
      <c r="I2371" s="242">
        <v>4410.67</v>
      </c>
      <c r="J2371" s="242">
        <v>4437.83</v>
      </c>
      <c r="K2371" s="242">
        <v>4416.83</v>
      </c>
    </row>
    <row r="2372" spans="1:11">
      <c r="A2372" s="244">
        <v>10665</v>
      </c>
      <c r="B2372" s="244">
        <v>4440.08</v>
      </c>
      <c r="C2372" s="244">
        <v>4413.25</v>
      </c>
      <c r="D2372" s="245">
        <v>4440.08</v>
      </c>
      <c r="E2372" s="245">
        <v>4413.25</v>
      </c>
      <c r="F2372" s="245">
        <v>4440.08</v>
      </c>
      <c r="G2372" s="245">
        <v>4419.33</v>
      </c>
      <c r="H2372" s="245">
        <v>4440.08</v>
      </c>
      <c r="I2372" s="245">
        <v>4413.25</v>
      </c>
      <c r="J2372" s="245">
        <v>4440.08</v>
      </c>
      <c r="K2372" s="245">
        <v>4419.33</v>
      </c>
    </row>
    <row r="2373" spans="1:11">
      <c r="A2373" s="243">
        <v>10669.5</v>
      </c>
      <c r="B2373" s="243">
        <v>4442.25</v>
      </c>
      <c r="C2373" s="243">
        <v>4415.67</v>
      </c>
      <c r="D2373" s="242">
        <v>4442.25</v>
      </c>
      <c r="E2373" s="242">
        <v>4415.67</v>
      </c>
      <c r="F2373" s="242">
        <v>4442.25</v>
      </c>
      <c r="G2373" s="242">
        <v>4421.67</v>
      </c>
      <c r="H2373" s="242">
        <v>4442.25</v>
      </c>
      <c r="I2373" s="242">
        <v>4415.67</v>
      </c>
      <c r="J2373" s="242">
        <v>4442.25</v>
      </c>
      <c r="K2373" s="242">
        <v>4421.67</v>
      </c>
    </row>
    <row r="2374" spans="1:11">
      <c r="A2374" s="244">
        <v>10674</v>
      </c>
      <c r="B2374" s="244">
        <v>4444.5</v>
      </c>
      <c r="C2374" s="244">
        <v>4418.25</v>
      </c>
      <c r="D2374" s="245">
        <v>4444.5</v>
      </c>
      <c r="E2374" s="245">
        <v>4418.25</v>
      </c>
      <c r="F2374" s="245">
        <v>4444.5</v>
      </c>
      <c r="G2374" s="245">
        <v>4424.17</v>
      </c>
      <c r="H2374" s="245">
        <v>4444.5</v>
      </c>
      <c r="I2374" s="245">
        <v>4418.25</v>
      </c>
      <c r="J2374" s="245">
        <v>4444.5</v>
      </c>
      <c r="K2374" s="245">
        <v>4424.17</v>
      </c>
    </row>
    <row r="2375" spans="1:11">
      <c r="A2375" s="243">
        <v>10678.5</v>
      </c>
      <c r="B2375" s="243">
        <v>4446.75</v>
      </c>
      <c r="C2375" s="243">
        <v>4420.83</v>
      </c>
      <c r="D2375" s="242">
        <v>4446.75</v>
      </c>
      <c r="E2375" s="242">
        <v>4420.83</v>
      </c>
      <c r="F2375" s="242">
        <v>4446.75</v>
      </c>
      <c r="G2375" s="242">
        <v>4426.67</v>
      </c>
      <c r="H2375" s="242">
        <v>4446.75</v>
      </c>
      <c r="I2375" s="242">
        <v>4420.83</v>
      </c>
      <c r="J2375" s="242">
        <v>4446.75</v>
      </c>
      <c r="K2375" s="242">
        <v>4426.67</v>
      </c>
    </row>
    <row r="2376" spans="1:11">
      <c r="A2376" s="244">
        <v>10683</v>
      </c>
      <c r="B2376" s="244">
        <v>4449</v>
      </c>
      <c r="C2376" s="244">
        <v>4423.33</v>
      </c>
      <c r="D2376" s="245">
        <v>4449</v>
      </c>
      <c r="E2376" s="245">
        <v>4423.33</v>
      </c>
      <c r="F2376" s="245">
        <v>4449</v>
      </c>
      <c r="G2376" s="245">
        <v>4429.17</v>
      </c>
      <c r="H2376" s="245">
        <v>4449</v>
      </c>
      <c r="I2376" s="245">
        <v>4423.33</v>
      </c>
      <c r="J2376" s="245">
        <v>4449</v>
      </c>
      <c r="K2376" s="245">
        <v>4429.17</v>
      </c>
    </row>
    <row r="2377" spans="1:11">
      <c r="A2377" s="243">
        <v>10687.5</v>
      </c>
      <c r="B2377" s="243">
        <v>4451.17</v>
      </c>
      <c r="C2377" s="243">
        <v>4425.83</v>
      </c>
      <c r="D2377" s="242">
        <v>4451.17</v>
      </c>
      <c r="E2377" s="242">
        <v>4425.83</v>
      </c>
      <c r="F2377" s="242">
        <v>4451.17</v>
      </c>
      <c r="G2377" s="242">
        <v>4431.5</v>
      </c>
      <c r="H2377" s="242">
        <v>4451.17</v>
      </c>
      <c r="I2377" s="242">
        <v>4425.83</v>
      </c>
      <c r="J2377" s="242">
        <v>4451.17</v>
      </c>
      <c r="K2377" s="242">
        <v>4431.5</v>
      </c>
    </row>
    <row r="2378" spans="1:11">
      <c r="A2378" s="244">
        <v>10692</v>
      </c>
      <c r="B2378" s="244">
        <v>4453.42</v>
      </c>
      <c r="C2378" s="244">
        <v>4428.33</v>
      </c>
      <c r="D2378" s="245">
        <v>4453.42</v>
      </c>
      <c r="E2378" s="245">
        <v>4428.33</v>
      </c>
      <c r="F2378" s="245">
        <v>4453.42</v>
      </c>
      <c r="G2378" s="245">
        <v>4434</v>
      </c>
      <c r="H2378" s="245">
        <v>4453.42</v>
      </c>
      <c r="I2378" s="245">
        <v>4428.33</v>
      </c>
      <c r="J2378" s="245">
        <v>4453.42</v>
      </c>
      <c r="K2378" s="245">
        <v>4434</v>
      </c>
    </row>
    <row r="2379" spans="1:11">
      <c r="A2379" s="243">
        <v>10696.5</v>
      </c>
      <c r="B2379" s="243">
        <v>4455.67</v>
      </c>
      <c r="C2379" s="243">
        <v>4430.92</v>
      </c>
      <c r="D2379" s="242">
        <v>4455.67</v>
      </c>
      <c r="E2379" s="242">
        <v>4430.92</v>
      </c>
      <c r="F2379" s="242">
        <v>4455.67</v>
      </c>
      <c r="G2379" s="242">
        <v>4436.5</v>
      </c>
      <c r="H2379" s="242">
        <v>4455.67</v>
      </c>
      <c r="I2379" s="242">
        <v>4430.92</v>
      </c>
      <c r="J2379" s="242">
        <v>4455.67</v>
      </c>
      <c r="K2379" s="242">
        <v>4436.5</v>
      </c>
    </row>
    <row r="2380" spans="1:11">
      <c r="A2380" s="244">
        <v>10701</v>
      </c>
      <c r="B2380" s="244">
        <v>4457.92</v>
      </c>
      <c r="C2380" s="244">
        <v>4433.42</v>
      </c>
      <c r="D2380" s="245">
        <v>4457.92</v>
      </c>
      <c r="E2380" s="245">
        <v>4433.42</v>
      </c>
      <c r="F2380" s="245">
        <v>4457.92</v>
      </c>
      <c r="G2380" s="245">
        <v>4438.92</v>
      </c>
      <c r="H2380" s="245">
        <v>4457.92</v>
      </c>
      <c r="I2380" s="245">
        <v>4433.42</v>
      </c>
      <c r="J2380" s="245">
        <v>4457.92</v>
      </c>
      <c r="K2380" s="245">
        <v>4438.92</v>
      </c>
    </row>
    <row r="2381" spans="1:11">
      <c r="A2381" s="243">
        <v>10705.5</v>
      </c>
      <c r="B2381" s="243">
        <v>4460.08</v>
      </c>
      <c r="C2381" s="243">
        <v>4435.92</v>
      </c>
      <c r="D2381" s="242">
        <v>4460.08</v>
      </c>
      <c r="E2381" s="242">
        <v>4435.92</v>
      </c>
      <c r="F2381" s="242">
        <v>4460.08</v>
      </c>
      <c r="G2381" s="242">
        <v>4441.33</v>
      </c>
      <c r="H2381" s="242">
        <v>4460.08</v>
      </c>
      <c r="I2381" s="242">
        <v>4435.92</v>
      </c>
      <c r="J2381" s="242">
        <v>4460.08</v>
      </c>
      <c r="K2381" s="242">
        <v>4441.33</v>
      </c>
    </row>
    <row r="2382" spans="1:11">
      <c r="A2382" s="244">
        <v>10710</v>
      </c>
      <c r="B2382" s="244">
        <v>4462.33</v>
      </c>
      <c r="C2382" s="244">
        <v>4438.42</v>
      </c>
      <c r="D2382" s="245">
        <v>4462.33</v>
      </c>
      <c r="E2382" s="245">
        <v>4438.42</v>
      </c>
      <c r="F2382" s="245">
        <v>4462.33</v>
      </c>
      <c r="G2382" s="245">
        <v>4443.83</v>
      </c>
      <c r="H2382" s="245">
        <v>4462.33</v>
      </c>
      <c r="I2382" s="245">
        <v>4438.42</v>
      </c>
      <c r="J2382" s="245">
        <v>4462.33</v>
      </c>
      <c r="K2382" s="245">
        <v>4443.83</v>
      </c>
    </row>
    <row r="2383" spans="1:11">
      <c r="A2383" s="243">
        <v>10714.5</v>
      </c>
      <c r="B2383" s="243">
        <v>4464.58</v>
      </c>
      <c r="C2383" s="243">
        <v>4441</v>
      </c>
      <c r="D2383" s="242">
        <v>4464.58</v>
      </c>
      <c r="E2383" s="242">
        <v>4441</v>
      </c>
      <c r="F2383" s="242">
        <v>4464.58</v>
      </c>
      <c r="G2383" s="242">
        <v>4446.33</v>
      </c>
      <c r="H2383" s="242">
        <v>4464.58</v>
      </c>
      <c r="I2383" s="242">
        <v>4441</v>
      </c>
      <c r="J2383" s="242">
        <v>4464.58</v>
      </c>
      <c r="K2383" s="242">
        <v>4446.33</v>
      </c>
    </row>
    <row r="2384" spans="1:11">
      <c r="A2384" s="244">
        <v>10719</v>
      </c>
      <c r="B2384" s="244">
        <v>4466.75</v>
      </c>
      <c r="C2384" s="244">
        <v>4443.42</v>
      </c>
      <c r="D2384" s="245">
        <v>4466.75</v>
      </c>
      <c r="E2384" s="245">
        <v>4443.42</v>
      </c>
      <c r="F2384" s="245">
        <v>4466.75</v>
      </c>
      <c r="G2384" s="245">
        <v>4448.67</v>
      </c>
      <c r="H2384" s="245">
        <v>4466.75</v>
      </c>
      <c r="I2384" s="245">
        <v>4443.42</v>
      </c>
      <c r="J2384" s="245">
        <v>4466.75</v>
      </c>
      <c r="K2384" s="245">
        <v>4448.67</v>
      </c>
    </row>
    <row r="2385" spans="1:11">
      <c r="A2385" s="243">
        <v>10723.5</v>
      </c>
      <c r="B2385" s="243">
        <v>4469</v>
      </c>
      <c r="C2385" s="243">
        <v>4446</v>
      </c>
      <c r="D2385" s="242">
        <v>4469</v>
      </c>
      <c r="E2385" s="242">
        <v>4446</v>
      </c>
      <c r="F2385" s="242">
        <v>4469</v>
      </c>
      <c r="G2385" s="242">
        <v>4451.17</v>
      </c>
      <c r="H2385" s="242">
        <v>4469</v>
      </c>
      <c r="I2385" s="242">
        <v>4446</v>
      </c>
      <c r="J2385" s="242">
        <v>4469</v>
      </c>
      <c r="K2385" s="242">
        <v>4451.17</v>
      </c>
    </row>
    <row r="2386" spans="1:11">
      <c r="A2386" s="244">
        <v>10728</v>
      </c>
      <c r="B2386" s="244">
        <v>4471.25</v>
      </c>
      <c r="C2386" s="244">
        <v>4448.5</v>
      </c>
      <c r="D2386" s="245">
        <v>4471.25</v>
      </c>
      <c r="E2386" s="245">
        <v>4448.5</v>
      </c>
      <c r="F2386" s="245">
        <v>4471.25</v>
      </c>
      <c r="G2386" s="245">
        <v>4453.67</v>
      </c>
      <c r="H2386" s="245">
        <v>4471.25</v>
      </c>
      <c r="I2386" s="245">
        <v>4448.5</v>
      </c>
      <c r="J2386" s="245">
        <v>4471.25</v>
      </c>
      <c r="K2386" s="245">
        <v>4453.67</v>
      </c>
    </row>
    <row r="2387" spans="1:11">
      <c r="A2387" s="243">
        <v>10732.5</v>
      </c>
      <c r="B2387" s="243">
        <v>4473.5</v>
      </c>
      <c r="C2387" s="243">
        <v>4451.08</v>
      </c>
      <c r="D2387" s="242">
        <v>4473.5</v>
      </c>
      <c r="E2387" s="242">
        <v>4451.08</v>
      </c>
      <c r="F2387" s="242">
        <v>4473.5</v>
      </c>
      <c r="G2387" s="242">
        <v>4456.17</v>
      </c>
      <c r="H2387" s="242">
        <v>4473.5</v>
      </c>
      <c r="I2387" s="242">
        <v>4451.08</v>
      </c>
      <c r="J2387" s="242">
        <v>4473.5</v>
      </c>
      <c r="K2387" s="242">
        <v>4456.17</v>
      </c>
    </row>
    <row r="2388" spans="1:11">
      <c r="A2388" s="244">
        <v>10737</v>
      </c>
      <c r="B2388" s="244">
        <v>4475.67</v>
      </c>
      <c r="C2388" s="244">
        <v>4453.5</v>
      </c>
      <c r="D2388" s="245">
        <v>4475.67</v>
      </c>
      <c r="E2388" s="245">
        <v>4453.5</v>
      </c>
      <c r="F2388" s="245">
        <v>4475.67</v>
      </c>
      <c r="G2388" s="245">
        <v>4458.5</v>
      </c>
      <c r="H2388" s="245">
        <v>4475.67</v>
      </c>
      <c r="I2388" s="245">
        <v>4453.5</v>
      </c>
      <c r="J2388" s="245">
        <v>4475.67</v>
      </c>
      <c r="K2388" s="245">
        <v>4458.5</v>
      </c>
    </row>
    <row r="2389" spans="1:11">
      <c r="A2389" s="243">
        <v>10741.5</v>
      </c>
      <c r="B2389" s="243">
        <v>4477.92</v>
      </c>
      <c r="C2389" s="243">
        <v>4456.08</v>
      </c>
      <c r="D2389" s="242">
        <v>4477.92</v>
      </c>
      <c r="E2389" s="242">
        <v>4456.08</v>
      </c>
      <c r="F2389" s="242">
        <v>4477.92</v>
      </c>
      <c r="G2389" s="242">
        <v>4461</v>
      </c>
      <c r="H2389" s="242">
        <v>4477.92</v>
      </c>
      <c r="I2389" s="242">
        <v>4456.08</v>
      </c>
      <c r="J2389" s="242">
        <v>4477.92</v>
      </c>
      <c r="K2389" s="242">
        <v>4461</v>
      </c>
    </row>
    <row r="2390" spans="1:11">
      <c r="A2390" s="244">
        <v>10746</v>
      </c>
      <c r="B2390" s="244">
        <v>4480.17</v>
      </c>
      <c r="C2390" s="244">
        <v>4458.58</v>
      </c>
      <c r="D2390" s="245">
        <v>4480.17</v>
      </c>
      <c r="E2390" s="245">
        <v>4458.58</v>
      </c>
      <c r="F2390" s="245">
        <v>4480.17</v>
      </c>
      <c r="G2390" s="245">
        <v>4463.5</v>
      </c>
      <c r="H2390" s="245">
        <v>4480.17</v>
      </c>
      <c r="I2390" s="245">
        <v>4458.58</v>
      </c>
      <c r="J2390" s="245">
        <v>4480.17</v>
      </c>
      <c r="K2390" s="245">
        <v>4463.5</v>
      </c>
    </row>
    <row r="2391" spans="1:11">
      <c r="A2391" s="243">
        <v>10750.5</v>
      </c>
      <c r="B2391" s="243">
        <v>4482.42</v>
      </c>
      <c r="C2391" s="243">
        <v>4461.17</v>
      </c>
      <c r="D2391" s="242">
        <v>4482.42</v>
      </c>
      <c r="E2391" s="242">
        <v>4461.17</v>
      </c>
      <c r="F2391" s="242">
        <v>4482.42</v>
      </c>
      <c r="G2391" s="242">
        <v>4465.92</v>
      </c>
      <c r="H2391" s="242">
        <v>4482.42</v>
      </c>
      <c r="I2391" s="242">
        <v>4461.17</v>
      </c>
      <c r="J2391" s="242">
        <v>4482.42</v>
      </c>
      <c r="K2391" s="242">
        <v>4465.92</v>
      </c>
    </row>
    <row r="2392" spans="1:11">
      <c r="A2392" s="244">
        <v>10755</v>
      </c>
      <c r="B2392" s="244">
        <v>4484.58</v>
      </c>
      <c r="C2392" s="244">
        <v>4463.58</v>
      </c>
      <c r="D2392" s="245">
        <v>4484.58</v>
      </c>
      <c r="E2392" s="245">
        <v>4463.58</v>
      </c>
      <c r="F2392" s="245">
        <v>4484.58</v>
      </c>
      <c r="G2392" s="245">
        <v>4468.33</v>
      </c>
      <c r="H2392" s="245">
        <v>4484.58</v>
      </c>
      <c r="I2392" s="245">
        <v>4463.58</v>
      </c>
      <c r="J2392" s="245">
        <v>4484.58</v>
      </c>
      <c r="K2392" s="245">
        <v>4468.33</v>
      </c>
    </row>
    <row r="2393" spans="1:11">
      <c r="A2393" s="243">
        <v>10759.5</v>
      </c>
      <c r="B2393" s="243">
        <v>4486.83</v>
      </c>
      <c r="C2393" s="243">
        <v>4466.17</v>
      </c>
      <c r="D2393" s="242">
        <v>4486.83</v>
      </c>
      <c r="E2393" s="242">
        <v>4466.17</v>
      </c>
      <c r="F2393" s="242">
        <v>4486.83</v>
      </c>
      <c r="G2393" s="242">
        <v>4470.83</v>
      </c>
      <c r="H2393" s="242">
        <v>4486.83</v>
      </c>
      <c r="I2393" s="242">
        <v>4466.17</v>
      </c>
      <c r="J2393" s="242">
        <v>4486.83</v>
      </c>
      <c r="K2393" s="242">
        <v>4470.83</v>
      </c>
    </row>
    <row r="2394" spans="1:11">
      <c r="A2394" s="244">
        <v>10764</v>
      </c>
      <c r="B2394" s="244">
        <v>4489.08</v>
      </c>
      <c r="C2394" s="244">
        <v>4468.67</v>
      </c>
      <c r="D2394" s="245">
        <v>4489.08</v>
      </c>
      <c r="E2394" s="245">
        <v>4468.67</v>
      </c>
      <c r="F2394" s="245">
        <v>4489.08</v>
      </c>
      <c r="G2394" s="245">
        <v>4473.33</v>
      </c>
      <c r="H2394" s="245">
        <v>4489.08</v>
      </c>
      <c r="I2394" s="245">
        <v>4468.67</v>
      </c>
      <c r="J2394" s="245">
        <v>4489.08</v>
      </c>
      <c r="K2394" s="245">
        <v>4473.33</v>
      </c>
    </row>
    <row r="2395" spans="1:11">
      <c r="A2395" s="243">
        <v>10768.5</v>
      </c>
      <c r="B2395" s="243">
        <v>4491.33</v>
      </c>
      <c r="C2395" s="243">
        <v>4471.25</v>
      </c>
      <c r="D2395" s="242">
        <v>4491.33</v>
      </c>
      <c r="E2395" s="242">
        <v>4471.25</v>
      </c>
      <c r="F2395" s="242">
        <v>4491.33</v>
      </c>
      <c r="G2395" s="242">
        <v>4475.75</v>
      </c>
      <c r="H2395" s="242">
        <v>4491.33</v>
      </c>
      <c r="I2395" s="242">
        <v>4471.25</v>
      </c>
      <c r="J2395" s="242">
        <v>4491.33</v>
      </c>
      <c r="K2395" s="242">
        <v>4475.75</v>
      </c>
    </row>
    <row r="2396" spans="1:11">
      <c r="A2396" s="244">
        <v>10773</v>
      </c>
      <c r="B2396" s="244">
        <v>4493.5</v>
      </c>
      <c r="C2396" s="244">
        <v>4473.67</v>
      </c>
      <c r="D2396" s="245">
        <v>4493.5</v>
      </c>
      <c r="E2396" s="245">
        <v>4473.67</v>
      </c>
      <c r="F2396" s="245">
        <v>4493.5</v>
      </c>
      <c r="G2396" s="245">
        <v>4478.17</v>
      </c>
      <c r="H2396" s="245">
        <v>4493.5</v>
      </c>
      <c r="I2396" s="245">
        <v>4473.67</v>
      </c>
      <c r="J2396" s="245">
        <v>4493.5</v>
      </c>
      <c r="K2396" s="245">
        <v>4478.17</v>
      </c>
    </row>
    <row r="2397" spans="1:11">
      <c r="A2397" s="243">
        <v>10777.5</v>
      </c>
      <c r="B2397" s="243">
        <v>4495.75</v>
      </c>
      <c r="C2397" s="243">
        <v>4476.25</v>
      </c>
      <c r="D2397" s="242">
        <v>4495.75</v>
      </c>
      <c r="E2397" s="242">
        <v>4476.25</v>
      </c>
      <c r="F2397" s="242">
        <v>4495.75</v>
      </c>
      <c r="G2397" s="242">
        <v>4480.67</v>
      </c>
      <c r="H2397" s="242">
        <v>4495.75</v>
      </c>
      <c r="I2397" s="242">
        <v>4476.25</v>
      </c>
      <c r="J2397" s="242">
        <v>4495.75</v>
      </c>
      <c r="K2397" s="242">
        <v>4480.67</v>
      </c>
    </row>
    <row r="2398" spans="1:11">
      <c r="A2398" s="244">
        <v>10782</v>
      </c>
      <c r="B2398" s="244">
        <v>4498</v>
      </c>
      <c r="C2398" s="244">
        <v>4478.75</v>
      </c>
      <c r="D2398" s="245">
        <v>4498</v>
      </c>
      <c r="E2398" s="245">
        <v>4478.75</v>
      </c>
      <c r="F2398" s="245">
        <v>4498</v>
      </c>
      <c r="G2398" s="245">
        <v>4483.08</v>
      </c>
      <c r="H2398" s="245">
        <v>4498</v>
      </c>
      <c r="I2398" s="245">
        <v>4478.75</v>
      </c>
      <c r="J2398" s="245">
        <v>4498</v>
      </c>
      <c r="K2398" s="245">
        <v>4483.08</v>
      </c>
    </row>
    <row r="2399" spans="1:11">
      <c r="A2399" s="243">
        <v>10786.5</v>
      </c>
      <c r="B2399" s="243">
        <v>4500.17</v>
      </c>
      <c r="C2399" s="243">
        <v>4481.25</v>
      </c>
      <c r="D2399" s="242">
        <v>4500.17</v>
      </c>
      <c r="E2399" s="242">
        <v>4481.25</v>
      </c>
      <c r="F2399" s="242">
        <v>4500.17</v>
      </c>
      <c r="G2399" s="242">
        <v>4485.5</v>
      </c>
      <c r="H2399" s="242">
        <v>4500.17</v>
      </c>
      <c r="I2399" s="242">
        <v>4481.25</v>
      </c>
      <c r="J2399" s="242">
        <v>4500.17</v>
      </c>
      <c r="K2399" s="242">
        <v>4485.5</v>
      </c>
    </row>
    <row r="2400" spans="1:11">
      <c r="A2400" s="244">
        <v>10791</v>
      </c>
      <c r="B2400" s="244">
        <v>4502.42</v>
      </c>
      <c r="C2400" s="244">
        <v>4483.75</v>
      </c>
      <c r="D2400" s="245">
        <v>4502.42</v>
      </c>
      <c r="E2400" s="245">
        <v>4483.75</v>
      </c>
      <c r="F2400" s="245">
        <v>4502.42</v>
      </c>
      <c r="G2400" s="245">
        <v>4488</v>
      </c>
      <c r="H2400" s="245">
        <v>4502.42</v>
      </c>
      <c r="I2400" s="245">
        <v>4483.75</v>
      </c>
      <c r="J2400" s="245">
        <v>4502.42</v>
      </c>
      <c r="K2400" s="245">
        <v>4488</v>
      </c>
    </row>
    <row r="2401" spans="1:11">
      <c r="A2401" s="243">
        <v>10795.5</v>
      </c>
      <c r="B2401" s="243">
        <v>4504.67</v>
      </c>
      <c r="C2401" s="243">
        <v>4486.33</v>
      </c>
      <c r="D2401" s="242">
        <v>4504.67</v>
      </c>
      <c r="E2401" s="242">
        <v>4486.33</v>
      </c>
      <c r="F2401" s="242">
        <v>4504.67</v>
      </c>
      <c r="G2401" s="242">
        <v>4490.5</v>
      </c>
      <c r="H2401" s="242">
        <v>4504.67</v>
      </c>
      <c r="I2401" s="242">
        <v>4486.33</v>
      </c>
      <c r="J2401" s="242">
        <v>4504.67</v>
      </c>
      <c r="K2401" s="242">
        <v>4490.5</v>
      </c>
    </row>
    <row r="2402" spans="1:11">
      <c r="A2402" s="244">
        <v>10800</v>
      </c>
      <c r="B2402" s="244">
        <v>4506.92</v>
      </c>
      <c r="C2402" s="244">
        <v>4488.83</v>
      </c>
      <c r="D2402" s="245">
        <v>4506.92</v>
      </c>
      <c r="E2402" s="245">
        <v>4488.83</v>
      </c>
      <c r="F2402" s="245">
        <v>4506.92</v>
      </c>
      <c r="G2402" s="245">
        <v>4492.92</v>
      </c>
      <c r="H2402" s="245">
        <v>4506.92</v>
      </c>
      <c r="I2402" s="245">
        <v>4488.83</v>
      </c>
      <c r="J2402" s="245">
        <v>4506.92</v>
      </c>
      <c r="K2402" s="245">
        <v>4492.92</v>
      </c>
    </row>
    <row r="2403" spans="1:11">
      <c r="A2403" s="243">
        <v>10804.5</v>
      </c>
      <c r="B2403" s="243">
        <v>4509.08</v>
      </c>
      <c r="C2403" s="243">
        <v>4491.33</v>
      </c>
      <c r="D2403" s="242">
        <v>4509.08</v>
      </c>
      <c r="E2403" s="242">
        <v>4491.33</v>
      </c>
      <c r="F2403" s="242">
        <v>4509.08</v>
      </c>
      <c r="G2403" s="242">
        <v>4495.33</v>
      </c>
      <c r="H2403" s="242">
        <v>4509.08</v>
      </c>
      <c r="I2403" s="242">
        <v>4491.33</v>
      </c>
      <c r="J2403" s="242">
        <v>4509.08</v>
      </c>
      <c r="K2403" s="242">
        <v>4495.33</v>
      </c>
    </row>
    <row r="2404" spans="1:11">
      <c r="A2404" s="244">
        <v>10809</v>
      </c>
      <c r="B2404" s="244">
        <v>4511.33</v>
      </c>
      <c r="C2404" s="244">
        <v>4493.83</v>
      </c>
      <c r="D2404" s="245">
        <v>4511.33</v>
      </c>
      <c r="E2404" s="245">
        <v>4493.83</v>
      </c>
      <c r="F2404" s="245">
        <v>4511.33</v>
      </c>
      <c r="G2404" s="245">
        <v>4497.83</v>
      </c>
      <c r="H2404" s="245">
        <v>4511.33</v>
      </c>
      <c r="I2404" s="245">
        <v>4493.83</v>
      </c>
      <c r="J2404" s="245">
        <v>4511.33</v>
      </c>
      <c r="K2404" s="245">
        <v>4497.83</v>
      </c>
    </row>
    <row r="2405" spans="1:11">
      <c r="A2405" s="243">
        <v>10813.5</v>
      </c>
      <c r="B2405" s="243">
        <v>4513.58</v>
      </c>
      <c r="C2405" s="243">
        <v>4496.42</v>
      </c>
      <c r="D2405" s="242">
        <v>4513.58</v>
      </c>
      <c r="E2405" s="242">
        <v>4496.42</v>
      </c>
      <c r="F2405" s="242">
        <v>4513.58</v>
      </c>
      <c r="G2405" s="242">
        <v>4500.25</v>
      </c>
      <c r="H2405" s="242">
        <v>4513.58</v>
      </c>
      <c r="I2405" s="242">
        <v>4496.42</v>
      </c>
      <c r="J2405" s="242">
        <v>4513.58</v>
      </c>
      <c r="K2405" s="242">
        <v>4500.25</v>
      </c>
    </row>
    <row r="2406" spans="1:11">
      <c r="A2406" s="244">
        <v>10818</v>
      </c>
      <c r="B2406" s="244">
        <v>4515.83</v>
      </c>
      <c r="C2406" s="244">
        <v>4498.92</v>
      </c>
      <c r="D2406" s="245">
        <v>4515.83</v>
      </c>
      <c r="E2406" s="245">
        <v>4498.92</v>
      </c>
      <c r="F2406" s="245">
        <v>4515.83</v>
      </c>
      <c r="G2406" s="245">
        <v>4502.75</v>
      </c>
      <c r="H2406" s="245">
        <v>4515.83</v>
      </c>
      <c r="I2406" s="245">
        <v>4498.92</v>
      </c>
      <c r="J2406" s="245">
        <v>4515.83</v>
      </c>
      <c r="K2406" s="245">
        <v>4502.75</v>
      </c>
    </row>
    <row r="2407" spans="1:11">
      <c r="A2407" s="243">
        <v>10822.5</v>
      </c>
      <c r="B2407" s="243">
        <v>4518</v>
      </c>
      <c r="C2407" s="243">
        <v>4501.42</v>
      </c>
      <c r="D2407" s="242">
        <v>4518</v>
      </c>
      <c r="E2407" s="242">
        <v>4501.42</v>
      </c>
      <c r="F2407" s="242">
        <v>4518</v>
      </c>
      <c r="G2407" s="242">
        <v>4505.17</v>
      </c>
      <c r="H2407" s="242">
        <v>4518</v>
      </c>
      <c r="I2407" s="242">
        <v>4501.42</v>
      </c>
      <c r="J2407" s="242">
        <v>4518</v>
      </c>
      <c r="K2407" s="242">
        <v>4505.17</v>
      </c>
    </row>
    <row r="2408" spans="1:11">
      <c r="A2408" s="244">
        <v>10827</v>
      </c>
      <c r="B2408" s="244">
        <v>4520.25</v>
      </c>
      <c r="C2408" s="244">
        <v>4504</v>
      </c>
      <c r="D2408" s="245">
        <v>4520.25</v>
      </c>
      <c r="E2408" s="245">
        <v>4504</v>
      </c>
      <c r="F2408" s="245">
        <v>4520.25</v>
      </c>
      <c r="G2408" s="245">
        <v>4507.67</v>
      </c>
      <c r="H2408" s="245">
        <v>4520.25</v>
      </c>
      <c r="I2408" s="245">
        <v>4504</v>
      </c>
      <c r="J2408" s="245">
        <v>4520.25</v>
      </c>
      <c r="K2408" s="245">
        <v>4507.67</v>
      </c>
    </row>
    <row r="2409" spans="1:11">
      <c r="A2409" s="243">
        <v>10831.5</v>
      </c>
      <c r="B2409" s="243">
        <v>4522.5</v>
      </c>
      <c r="C2409" s="243">
        <v>4506.5</v>
      </c>
      <c r="D2409" s="242">
        <v>4522.5</v>
      </c>
      <c r="E2409" s="242">
        <v>4506.5</v>
      </c>
      <c r="F2409" s="242">
        <v>4522.5</v>
      </c>
      <c r="G2409" s="242">
        <v>4510.08</v>
      </c>
      <c r="H2409" s="242">
        <v>4522.5</v>
      </c>
      <c r="I2409" s="242">
        <v>4506.5</v>
      </c>
      <c r="J2409" s="242">
        <v>4522.5</v>
      </c>
      <c r="K2409" s="242">
        <v>4510.08</v>
      </c>
    </row>
    <row r="2410" spans="1:11">
      <c r="A2410" s="244">
        <v>10836</v>
      </c>
      <c r="B2410" s="244">
        <v>4524.67</v>
      </c>
      <c r="C2410" s="244">
        <v>4509</v>
      </c>
      <c r="D2410" s="245">
        <v>4524.67</v>
      </c>
      <c r="E2410" s="245">
        <v>4509</v>
      </c>
      <c r="F2410" s="245">
        <v>4524.67</v>
      </c>
      <c r="G2410" s="245">
        <v>4512.5</v>
      </c>
      <c r="H2410" s="245">
        <v>4524.67</v>
      </c>
      <c r="I2410" s="245">
        <v>4509</v>
      </c>
      <c r="J2410" s="245">
        <v>4524.67</v>
      </c>
      <c r="K2410" s="245">
        <v>4512.5</v>
      </c>
    </row>
    <row r="2411" spans="1:11">
      <c r="A2411" s="243">
        <v>10840.5</v>
      </c>
      <c r="B2411" s="243">
        <v>4526.92</v>
      </c>
      <c r="C2411" s="243">
        <v>4511.5</v>
      </c>
      <c r="D2411" s="242">
        <v>4526.92</v>
      </c>
      <c r="E2411" s="242">
        <v>4511.5</v>
      </c>
      <c r="F2411" s="242">
        <v>4526.92</v>
      </c>
      <c r="G2411" s="242">
        <v>4515</v>
      </c>
      <c r="H2411" s="242">
        <v>4526.92</v>
      </c>
      <c r="I2411" s="242">
        <v>4511.5</v>
      </c>
      <c r="J2411" s="242">
        <v>4526.92</v>
      </c>
      <c r="K2411" s="242">
        <v>4515</v>
      </c>
    </row>
    <row r="2412" spans="1:11">
      <c r="A2412" s="244">
        <v>10845</v>
      </c>
      <c r="B2412" s="244">
        <v>4529.17</v>
      </c>
      <c r="C2412" s="244">
        <v>4514.08</v>
      </c>
      <c r="D2412" s="245">
        <v>4529.17</v>
      </c>
      <c r="E2412" s="245">
        <v>4514.08</v>
      </c>
      <c r="F2412" s="245">
        <v>4529.17</v>
      </c>
      <c r="G2412" s="245">
        <v>4517.42</v>
      </c>
      <c r="H2412" s="245">
        <v>4529.17</v>
      </c>
      <c r="I2412" s="245">
        <v>4514.08</v>
      </c>
      <c r="J2412" s="245">
        <v>4529.17</v>
      </c>
      <c r="K2412" s="245">
        <v>4517.42</v>
      </c>
    </row>
    <row r="2413" spans="1:11">
      <c r="A2413" s="243">
        <v>10849.5</v>
      </c>
      <c r="B2413" s="243">
        <v>4531.42</v>
      </c>
      <c r="C2413" s="243">
        <v>4516.58</v>
      </c>
      <c r="D2413" s="242">
        <v>4531.42</v>
      </c>
      <c r="E2413" s="242">
        <v>4516.58</v>
      </c>
      <c r="F2413" s="242">
        <v>4531.42</v>
      </c>
      <c r="G2413" s="242">
        <v>4519.92</v>
      </c>
      <c r="H2413" s="242">
        <v>4531.42</v>
      </c>
      <c r="I2413" s="242">
        <v>4516.58</v>
      </c>
      <c r="J2413" s="242">
        <v>4531.42</v>
      </c>
      <c r="K2413" s="242">
        <v>4519.92</v>
      </c>
    </row>
    <row r="2414" spans="1:11">
      <c r="A2414" s="244">
        <v>10854</v>
      </c>
      <c r="B2414" s="244">
        <v>4533.58</v>
      </c>
      <c r="C2414" s="244">
        <v>4519.08</v>
      </c>
      <c r="D2414" s="245">
        <v>4533.58</v>
      </c>
      <c r="E2414" s="245">
        <v>4519.08</v>
      </c>
      <c r="F2414" s="245">
        <v>4533.58</v>
      </c>
      <c r="G2414" s="245">
        <v>4522.33</v>
      </c>
      <c r="H2414" s="245">
        <v>4533.58</v>
      </c>
      <c r="I2414" s="245">
        <v>4519.08</v>
      </c>
      <c r="J2414" s="245">
        <v>4533.58</v>
      </c>
      <c r="K2414" s="245">
        <v>4522.33</v>
      </c>
    </row>
    <row r="2415" spans="1:11">
      <c r="A2415" s="243">
        <v>10858.5</v>
      </c>
      <c r="B2415" s="243">
        <v>4535.83</v>
      </c>
      <c r="C2415" s="243">
        <v>4521.58</v>
      </c>
      <c r="D2415" s="242">
        <v>4535.83</v>
      </c>
      <c r="E2415" s="242">
        <v>4521.58</v>
      </c>
      <c r="F2415" s="242">
        <v>4535.83</v>
      </c>
      <c r="G2415" s="242">
        <v>4524.83</v>
      </c>
      <c r="H2415" s="242">
        <v>4535.83</v>
      </c>
      <c r="I2415" s="242">
        <v>4521.58</v>
      </c>
      <c r="J2415" s="242">
        <v>4535.83</v>
      </c>
      <c r="K2415" s="242">
        <v>4524.83</v>
      </c>
    </row>
    <row r="2416" spans="1:11">
      <c r="A2416" s="244">
        <v>10863</v>
      </c>
      <c r="B2416" s="244">
        <v>4538.08</v>
      </c>
      <c r="C2416" s="244">
        <v>4524.17</v>
      </c>
      <c r="D2416" s="245">
        <v>4538.08</v>
      </c>
      <c r="E2416" s="245">
        <v>4524.17</v>
      </c>
      <c r="F2416" s="245">
        <v>4538.08</v>
      </c>
      <c r="G2416" s="245">
        <v>4527.25</v>
      </c>
      <c r="H2416" s="245">
        <v>4538.08</v>
      </c>
      <c r="I2416" s="245">
        <v>4524.17</v>
      </c>
      <c r="J2416" s="245">
        <v>4538.08</v>
      </c>
      <c r="K2416" s="245">
        <v>4527.25</v>
      </c>
    </row>
    <row r="2417" spans="1:11">
      <c r="A2417" s="243">
        <v>10867.5</v>
      </c>
      <c r="B2417" s="243">
        <v>4540.33</v>
      </c>
      <c r="C2417" s="243">
        <v>4526.67</v>
      </c>
      <c r="D2417" s="242">
        <v>4540.33</v>
      </c>
      <c r="E2417" s="242">
        <v>4526.67</v>
      </c>
      <c r="F2417" s="242">
        <v>4540.33</v>
      </c>
      <c r="G2417" s="242">
        <v>4529.75</v>
      </c>
      <c r="H2417" s="242">
        <v>4540.33</v>
      </c>
      <c r="I2417" s="242">
        <v>4526.67</v>
      </c>
      <c r="J2417" s="242">
        <v>4540.33</v>
      </c>
      <c r="K2417" s="242">
        <v>4529.75</v>
      </c>
    </row>
    <row r="2418" spans="1:11">
      <c r="A2418" s="244">
        <v>10872</v>
      </c>
      <c r="B2418" s="244">
        <v>4542.5</v>
      </c>
      <c r="C2418" s="244">
        <v>4529.17</v>
      </c>
      <c r="D2418" s="245">
        <v>4542.5</v>
      </c>
      <c r="E2418" s="245">
        <v>4529.17</v>
      </c>
      <c r="F2418" s="245">
        <v>4542.5</v>
      </c>
      <c r="G2418" s="245">
        <v>4532.17</v>
      </c>
      <c r="H2418" s="245">
        <v>4542.5</v>
      </c>
      <c r="I2418" s="245">
        <v>4529.17</v>
      </c>
      <c r="J2418" s="245">
        <v>4542.5</v>
      </c>
      <c r="K2418" s="245">
        <v>4532.17</v>
      </c>
    </row>
    <row r="2419" spans="1:11">
      <c r="A2419" s="243">
        <v>10876.5</v>
      </c>
      <c r="B2419" s="243">
        <v>4544.75</v>
      </c>
      <c r="C2419" s="243">
        <v>4531.67</v>
      </c>
      <c r="D2419" s="242">
        <v>4544.75</v>
      </c>
      <c r="E2419" s="242">
        <v>4531.67</v>
      </c>
      <c r="F2419" s="242">
        <v>4544.75</v>
      </c>
      <c r="G2419" s="242">
        <v>4534.67</v>
      </c>
      <c r="H2419" s="242">
        <v>4544.75</v>
      </c>
      <c r="I2419" s="242">
        <v>4531.67</v>
      </c>
      <c r="J2419" s="242">
        <v>4544.75</v>
      </c>
      <c r="K2419" s="242">
        <v>4534.67</v>
      </c>
    </row>
    <row r="2420" spans="1:11">
      <c r="A2420" s="244">
        <v>10881</v>
      </c>
      <c r="B2420" s="244">
        <v>4547</v>
      </c>
      <c r="C2420" s="244">
        <v>4534.25</v>
      </c>
      <c r="D2420" s="245">
        <v>4547</v>
      </c>
      <c r="E2420" s="245">
        <v>4534.25</v>
      </c>
      <c r="F2420" s="245">
        <v>4547</v>
      </c>
      <c r="G2420" s="245">
        <v>4537.08</v>
      </c>
      <c r="H2420" s="245">
        <v>4547</v>
      </c>
      <c r="I2420" s="245">
        <v>4534.25</v>
      </c>
      <c r="J2420" s="245">
        <v>4547</v>
      </c>
      <c r="K2420" s="245">
        <v>4537.08</v>
      </c>
    </row>
    <row r="2421" spans="1:11">
      <c r="A2421" s="243">
        <v>10885.5</v>
      </c>
      <c r="B2421" s="243">
        <v>4549.25</v>
      </c>
      <c r="C2421" s="243">
        <v>4536.75</v>
      </c>
      <c r="D2421" s="242">
        <v>4549.25</v>
      </c>
      <c r="E2421" s="242">
        <v>4536.75</v>
      </c>
      <c r="F2421" s="242">
        <v>4549.25</v>
      </c>
      <c r="G2421" s="242">
        <v>4539.58</v>
      </c>
      <c r="H2421" s="242">
        <v>4549.25</v>
      </c>
      <c r="I2421" s="242">
        <v>4536.75</v>
      </c>
      <c r="J2421" s="242">
        <v>4549.25</v>
      </c>
      <c r="K2421" s="242">
        <v>4539.58</v>
      </c>
    </row>
    <row r="2422" spans="1:11">
      <c r="A2422" s="244">
        <v>10890</v>
      </c>
      <c r="B2422" s="244">
        <v>4551.42</v>
      </c>
      <c r="C2422" s="244">
        <v>4539.25</v>
      </c>
      <c r="D2422" s="245">
        <v>4551.42</v>
      </c>
      <c r="E2422" s="245">
        <v>4539.25</v>
      </c>
      <c r="F2422" s="245">
        <v>4551.42</v>
      </c>
      <c r="G2422" s="245">
        <v>4542</v>
      </c>
      <c r="H2422" s="245">
        <v>4551.42</v>
      </c>
      <c r="I2422" s="245">
        <v>4539.25</v>
      </c>
      <c r="J2422" s="245">
        <v>4551.42</v>
      </c>
      <c r="K2422" s="245">
        <v>4542</v>
      </c>
    </row>
    <row r="2423" spans="1:11">
      <c r="A2423" s="243">
        <v>10894.5</v>
      </c>
      <c r="B2423" s="243">
        <v>4553.67</v>
      </c>
      <c r="C2423" s="243">
        <v>4541.75</v>
      </c>
      <c r="D2423" s="242">
        <v>4553.67</v>
      </c>
      <c r="E2423" s="242">
        <v>4541.75</v>
      </c>
      <c r="F2423" s="242">
        <v>4553.67</v>
      </c>
      <c r="G2423" s="242">
        <v>4544.42</v>
      </c>
      <c r="H2423" s="242">
        <v>4553.67</v>
      </c>
      <c r="I2423" s="242">
        <v>4541.75</v>
      </c>
      <c r="J2423" s="242">
        <v>4553.67</v>
      </c>
      <c r="K2423" s="242">
        <v>4544.42</v>
      </c>
    </row>
    <row r="2424" spans="1:11">
      <c r="A2424" s="244">
        <v>10899</v>
      </c>
      <c r="B2424" s="244">
        <v>4555.92</v>
      </c>
      <c r="C2424" s="244">
        <v>4544.33</v>
      </c>
      <c r="D2424" s="245">
        <v>4555.92</v>
      </c>
      <c r="E2424" s="245">
        <v>4544.33</v>
      </c>
      <c r="F2424" s="245">
        <v>4555.92</v>
      </c>
      <c r="G2424" s="245">
        <v>4546.92</v>
      </c>
      <c r="H2424" s="245">
        <v>4555.92</v>
      </c>
      <c r="I2424" s="245">
        <v>4544.33</v>
      </c>
      <c r="J2424" s="245">
        <v>4555.92</v>
      </c>
      <c r="K2424" s="245">
        <v>4546.92</v>
      </c>
    </row>
    <row r="2425" spans="1:11">
      <c r="A2425" s="243">
        <v>10903.5</v>
      </c>
      <c r="B2425" s="243">
        <v>4558.08</v>
      </c>
      <c r="C2425" s="243">
        <v>4546.75</v>
      </c>
      <c r="D2425" s="242">
        <v>4558.08</v>
      </c>
      <c r="E2425" s="242">
        <v>4546.75</v>
      </c>
      <c r="F2425" s="242">
        <v>4558.08</v>
      </c>
      <c r="G2425" s="242">
        <v>4549.33</v>
      </c>
      <c r="H2425" s="242">
        <v>4558.08</v>
      </c>
      <c r="I2425" s="242">
        <v>4546.75</v>
      </c>
      <c r="J2425" s="242">
        <v>4558.08</v>
      </c>
      <c r="K2425" s="242">
        <v>4549.33</v>
      </c>
    </row>
    <row r="2426" spans="1:11">
      <c r="A2426" s="244">
        <v>10908</v>
      </c>
      <c r="B2426" s="244">
        <v>4560.33</v>
      </c>
      <c r="C2426" s="244">
        <v>4549.33</v>
      </c>
      <c r="D2426" s="245">
        <v>4560.33</v>
      </c>
      <c r="E2426" s="245">
        <v>4549.33</v>
      </c>
      <c r="F2426" s="245">
        <v>4560.33</v>
      </c>
      <c r="G2426" s="245">
        <v>4551.83</v>
      </c>
      <c r="H2426" s="245">
        <v>4560.33</v>
      </c>
      <c r="I2426" s="245">
        <v>4549.33</v>
      </c>
      <c r="J2426" s="245">
        <v>4560.33</v>
      </c>
      <c r="K2426" s="245">
        <v>4551.83</v>
      </c>
    </row>
    <row r="2427" spans="1:11">
      <c r="A2427" s="243">
        <v>10912.5</v>
      </c>
      <c r="B2427" s="243">
        <v>4562.58</v>
      </c>
      <c r="C2427" s="243">
        <v>4551.83</v>
      </c>
      <c r="D2427" s="242">
        <v>4562.58</v>
      </c>
      <c r="E2427" s="242">
        <v>4551.83</v>
      </c>
      <c r="F2427" s="242">
        <v>4562.58</v>
      </c>
      <c r="G2427" s="242">
        <v>4554.25</v>
      </c>
      <c r="H2427" s="242">
        <v>4562.58</v>
      </c>
      <c r="I2427" s="242">
        <v>4551.83</v>
      </c>
      <c r="J2427" s="242">
        <v>4562.58</v>
      </c>
      <c r="K2427" s="242">
        <v>4554.25</v>
      </c>
    </row>
    <row r="2428" spans="1:11">
      <c r="A2428" s="244">
        <v>10917</v>
      </c>
      <c r="B2428" s="244">
        <v>4564.83</v>
      </c>
      <c r="C2428" s="244">
        <v>4554.42</v>
      </c>
      <c r="D2428" s="245">
        <v>4564.83</v>
      </c>
      <c r="E2428" s="245">
        <v>4554.42</v>
      </c>
      <c r="F2428" s="245">
        <v>4564.83</v>
      </c>
      <c r="G2428" s="245">
        <v>4556.75</v>
      </c>
      <c r="H2428" s="245">
        <v>4564.83</v>
      </c>
      <c r="I2428" s="245">
        <v>4554.42</v>
      </c>
      <c r="J2428" s="245">
        <v>4564.83</v>
      </c>
      <c r="K2428" s="245">
        <v>4556.75</v>
      </c>
    </row>
    <row r="2429" spans="1:11">
      <c r="A2429" s="243">
        <v>10921.5</v>
      </c>
      <c r="B2429" s="243">
        <v>4567</v>
      </c>
      <c r="C2429" s="243">
        <v>4556.83</v>
      </c>
      <c r="D2429" s="242">
        <v>4567</v>
      </c>
      <c r="E2429" s="242">
        <v>4556.83</v>
      </c>
      <c r="F2429" s="242">
        <v>4567</v>
      </c>
      <c r="G2429" s="242">
        <v>4559.17</v>
      </c>
      <c r="H2429" s="242">
        <v>4567</v>
      </c>
      <c r="I2429" s="242">
        <v>4556.83</v>
      </c>
      <c r="J2429" s="242">
        <v>4567</v>
      </c>
      <c r="K2429" s="242">
        <v>4559.17</v>
      </c>
    </row>
    <row r="2430" spans="1:11">
      <c r="A2430" s="244">
        <v>10926</v>
      </c>
      <c r="B2430" s="244">
        <v>4569.25</v>
      </c>
      <c r="C2430" s="244">
        <v>4559.42</v>
      </c>
      <c r="D2430" s="245">
        <v>4569.25</v>
      </c>
      <c r="E2430" s="245">
        <v>4559.42</v>
      </c>
      <c r="F2430" s="245">
        <v>4569.25</v>
      </c>
      <c r="G2430" s="245">
        <v>4561.58</v>
      </c>
      <c r="H2430" s="245">
        <v>4569.25</v>
      </c>
      <c r="I2430" s="245">
        <v>4559.42</v>
      </c>
      <c r="J2430" s="245">
        <v>4569.25</v>
      </c>
      <c r="K2430" s="245">
        <v>4561.58</v>
      </c>
    </row>
    <row r="2431" spans="1:11">
      <c r="A2431" s="243">
        <v>10930.5</v>
      </c>
      <c r="B2431" s="243">
        <v>4571.5</v>
      </c>
      <c r="C2431" s="243">
        <v>4561.92</v>
      </c>
      <c r="D2431" s="242">
        <v>4571.5</v>
      </c>
      <c r="E2431" s="242">
        <v>4561.92</v>
      </c>
      <c r="F2431" s="242">
        <v>4571.5</v>
      </c>
      <c r="G2431" s="242">
        <v>4564.08</v>
      </c>
      <c r="H2431" s="242">
        <v>4571.5</v>
      </c>
      <c r="I2431" s="242">
        <v>4561.92</v>
      </c>
      <c r="J2431" s="242">
        <v>4571.5</v>
      </c>
      <c r="K2431" s="242">
        <v>4564.08</v>
      </c>
    </row>
    <row r="2432" spans="1:11">
      <c r="A2432" s="244">
        <v>10935</v>
      </c>
      <c r="B2432" s="244">
        <v>4573.75</v>
      </c>
      <c r="C2432" s="244">
        <v>4564.5</v>
      </c>
      <c r="D2432" s="245">
        <v>4573.75</v>
      </c>
      <c r="E2432" s="245">
        <v>4564.5</v>
      </c>
      <c r="F2432" s="245">
        <v>4573.75</v>
      </c>
      <c r="G2432" s="245">
        <v>4566.58</v>
      </c>
      <c r="H2432" s="245">
        <v>4573.75</v>
      </c>
      <c r="I2432" s="245">
        <v>4564.5</v>
      </c>
      <c r="J2432" s="245">
        <v>4573.75</v>
      </c>
      <c r="K2432" s="245">
        <v>4566.58</v>
      </c>
    </row>
    <row r="2433" spans="1:11">
      <c r="A2433" s="243">
        <v>10939.5</v>
      </c>
      <c r="B2433" s="243">
        <v>4575.92</v>
      </c>
      <c r="C2433" s="243">
        <v>4566.92</v>
      </c>
      <c r="D2433" s="242">
        <v>4575.92</v>
      </c>
      <c r="E2433" s="242">
        <v>4566.92</v>
      </c>
      <c r="F2433" s="242">
        <v>4575.92</v>
      </c>
      <c r="G2433" s="242">
        <v>4569</v>
      </c>
      <c r="H2433" s="242">
        <v>4575.92</v>
      </c>
      <c r="I2433" s="242">
        <v>4566.92</v>
      </c>
      <c r="J2433" s="242">
        <v>4575.92</v>
      </c>
      <c r="K2433" s="242">
        <v>4569</v>
      </c>
    </row>
    <row r="2434" spans="1:11">
      <c r="A2434" s="244">
        <v>10944</v>
      </c>
      <c r="B2434" s="244">
        <v>4578.17</v>
      </c>
      <c r="C2434" s="244">
        <v>4569.5</v>
      </c>
      <c r="D2434" s="245">
        <v>4578.17</v>
      </c>
      <c r="E2434" s="245">
        <v>4569.5</v>
      </c>
      <c r="F2434" s="245">
        <v>4578.17</v>
      </c>
      <c r="G2434" s="245">
        <v>4571.42</v>
      </c>
      <c r="H2434" s="245">
        <v>4578.17</v>
      </c>
      <c r="I2434" s="245">
        <v>4569.5</v>
      </c>
      <c r="J2434" s="245">
        <v>4578.17</v>
      </c>
      <c r="K2434" s="245">
        <v>4571.42</v>
      </c>
    </row>
    <row r="2435" spans="1:11">
      <c r="A2435" s="243">
        <v>10948.5</v>
      </c>
      <c r="B2435" s="243">
        <v>4580.42</v>
      </c>
      <c r="C2435" s="243">
        <v>4572</v>
      </c>
      <c r="D2435" s="242">
        <v>4580.42</v>
      </c>
      <c r="E2435" s="242">
        <v>4572</v>
      </c>
      <c r="F2435" s="242">
        <v>4580.42</v>
      </c>
      <c r="G2435" s="242">
        <v>4573.92</v>
      </c>
      <c r="H2435" s="242">
        <v>4580.42</v>
      </c>
      <c r="I2435" s="242">
        <v>4572</v>
      </c>
      <c r="J2435" s="242">
        <v>4580.42</v>
      </c>
      <c r="K2435" s="242">
        <v>4573.92</v>
      </c>
    </row>
    <row r="2436" spans="1:11">
      <c r="A2436" s="244">
        <v>10953</v>
      </c>
      <c r="B2436" s="244">
        <v>4582.58</v>
      </c>
      <c r="C2436" s="244">
        <v>4574.5</v>
      </c>
      <c r="D2436" s="245">
        <v>4582.58</v>
      </c>
      <c r="E2436" s="245">
        <v>4574.5</v>
      </c>
      <c r="F2436" s="245">
        <v>4582.58</v>
      </c>
      <c r="G2436" s="245">
        <v>4576.33</v>
      </c>
      <c r="H2436" s="245">
        <v>4582.58</v>
      </c>
      <c r="I2436" s="245">
        <v>4574.5</v>
      </c>
      <c r="J2436" s="245">
        <v>4582.58</v>
      </c>
      <c r="K2436" s="245">
        <v>4576.33</v>
      </c>
    </row>
    <row r="2437" spans="1:11">
      <c r="A2437" s="243">
        <v>10957.5</v>
      </c>
      <c r="B2437" s="243">
        <v>4584.83</v>
      </c>
      <c r="C2437" s="243">
        <v>4577</v>
      </c>
      <c r="D2437" s="242">
        <v>4584.83</v>
      </c>
      <c r="E2437" s="242">
        <v>4577</v>
      </c>
      <c r="F2437" s="242">
        <v>4584.83</v>
      </c>
      <c r="G2437" s="242">
        <v>4578.75</v>
      </c>
      <c r="H2437" s="242">
        <v>4584.83</v>
      </c>
      <c r="I2437" s="242">
        <v>4577</v>
      </c>
      <c r="J2437" s="242">
        <v>4584.83</v>
      </c>
      <c r="K2437" s="242">
        <v>4578.75</v>
      </c>
    </row>
    <row r="2438" spans="1:11">
      <c r="A2438" s="244">
        <v>10962</v>
      </c>
      <c r="B2438" s="244">
        <v>4587.08</v>
      </c>
      <c r="C2438" s="244">
        <v>4579.58</v>
      </c>
      <c r="D2438" s="245">
        <v>4587.08</v>
      </c>
      <c r="E2438" s="245">
        <v>4579.58</v>
      </c>
      <c r="F2438" s="245">
        <v>4587.08</v>
      </c>
      <c r="G2438" s="245">
        <v>4581.25</v>
      </c>
      <c r="H2438" s="245">
        <v>4587.08</v>
      </c>
      <c r="I2438" s="245">
        <v>4579.58</v>
      </c>
      <c r="J2438" s="245">
        <v>4587.08</v>
      </c>
      <c r="K2438" s="245">
        <v>4581.25</v>
      </c>
    </row>
    <row r="2439" spans="1:11">
      <c r="A2439" s="243">
        <v>10966.5</v>
      </c>
      <c r="B2439" s="243">
        <v>4589.33</v>
      </c>
      <c r="C2439" s="243">
        <v>4582.08</v>
      </c>
      <c r="D2439" s="242">
        <v>4589.33</v>
      </c>
      <c r="E2439" s="242">
        <v>4582.08</v>
      </c>
      <c r="F2439" s="242">
        <v>4589.33</v>
      </c>
      <c r="G2439" s="242">
        <v>4583.75</v>
      </c>
      <c r="H2439" s="242">
        <v>4589.33</v>
      </c>
      <c r="I2439" s="242">
        <v>4582.08</v>
      </c>
      <c r="J2439" s="242">
        <v>4589.33</v>
      </c>
      <c r="K2439" s="242">
        <v>4583.75</v>
      </c>
    </row>
    <row r="2440" spans="1:11">
      <c r="A2440" s="244">
        <v>10971</v>
      </c>
      <c r="B2440" s="244">
        <v>4591.5</v>
      </c>
      <c r="C2440" s="244">
        <v>4584.58</v>
      </c>
      <c r="D2440" s="245">
        <v>4591.5</v>
      </c>
      <c r="E2440" s="245">
        <v>4584.58</v>
      </c>
      <c r="F2440" s="245">
        <v>4591.5</v>
      </c>
      <c r="G2440" s="245">
        <v>4586.17</v>
      </c>
      <c r="H2440" s="245">
        <v>4591.5</v>
      </c>
      <c r="I2440" s="245">
        <v>4584.58</v>
      </c>
      <c r="J2440" s="245">
        <v>4591.5</v>
      </c>
      <c r="K2440" s="245">
        <v>4586.17</v>
      </c>
    </row>
    <row r="2441" spans="1:11">
      <c r="A2441" s="243">
        <v>10975.5</v>
      </c>
      <c r="B2441" s="243">
        <v>4593.75</v>
      </c>
      <c r="C2441" s="243">
        <v>4587.17</v>
      </c>
      <c r="D2441" s="242">
        <v>4593.75</v>
      </c>
      <c r="E2441" s="242">
        <v>4587.17</v>
      </c>
      <c r="F2441" s="242">
        <v>4593.75</v>
      </c>
      <c r="G2441" s="242">
        <v>4588.58</v>
      </c>
      <c r="H2441" s="242">
        <v>4593.75</v>
      </c>
      <c r="I2441" s="242">
        <v>4587.17</v>
      </c>
      <c r="J2441" s="242">
        <v>4593.75</v>
      </c>
      <c r="K2441" s="242">
        <v>4588.58</v>
      </c>
    </row>
    <row r="2442" spans="1:11">
      <c r="A2442" s="244">
        <v>10980</v>
      </c>
      <c r="B2442" s="244">
        <v>4596</v>
      </c>
      <c r="C2442" s="244">
        <v>4589.67</v>
      </c>
      <c r="D2442" s="245">
        <v>4596</v>
      </c>
      <c r="E2442" s="245">
        <v>4589.67</v>
      </c>
      <c r="F2442" s="245">
        <v>4596</v>
      </c>
      <c r="G2442" s="245">
        <v>4591.08</v>
      </c>
      <c r="H2442" s="245">
        <v>4596</v>
      </c>
      <c r="I2442" s="245">
        <v>4589.67</v>
      </c>
      <c r="J2442" s="245">
        <v>4596</v>
      </c>
      <c r="K2442" s="245">
        <v>4591.08</v>
      </c>
    </row>
    <row r="2443" spans="1:11">
      <c r="A2443" s="243">
        <v>10984.5</v>
      </c>
      <c r="B2443" s="243">
        <v>4598.25</v>
      </c>
      <c r="C2443" s="243">
        <v>4592.25</v>
      </c>
      <c r="D2443" s="242">
        <v>4598.25</v>
      </c>
      <c r="E2443" s="242">
        <v>4592.25</v>
      </c>
      <c r="F2443" s="242">
        <v>4598.25</v>
      </c>
      <c r="G2443" s="242">
        <v>4593.58</v>
      </c>
      <c r="H2443" s="242">
        <v>4598.25</v>
      </c>
      <c r="I2443" s="242">
        <v>4592.25</v>
      </c>
      <c r="J2443" s="242">
        <v>4598.25</v>
      </c>
      <c r="K2443" s="242">
        <v>4593.58</v>
      </c>
    </row>
    <row r="2444" spans="1:11">
      <c r="A2444" s="244">
        <v>10989</v>
      </c>
      <c r="B2444" s="244">
        <v>4600.42</v>
      </c>
      <c r="C2444" s="244">
        <v>4594.67</v>
      </c>
      <c r="D2444" s="245">
        <v>4600.42</v>
      </c>
      <c r="E2444" s="245">
        <v>4594.67</v>
      </c>
      <c r="F2444" s="245">
        <v>4600.42</v>
      </c>
      <c r="G2444" s="245">
        <v>4595.92</v>
      </c>
      <c r="H2444" s="245">
        <v>4600.42</v>
      </c>
      <c r="I2444" s="245">
        <v>4594.67</v>
      </c>
      <c r="J2444" s="245">
        <v>4600.42</v>
      </c>
      <c r="K2444" s="245">
        <v>4595.92</v>
      </c>
    </row>
    <row r="2445" spans="1:11">
      <c r="A2445" s="243">
        <v>10993.5</v>
      </c>
      <c r="B2445" s="243">
        <v>4602.67</v>
      </c>
      <c r="C2445" s="243">
        <v>4597.25</v>
      </c>
      <c r="D2445" s="242">
        <v>4602.67</v>
      </c>
      <c r="E2445" s="242">
        <v>4597.25</v>
      </c>
      <c r="F2445" s="242">
        <v>4602.67</v>
      </c>
      <c r="G2445" s="242">
        <v>4598.42</v>
      </c>
      <c r="H2445" s="242">
        <v>4602.67</v>
      </c>
      <c r="I2445" s="242">
        <v>4597.25</v>
      </c>
      <c r="J2445" s="242">
        <v>4602.67</v>
      </c>
      <c r="K2445" s="242">
        <v>4598.42</v>
      </c>
    </row>
    <row r="2446" spans="1:11">
      <c r="A2446" s="244">
        <v>10998</v>
      </c>
      <c r="B2446" s="244">
        <v>4604.92</v>
      </c>
      <c r="C2446" s="244">
        <v>4599.75</v>
      </c>
      <c r="D2446" s="245">
        <v>4604.92</v>
      </c>
      <c r="E2446" s="245">
        <v>4599.75</v>
      </c>
      <c r="F2446" s="245">
        <v>4604.92</v>
      </c>
      <c r="G2446" s="245">
        <v>4600.92</v>
      </c>
      <c r="H2446" s="245">
        <v>4604.92</v>
      </c>
      <c r="I2446" s="245">
        <v>4599.75</v>
      </c>
      <c r="J2446" s="245">
        <v>4604.92</v>
      </c>
      <c r="K2446" s="245">
        <v>4600.92</v>
      </c>
    </row>
    <row r="2447" spans="1:11">
      <c r="A2447" s="243">
        <v>11002.5</v>
      </c>
      <c r="B2447" s="243">
        <v>4607.08</v>
      </c>
      <c r="C2447" s="243">
        <v>4602.25</v>
      </c>
      <c r="D2447" s="242">
        <v>4607.08</v>
      </c>
      <c r="E2447" s="242">
        <v>4602.25</v>
      </c>
      <c r="F2447" s="242">
        <v>4607.08</v>
      </c>
      <c r="G2447" s="242">
        <v>4603.33</v>
      </c>
      <c r="H2447" s="242">
        <v>4607.08</v>
      </c>
      <c r="I2447" s="242">
        <v>4602.25</v>
      </c>
      <c r="J2447" s="242">
        <v>4607.08</v>
      </c>
      <c r="K2447" s="242">
        <v>4603.33</v>
      </c>
    </row>
    <row r="2448" spans="1:11">
      <c r="A2448" s="244">
        <v>11007</v>
      </c>
      <c r="B2448" s="244">
        <v>4609.33</v>
      </c>
      <c r="C2448" s="244">
        <v>4604.75</v>
      </c>
      <c r="D2448" s="245">
        <v>4609.33</v>
      </c>
      <c r="E2448" s="245">
        <v>4604.75</v>
      </c>
      <c r="F2448" s="245">
        <v>4609.33</v>
      </c>
      <c r="G2448" s="245">
        <v>4605.75</v>
      </c>
      <c r="H2448" s="245">
        <v>4609.33</v>
      </c>
      <c r="I2448" s="245">
        <v>4604.75</v>
      </c>
      <c r="J2448" s="245">
        <v>4609.33</v>
      </c>
      <c r="K2448" s="245">
        <v>4605.75</v>
      </c>
    </row>
    <row r="2449" spans="1:11">
      <c r="A2449" s="243">
        <v>11011.5</v>
      </c>
      <c r="B2449" s="243">
        <v>4611.58</v>
      </c>
      <c r="C2449" s="243">
        <v>4607.33</v>
      </c>
      <c r="D2449" s="242">
        <v>4611.58</v>
      </c>
      <c r="E2449" s="242">
        <v>4607.33</v>
      </c>
      <c r="F2449" s="242">
        <v>4611.58</v>
      </c>
      <c r="G2449" s="242">
        <v>4608.25</v>
      </c>
      <c r="H2449" s="242">
        <v>4611.58</v>
      </c>
      <c r="I2449" s="242">
        <v>4607.33</v>
      </c>
      <c r="J2449" s="242">
        <v>4611.58</v>
      </c>
      <c r="K2449" s="242">
        <v>4608.25</v>
      </c>
    </row>
    <row r="2450" spans="1:11">
      <c r="A2450" s="244">
        <v>11016</v>
      </c>
      <c r="B2450" s="244">
        <v>4613.83</v>
      </c>
      <c r="C2450" s="244">
        <v>4609.83</v>
      </c>
      <c r="D2450" s="245">
        <v>4613.83</v>
      </c>
      <c r="E2450" s="245">
        <v>4609.83</v>
      </c>
      <c r="F2450" s="245">
        <v>4613.83</v>
      </c>
      <c r="G2450" s="245">
        <v>4610.75</v>
      </c>
      <c r="H2450" s="245">
        <v>4613.83</v>
      </c>
      <c r="I2450" s="245">
        <v>4609.83</v>
      </c>
      <c r="J2450" s="245">
        <v>4613.83</v>
      </c>
      <c r="K2450" s="245">
        <v>4610.75</v>
      </c>
    </row>
    <row r="2451" spans="1:11">
      <c r="A2451" s="243">
        <v>11020.5</v>
      </c>
      <c r="B2451" s="243">
        <v>4616</v>
      </c>
      <c r="C2451" s="243">
        <v>4612.33</v>
      </c>
      <c r="D2451" s="242">
        <v>4616</v>
      </c>
      <c r="E2451" s="242">
        <v>4612.33</v>
      </c>
      <c r="F2451" s="242">
        <v>4616</v>
      </c>
      <c r="G2451" s="242">
        <v>4613.17</v>
      </c>
      <c r="H2451" s="242">
        <v>4616</v>
      </c>
      <c r="I2451" s="242">
        <v>4612.33</v>
      </c>
      <c r="J2451" s="242">
        <v>4616</v>
      </c>
      <c r="K2451" s="242">
        <v>4613.17</v>
      </c>
    </row>
    <row r="2452" spans="1:11">
      <c r="A2452" s="244">
        <v>11025</v>
      </c>
      <c r="B2452" s="244">
        <v>4618.25</v>
      </c>
      <c r="C2452" s="244">
        <v>4614.83</v>
      </c>
      <c r="D2452" s="245">
        <v>4618.25</v>
      </c>
      <c r="E2452" s="245">
        <v>4614.83</v>
      </c>
      <c r="F2452" s="245">
        <v>4618.25</v>
      </c>
      <c r="G2452" s="245">
        <v>4615.58</v>
      </c>
      <c r="H2452" s="245">
        <v>4618.25</v>
      </c>
      <c r="I2452" s="245">
        <v>4614.83</v>
      </c>
      <c r="J2452" s="245">
        <v>4618.25</v>
      </c>
      <c r="K2452" s="245">
        <v>4615.58</v>
      </c>
    </row>
    <row r="2453" spans="1:11">
      <c r="A2453" s="243">
        <v>11029.5</v>
      </c>
      <c r="B2453" s="243">
        <v>4620.5</v>
      </c>
      <c r="C2453" s="243">
        <v>4617.42</v>
      </c>
      <c r="D2453" s="242">
        <v>4620.5</v>
      </c>
      <c r="E2453" s="242">
        <v>4617.42</v>
      </c>
      <c r="F2453" s="242">
        <v>4620.5</v>
      </c>
      <c r="G2453" s="242">
        <v>4618.08</v>
      </c>
      <c r="H2453" s="242">
        <v>4620.5</v>
      </c>
      <c r="I2453" s="242">
        <v>4617.42</v>
      </c>
      <c r="J2453" s="242">
        <v>4620.5</v>
      </c>
      <c r="K2453" s="242">
        <v>4618.08</v>
      </c>
    </row>
    <row r="2454" spans="1:11">
      <c r="A2454" s="244">
        <v>11034</v>
      </c>
      <c r="B2454" s="244">
        <v>4622.75</v>
      </c>
      <c r="C2454" s="244">
        <v>4619.92</v>
      </c>
      <c r="D2454" s="245">
        <v>4622.75</v>
      </c>
      <c r="E2454" s="245">
        <v>4619.92</v>
      </c>
      <c r="F2454" s="245">
        <v>4622.75</v>
      </c>
      <c r="G2454" s="245">
        <v>4620.58</v>
      </c>
      <c r="H2454" s="245">
        <v>4622.75</v>
      </c>
      <c r="I2454" s="245">
        <v>4619.92</v>
      </c>
      <c r="J2454" s="245">
        <v>4622.75</v>
      </c>
      <c r="K2454" s="245">
        <v>4620.58</v>
      </c>
    </row>
    <row r="2455" spans="1:11">
      <c r="A2455" s="243">
        <v>11038.5</v>
      </c>
      <c r="B2455" s="243">
        <v>4624.92</v>
      </c>
      <c r="C2455" s="243">
        <v>4622.42</v>
      </c>
      <c r="D2455" s="242">
        <v>4624.92</v>
      </c>
      <c r="E2455" s="242">
        <v>4622.42</v>
      </c>
      <c r="F2455" s="242">
        <v>4624.92</v>
      </c>
      <c r="G2455" s="242">
        <v>4622.92</v>
      </c>
      <c r="H2455" s="242">
        <v>4624.92</v>
      </c>
      <c r="I2455" s="242">
        <v>4622.42</v>
      </c>
      <c r="J2455" s="242">
        <v>4624.92</v>
      </c>
      <c r="K2455" s="242">
        <v>4622.92</v>
      </c>
    </row>
    <row r="2456" spans="1:11">
      <c r="A2456" s="244">
        <v>11043</v>
      </c>
      <c r="B2456" s="244">
        <v>4627.17</v>
      </c>
      <c r="C2456" s="244">
        <v>4624.92</v>
      </c>
      <c r="D2456" s="245">
        <v>4627.17</v>
      </c>
      <c r="E2456" s="245">
        <v>4624.92</v>
      </c>
      <c r="F2456" s="245">
        <v>4627.17</v>
      </c>
      <c r="G2456" s="245">
        <v>4625.42</v>
      </c>
      <c r="H2456" s="245">
        <v>4627.17</v>
      </c>
      <c r="I2456" s="245">
        <v>4624.92</v>
      </c>
      <c r="J2456" s="245">
        <v>4627.17</v>
      </c>
      <c r="K2456" s="245">
        <v>4625.42</v>
      </c>
    </row>
    <row r="2457" spans="1:11">
      <c r="A2457" s="243">
        <v>11047.5</v>
      </c>
      <c r="B2457" s="243">
        <v>4629.42</v>
      </c>
      <c r="C2457" s="243">
        <v>4627.5</v>
      </c>
      <c r="D2457" s="242">
        <v>4629.42</v>
      </c>
      <c r="E2457" s="242">
        <v>4627.5</v>
      </c>
      <c r="F2457" s="242">
        <v>4629.42</v>
      </c>
      <c r="G2457" s="242">
        <v>4627.92</v>
      </c>
      <c r="H2457" s="242">
        <v>4629.42</v>
      </c>
      <c r="I2457" s="242">
        <v>4627.5</v>
      </c>
      <c r="J2457" s="242">
        <v>4629.42</v>
      </c>
      <c r="K2457" s="242">
        <v>4627.92</v>
      </c>
    </row>
    <row r="2458" spans="1:11">
      <c r="A2458" s="244">
        <v>11052</v>
      </c>
      <c r="B2458" s="244">
        <v>4631.67</v>
      </c>
      <c r="C2458" s="244">
        <v>4630</v>
      </c>
      <c r="D2458" s="245">
        <v>4631.67</v>
      </c>
      <c r="E2458" s="245">
        <v>4630</v>
      </c>
      <c r="F2458" s="245">
        <v>4631.67</v>
      </c>
      <c r="G2458" s="245">
        <v>4630.42</v>
      </c>
      <c r="H2458" s="245">
        <v>4631.67</v>
      </c>
      <c r="I2458" s="245">
        <v>4630</v>
      </c>
      <c r="J2458" s="245">
        <v>4631.67</v>
      </c>
      <c r="K2458" s="245">
        <v>4630.42</v>
      </c>
    </row>
    <row r="2459" spans="1:11">
      <c r="A2459" s="243">
        <v>11056.5</v>
      </c>
      <c r="B2459" s="243">
        <v>4633.83</v>
      </c>
      <c r="C2459" s="243">
        <v>4632.5</v>
      </c>
      <c r="D2459" s="242">
        <v>4633.83</v>
      </c>
      <c r="E2459" s="242">
        <v>4632.5</v>
      </c>
      <c r="F2459" s="242">
        <v>4633.83</v>
      </c>
      <c r="G2459" s="242">
        <v>4632.75</v>
      </c>
      <c r="H2459" s="242">
        <v>4633.83</v>
      </c>
      <c r="I2459" s="242">
        <v>4632.5</v>
      </c>
      <c r="J2459" s="242">
        <v>4633.83</v>
      </c>
      <c r="K2459" s="242">
        <v>4632.75</v>
      </c>
    </row>
    <row r="2460" spans="1:11">
      <c r="A2460" s="244">
        <v>11061</v>
      </c>
      <c r="B2460" s="244">
        <v>4636.08</v>
      </c>
      <c r="C2460" s="244">
        <v>4635</v>
      </c>
      <c r="D2460" s="245">
        <v>4636.08</v>
      </c>
      <c r="E2460" s="245">
        <v>4635</v>
      </c>
      <c r="F2460" s="245">
        <v>4636.08</v>
      </c>
      <c r="G2460" s="245">
        <v>4635.25</v>
      </c>
      <c r="H2460" s="245">
        <v>4636.08</v>
      </c>
      <c r="I2460" s="245">
        <v>4635</v>
      </c>
      <c r="J2460" s="245">
        <v>4636.08</v>
      </c>
      <c r="K2460" s="245">
        <v>4635.25</v>
      </c>
    </row>
    <row r="2461" spans="1:11">
      <c r="A2461" s="243">
        <v>11065.5</v>
      </c>
      <c r="B2461" s="243">
        <v>4638.33</v>
      </c>
      <c r="C2461" s="243">
        <v>4637.58</v>
      </c>
      <c r="D2461" s="242">
        <v>4638.33</v>
      </c>
      <c r="E2461" s="242">
        <v>4637.58</v>
      </c>
      <c r="F2461" s="242">
        <v>4638.33</v>
      </c>
      <c r="G2461" s="242">
        <v>4637.75</v>
      </c>
      <c r="H2461" s="242">
        <v>4638.33</v>
      </c>
      <c r="I2461" s="242">
        <v>4637.58</v>
      </c>
      <c r="J2461" s="242">
        <v>4638.33</v>
      </c>
      <c r="K2461" s="242">
        <v>4637.75</v>
      </c>
    </row>
    <row r="2462" spans="1:11">
      <c r="A2462" s="244">
        <v>11070</v>
      </c>
      <c r="B2462" s="244">
        <v>4640.5</v>
      </c>
      <c r="C2462" s="244">
        <v>4640</v>
      </c>
      <c r="D2462" s="245">
        <v>4640.5</v>
      </c>
      <c r="E2462" s="245">
        <v>4640</v>
      </c>
      <c r="F2462" s="245">
        <v>4640.5</v>
      </c>
      <c r="G2462" s="245">
        <v>4640.08</v>
      </c>
      <c r="H2462" s="245">
        <v>4640.5</v>
      </c>
      <c r="I2462" s="245">
        <v>4640</v>
      </c>
      <c r="J2462" s="245">
        <v>4640.5</v>
      </c>
      <c r="K2462" s="245">
        <v>4640.08</v>
      </c>
    </row>
    <row r="2463" spans="1:11">
      <c r="A2463" s="243">
        <v>11074.5</v>
      </c>
      <c r="B2463" s="243">
        <v>4642.75</v>
      </c>
      <c r="C2463" s="243">
        <v>4642.58</v>
      </c>
      <c r="D2463" s="242">
        <v>4642.75</v>
      </c>
      <c r="E2463" s="242">
        <v>4642.58</v>
      </c>
      <c r="F2463" s="242">
        <v>4642.75</v>
      </c>
      <c r="G2463" s="242">
        <v>4642.58</v>
      </c>
      <c r="H2463" s="242">
        <v>4642.75</v>
      </c>
      <c r="I2463" s="242">
        <v>4642.58</v>
      </c>
      <c r="J2463" s="242">
        <v>4642.75</v>
      </c>
      <c r="K2463" s="242">
        <v>4642.58</v>
      </c>
    </row>
    <row r="2464" spans="1:11">
      <c r="A2464" s="244">
        <v>11079</v>
      </c>
      <c r="B2464" s="244">
        <v>4645</v>
      </c>
      <c r="C2464" s="244">
        <v>4645</v>
      </c>
      <c r="D2464" s="245">
        <v>4645</v>
      </c>
      <c r="E2464" s="245">
        <v>4645</v>
      </c>
      <c r="F2464" s="245">
        <v>4645</v>
      </c>
      <c r="G2464" s="245">
        <v>4645</v>
      </c>
      <c r="H2464" s="245">
        <v>4645</v>
      </c>
      <c r="I2464" s="245">
        <v>4645</v>
      </c>
      <c r="J2464" s="245">
        <v>4645</v>
      </c>
      <c r="K2464" s="245">
        <v>4645</v>
      </c>
    </row>
    <row r="2465" spans="1:11">
      <c r="A2465" s="243">
        <v>11083.5</v>
      </c>
      <c r="B2465" s="243">
        <v>4647.25</v>
      </c>
      <c r="C2465" s="243">
        <v>4647.25</v>
      </c>
      <c r="D2465" s="242">
        <v>4647.25</v>
      </c>
      <c r="E2465" s="242">
        <v>4647.25</v>
      </c>
      <c r="F2465" s="242">
        <v>4647.25</v>
      </c>
      <c r="G2465" s="242">
        <v>4647.25</v>
      </c>
      <c r="H2465" s="242">
        <v>4647.25</v>
      </c>
      <c r="I2465" s="242">
        <v>4647.25</v>
      </c>
      <c r="J2465" s="242">
        <v>4647.25</v>
      </c>
      <c r="K2465" s="242">
        <v>4647.25</v>
      </c>
    </row>
    <row r="2466" spans="1:11">
      <c r="A2466" s="244">
        <v>11088</v>
      </c>
      <c r="B2466" s="244">
        <v>4649.42</v>
      </c>
      <c r="C2466" s="244">
        <v>4649.42</v>
      </c>
      <c r="D2466" s="245">
        <v>4649.42</v>
      </c>
      <c r="E2466" s="245">
        <v>4649.42</v>
      </c>
      <c r="F2466" s="245">
        <v>4649.42</v>
      </c>
      <c r="G2466" s="245">
        <v>4649.42</v>
      </c>
      <c r="H2466" s="245">
        <v>4649.42</v>
      </c>
      <c r="I2466" s="245">
        <v>4649.42</v>
      </c>
      <c r="J2466" s="245">
        <v>4649.42</v>
      </c>
      <c r="K2466" s="245">
        <v>4649.42</v>
      </c>
    </row>
    <row r="2467" spans="1:11">
      <c r="A2467" s="243">
        <v>11092.5</v>
      </c>
      <c r="B2467" s="243">
        <v>4651.67</v>
      </c>
      <c r="C2467" s="243">
        <v>4651.67</v>
      </c>
      <c r="D2467" s="242">
        <v>4651.67</v>
      </c>
      <c r="E2467" s="242">
        <v>4651.67</v>
      </c>
      <c r="F2467" s="242">
        <v>4651.67</v>
      </c>
      <c r="G2467" s="242">
        <v>4651.67</v>
      </c>
      <c r="H2467" s="242">
        <v>4651.67</v>
      </c>
      <c r="I2467" s="242">
        <v>4651.67</v>
      </c>
      <c r="J2467" s="242">
        <v>4651.67</v>
      </c>
      <c r="K2467" s="242">
        <v>4651.67</v>
      </c>
    </row>
  </sheetData>
  <sheetProtection password="E92A" sheet="1" objects="1" scenarios="1"/>
  <mergeCells count="1">
    <mergeCell ref="P13:AA13"/>
  </mergeCells>
  <conditionalFormatting sqref="A3:C1832">
    <cfRule type="expression" dxfId="4" priority="2">
      <formula>MOD(ROW(),2)=0</formula>
    </cfRule>
  </conditionalFormatting>
  <conditionalFormatting sqref="D3:G1687">
    <cfRule type="expression" dxfId="3" priority="3">
      <formula>MOD(ROW(),2)=0</formula>
    </cfRule>
  </conditionalFormatting>
  <conditionalFormatting sqref="H3:I241">
    <cfRule type="expression" dxfId="2" priority="1">
      <formula>MOD(ROW(),2)=0</formula>
    </cfRule>
  </conditionalFormatting>
  <conditionalFormatting sqref="M163:S163">
    <cfRule type="expression" dxfId="1" priority="4">
      <formula>MOD(ROW(),2)=0</formula>
    </cfRule>
  </conditionalFormatting>
  <pageMargins left="0.7" right="0.7" top="0.75" bottom="0.75" header="0.3" footer="0.3"/>
  <pageSetup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82"/>
  <sheetViews>
    <sheetView showZeros="0" zoomScale="89" zoomScaleNormal="89" workbookViewId="0">
      <selection activeCell="D7" sqref="D7"/>
    </sheetView>
  </sheetViews>
  <sheetFormatPr defaultColWidth="9.109375" defaultRowHeight="13.2"/>
  <cols>
    <col min="1" max="1" width="12.33203125" style="174" customWidth="1"/>
    <col min="2" max="3" width="10.5546875" style="174" customWidth="1"/>
    <col min="4" max="4" width="10.5546875" style="200" customWidth="1"/>
    <col min="5" max="5" width="6.88671875" style="174" customWidth="1"/>
    <col min="6" max="6" width="8.109375" style="174" customWidth="1"/>
    <col min="7" max="9" width="10.33203125" style="174" customWidth="1"/>
    <col min="10" max="10" width="11.5546875" style="174" customWidth="1"/>
    <col min="11" max="11" width="10.88671875" style="174" customWidth="1"/>
    <col min="12" max="12" width="10.5546875" style="174" customWidth="1"/>
    <col min="13" max="13" width="9.33203125" style="174" customWidth="1"/>
    <col min="14" max="14" width="11.33203125" style="174" customWidth="1"/>
    <col min="15" max="15" width="10.5546875" style="174" customWidth="1"/>
    <col min="16" max="16" width="9.109375" style="174" customWidth="1"/>
    <col min="17" max="17" width="9.33203125" style="174" customWidth="1"/>
    <col min="18" max="18" width="10.109375" style="174" customWidth="1"/>
    <col min="19" max="21" width="10" style="174" customWidth="1"/>
    <col min="22" max="22" width="8.88671875" style="174" customWidth="1"/>
    <col min="23" max="23" width="10.33203125" style="174" customWidth="1"/>
    <col min="24" max="24" width="2.33203125" style="174" customWidth="1"/>
    <col min="25" max="25" width="21.44140625" style="174" customWidth="1"/>
    <col min="26" max="26" width="7.5546875" style="174" customWidth="1"/>
    <col min="27" max="27" width="9.88671875" style="174" bestFit="1" customWidth="1"/>
    <col min="28" max="28" width="18.88671875" style="174" customWidth="1"/>
    <col min="29" max="33" width="9.88671875" style="174" hidden="1" customWidth="1"/>
    <col min="34" max="40" width="9.88671875" style="174" bestFit="1" customWidth="1"/>
    <col min="41" max="16384" width="9.109375" style="174"/>
  </cols>
  <sheetData>
    <row r="1" spans="1:33" ht="19.5" customHeight="1">
      <c r="A1" s="268" t="s">
        <v>269</v>
      </c>
      <c r="B1" s="268"/>
      <c r="C1" s="268"/>
      <c r="D1" s="268"/>
      <c r="E1" s="268"/>
      <c r="F1" s="268"/>
      <c r="G1" s="268"/>
      <c r="H1" s="268"/>
      <c r="I1" s="268"/>
      <c r="L1" s="175" t="str">
        <f>LEFT(D15,4)</f>
        <v>2024</v>
      </c>
      <c r="M1" s="176">
        <f>YEAR(D17)</f>
        <v>1900</v>
      </c>
      <c r="N1" s="176">
        <f>(MONTH(D17))</f>
        <v>1</v>
      </c>
      <c r="O1" s="176">
        <f>L1-M1</f>
        <v>124</v>
      </c>
      <c r="P1" s="177">
        <f>IF(O1&gt;=0,12-N1,0)</f>
        <v>11</v>
      </c>
      <c r="V1" s="238">
        <v>1</v>
      </c>
      <c r="W1" s="238"/>
    </row>
    <row r="2" spans="1:33" ht="13.8">
      <c r="C2" s="178" t="s">
        <v>193</v>
      </c>
      <c r="D2" s="179"/>
      <c r="L2" s="180" t="str">
        <f>RIGHT(D15,4)</f>
        <v>2025</v>
      </c>
      <c r="M2" s="181">
        <f>YEAR(D17)</f>
        <v>1900</v>
      </c>
      <c r="N2" s="181">
        <f>(MONTH(D17))</f>
        <v>1</v>
      </c>
      <c r="O2" s="181">
        <f>L2-M2</f>
        <v>125</v>
      </c>
      <c r="P2" s="182">
        <f>IF(O2=0,8-N2,IF(O2=1,8,0))</f>
        <v>0</v>
      </c>
      <c r="S2" s="174">
        <v>0</v>
      </c>
      <c r="U2" s="174" t="s">
        <v>194</v>
      </c>
      <c r="V2" s="238">
        <v>40</v>
      </c>
      <c r="W2" s="238">
        <v>40</v>
      </c>
    </row>
    <row r="3" spans="1:33" ht="13.8">
      <c r="C3" s="178" t="s">
        <v>195</v>
      </c>
      <c r="D3" s="195">
        <f>netto!E10</f>
        <v>0</v>
      </c>
      <c r="F3" s="187"/>
      <c r="L3" s="184"/>
      <c r="M3" s="185"/>
      <c r="N3" s="185"/>
      <c r="O3" s="185" t="s">
        <v>196</v>
      </c>
      <c r="P3" s="186">
        <f>P1+P2</f>
        <v>11</v>
      </c>
      <c r="R3" s="174" t="s">
        <v>194</v>
      </c>
      <c r="S3" s="187">
        <v>42217</v>
      </c>
      <c r="T3" s="187">
        <v>41852</v>
      </c>
      <c r="U3" s="174" t="s">
        <v>197</v>
      </c>
      <c r="V3" s="238">
        <v>300</v>
      </c>
      <c r="W3" s="238">
        <v>40</v>
      </c>
    </row>
    <row r="4" spans="1:33" ht="14.4">
      <c r="C4" s="178" t="s">
        <v>198</v>
      </c>
      <c r="D4" s="188"/>
      <c r="H4" s="189"/>
      <c r="R4" s="174" t="s">
        <v>197</v>
      </c>
      <c r="S4" s="187">
        <v>42583</v>
      </c>
      <c r="T4" s="187">
        <v>42217</v>
      </c>
      <c r="U4" s="174" t="s">
        <v>199</v>
      </c>
      <c r="V4" s="238">
        <v>301</v>
      </c>
      <c r="W4" s="238">
        <v>41</v>
      </c>
      <c r="X4" s="190"/>
      <c r="Y4" s="190"/>
      <c r="Z4" s="190"/>
      <c r="AA4" s="191">
        <f>D6</f>
        <v>0</v>
      </c>
    </row>
    <row r="5" spans="1:33" ht="13.8">
      <c r="C5" s="178" t="s">
        <v>200</v>
      </c>
      <c r="D5" s="188"/>
      <c r="R5" s="174" t="s">
        <v>199</v>
      </c>
      <c r="S5" s="187">
        <v>42948</v>
      </c>
      <c r="T5" s="187">
        <v>42583</v>
      </c>
      <c r="U5" s="174" t="s">
        <v>201</v>
      </c>
      <c r="V5" s="238">
        <v>302</v>
      </c>
      <c r="W5" s="238">
        <v>42</v>
      </c>
      <c r="X5" s="190"/>
      <c r="Y5" s="190"/>
      <c r="Z5" s="190"/>
      <c r="AA5" s="191"/>
      <c r="AC5" s="192"/>
      <c r="AD5" s="193"/>
      <c r="AE5" s="193"/>
      <c r="AF5" s="193"/>
      <c r="AG5" s="194">
        <v>0</v>
      </c>
    </row>
    <row r="6" spans="1:33" ht="13.8">
      <c r="A6" s="174" t="str">
        <f>IF(D3=0,"","datum ingang recht op DI voor ouderen")</f>
        <v/>
      </c>
      <c r="D6" s="195">
        <f>IF(D3=0,0,IF(D3&lt;21093,41913,DATEVALUE("1-"&amp;IF(MONTH(D3)&lt;12,MONTH(D3)+1&amp;"-"&amp;YEAR(D3)+57,"1-"&amp;YEAR(D3)+58))))</f>
        <v>0</v>
      </c>
      <c r="E6" s="178"/>
      <c r="K6" s="187">
        <f>D6</f>
        <v>0</v>
      </c>
      <c r="N6" s="187"/>
      <c r="R6" s="174" t="s">
        <v>201</v>
      </c>
      <c r="S6" s="187">
        <v>43313</v>
      </c>
      <c r="T6" s="187">
        <v>42948</v>
      </c>
      <c r="U6" s="174" t="s">
        <v>202</v>
      </c>
      <c r="V6" s="238">
        <v>303</v>
      </c>
      <c r="W6" s="238">
        <v>43</v>
      </c>
      <c r="X6" s="190"/>
      <c r="Y6" s="190"/>
      <c r="Z6" s="190"/>
      <c r="AA6" s="191"/>
      <c r="AC6" s="196"/>
      <c r="AE6" s="174">
        <v>8</v>
      </c>
      <c r="AF6" s="174">
        <f>IF(AE6=$AD$15,1,0)</f>
        <v>0</v>
      </c>
      <c r="AG6" s="197">
        <f>IF(AND(AF6=0,AG5=0),0,1)</f>
        <v>0</v>
      </c>
    </row>
    <row r="7" spans="1:33" ht="13.8">
      <c r="A7" s="174" t="str">
        <f>IF(D6=0,"",IF(AA9&gt;D6,"wtf op "&amp;DAY(AA9)&amp;"-"&amp;MONTH(AA9)&amp;"-"&amp;YEAR(AA9),"wtf op "&amp;DAY(D6)&amp;"-"&amp;MONTH(D6)&amp;"-"&amp;YEAR(D6)))</f>
        <v/>
      </c>
      <c r="D7" s="198">
        <f>netto!E12</f>
        <v>0</v>
      </c>
      <c r="E7" s="174">
        <f>IF(D7=0,0,IF(D7&lt;0.3424,"geen recht!","= "&amp;L13&amp;" uur p.j."))</f>
        <v>0</v>
      </c>
      <c r="G7" s="174">
        <f>D7*40</f>
        <v>0</v>
      </c>
      <c r="H7" s="174" t="s">
        <v>203</v>
      </c>
      <c r="K7" s="187">
        <f>AA5</f>
        <v>0</v>
      </c>
      <c r="R7" s="174" t="s">
        <v>202</v>
      </c>
      <c r="S7" s="187">
        <v>43678</v>
      </c>
      <c r="T7" s="187">
        <v>43313</v>
      </c>
      <c r="U7" s="174" t="s">
        <v>204</v>
      </c>
      <c r="V7" s="238">
        <v>304</v>
      </c>
      <c r="W7" s="238">
        <v>44</v>
      </c>
      <c r="X7" s="190"/>
      <c r="Y7" s="190"/>
      <c r="Z7" s="190"/>
      <c r="AA7" s="191"/>
      <c r="AC7" s="196"/>
      <c r="AE7" s="174">
        <v>9</v>
      </c>
      <c r="AF7" s="174">
        <f t="shared" ref="AF7:AF18" si="0">IF(AE7=$AD$15,1,0)</f>
        <v>0</v>
      </c>
      <c r="AG7" s="197">
        <f t="shared" ref="AG7:AG18" si="1">IF(AND(AF7=0,AG6=0),0,1)</f>
        <v>0</v>
      </c>
    </row>
    <row r="8" spans="1:33" ht="13.8">
      <c r="A8" s="174" t="str">
        <f>IF(D7=0,"","gewijzigde wtf ingaande")</f>
        <v/>
      </c>
      <c r="D8" s="183"/>
      <c r="E8" s="199">
        <f ca="1">IF(OR(D8=0,A20=0),0,IF(AND(ISNA(VLOOKUP(D8,A20:A24,1,FALSE)),D8&gt;A20),"deze datum ook bij opname DI invullen!",""))</f>
        <v>0</v>
      </c>
      <c r="G8" s="174">
        <f>IF(D8=0,ROUND((D8*1659)/45,2),0)</f>
        <v>0</v>
      </c>
      <c r="H8" s="174">
        <f>IF(D8=0,0,"uur per week")</f>
        <v>0</v>
      </c>
      <c r="K8" s="187">
        <f>IF(AA9&gt;D6,AA9,IF(K7=0,K6,SMALL(K6:K7,1)))</f>
        <v>0</v>
      </c>
      <c r="R8" s="174" t="s">
        <v>204</v>
      </c>
      <c r="S8" s="187">
        <v>44044</v>
      </c>
      <c r="T8" s="187">
        <v>43678</v>
      </c>
      <c r="U8" s="174" t="s">
        <v>205</v>
      </c>
      <c r="V8" s="238">
        <v>305</v>
      </c>
      <c r="W8" s="238">
        <v>45</v>
      </c>
      <c r="X8" s="190"/>
      <c r="Y8" s="190"/>
      <c r="Z8" s="190"/>
      <c r="AA8" s="191"/>
      <c r="AC8" s="196"/>
      <c r="AE8" s="174">
        <v>10</v>
      </c>
      <c r="AF8" s="174">
        <f t="shared" si="0"/>
        <v>0</v>
      </c>
      <c r="AG8" s="197">
        <f t="shared" si="1"/>
        <v>0</v>
      </c>
    </row>
    <row r="9" spans="1:33" ht="13.8">
      <c r="A9" s="174" t="str">
        <f>IF(D8=0,"","gewijzigde wtf op "&amp;DAY(D8)&amp;"-"&amp;MONTH(D8)&amp;"-"&amp;YEAR(D8))</f>
        <v/>
      </c>
      <c r="D9" s="198"/>
      <c r="E9" s="174">
        <f>IF(D9=0,0,IF(D9&lt;0.3424,"geen recht!","= "&amp;L14&amp;" uur p.j."))</f>
        <v>0</v>
      </c>
      <c r="R9" s="174" t="s">
        <v>205</v>
      </c>
      <c r="S9" s="187">
        <v>44409</v>
      </c>
      <c r="T9" s="187">
        <v>44044</v>
      </c>
      <c r="U9" s="174" t="s">
        <v>206</v>
      </c>
      <c r="V9" s="238">
        <v>306</v>
      </c>
      <c r="W9" s="238">
        <v>46</v>
      </c>
      <c r="X9" s="190"/>
      <c r="Y9" s="190"/>
      <c r="Z9" s="190"/>
      <c r="AA9" s="191"/>
      <c r="AC9" s="196"/>
      <c r="AE9" s="174">
        <v>11</v>
      </c>
      <c r="AF9" s="174">
        <f t="shared" si="0"/>
        <v>0</v>
      </c>
      <c r="AG9" s="197">
        <f t="shared" si="1"/>
        <v>0</v>
      </c>
    </row>
    <row r="10" spans="1:33" ht="13.8">
      <c r="A10" s="174" t="str">
        <f>IF(D9=0,"","gewijzigde wtf ingaande")</f>
        <v/>
      </c>
      <c r="D10" s="183"/>
      <c r="E10" s="199">
        <f ca="1">IF(OR(D10=0,A20=0),0,IF(AND(ISNA(VLOOKUP(D10,A20:A24,1,FALSE)),D10&gt;A20),"deze datum ook bij opname DI invullen!",""))</f>
        <v>0</v>
      </c>
      <c r="R10" s="174" t="s">
        <v>206</v>
      </c>
      <c r="S10" s="187">
        <v>44774</v>
      </c>
      <c r="T10" s="187">
        <v>44409</v>
      </c>
      <c r="U10" s="174" t="s">
        <v>207</v>
      </c>
      <c r="V10" s="238">
        <v>307</v>
      </c>
      <c r="W10" s="238">
        <v>47</v>
      </c>
      <c r="AA10" s="199" t="str">
        <f>IF(AA9=0,"",IF(AA9&lt;D6,"fout",""))</f>
        <v/>
      </c>
      <c r="AC10" s="196"/>
      <c r="AE10" s="174">
        <v>12</v>
      </c>
      <c r="AF10" s="174">
        <f t="shared" si="0"/>
        <v>0</v>
      </c>
      <c r="AG10" s="197">
        <f t="shared" si="1"/>
        <v>0</v>
      </c>
    </row>
    <row r="11" spans="1:33" ht="13.8">
      <c r="A11" s="174" t="str">
        <f>IF(D10=0,"","gewijzigde wtf op "&amp;DAY(D10)&amp;"-"&amp;MONTH(D10)&amp;"-"&amp;YEAR(D10))</f>
        <v/>
      </c>
      <c r="D11" s="198"/>
      <c r="E11" s="174">
        <f>IF(D11=0,0,IF(D11&lt;0.3424,"geen recht!","= "&amp;L15&amp;" uur p.j."))</f>
        <v>0</v>
      </c>
      <c r="N11" s="174">
        <v>0</v>
      </c>
      <c r="O11" s="174">
        <v>0</v>
      </c>
      <c r="R11" s="174" t="s">
        <v>207</v>
      </c>
      <c r="S11" s="187">
        <v>45139</v>
      </c>
      <c r="T11" s="187">
        <v>44774</v>
      </c>
      <c r="U11" s="174" t="s">
        <v>208</v>
      </c>
      <c r="V11" s="238">
        <v>308</v>
      </c>
      <c r="W11" s="238">
        <v>48</v>
      </c>
      <c r="AC11" s="196"/>
      <c r="AE11" s="174">
        <v>1</v>
      </c>
      <c r="AF11" s="174">
        <f t="shared" si="0"/>
        <v>0</v>
      </c>
      <c r="AG11" s="197">
        <f t="shared" si="1"/>
        <v>0</v>
      </c>
    </row>
    <row r="12" spans="1:33" ht="13.8">
      <c r="K12" s="187">
        <f>AA5</f>
        <v>0</v>
      </c>
      <c r="M12" s="174">
        <f>AA6</f>
        <v>0</v>
      </c>
      <c r="N12" s="187">
        <f>SMALL($K$12:$K$16,1)</f>
        <v>0</v>
      </c>
      <c r="O12" s="174">
        <f>VLOOKUP(N12,$K$12:$L$16,2,FALSE)</f>
        <v>0</v>
      </c>
      <c r="P12" s="174">
        <f t="shared" ref="P12:P14" si="2">VLOOKUP(N12,$K$12:$M$16,3,FALSE)</f>
        <v>0</v>
      </c>
      <c r="R12" s="174" t="s">
        <v>208</v>
      </c>
      <c r="S12" s="187">
        <v>45505</v>
      </c>
      <c r="T12" s="187">
        <v>45139</v>
      </c>
      <c r="U12" s="174" t="s">
        <v>209</v>
      </c>
      <c r="V12" s="238">
        <v>309</v>
      </c>
      <c r="W12" s="238">
        <v>49</v>
      </c>
      <c r="AC12" s="196"/>
      <c r="AE12" s="174">
        <v>2</v>
      </c>
      <c r="AF12" s="174">
        <f t="shared" si="0"/>
        <v>1</v>
      </c>
      <c r="AG12" s="197">
        <f t="shared" si="1"/>
        <v>1</v>
      </c>
    </row>
    <row r="13" spans="1:33" ht="13.8">
      <c r="C13" s="178" t="s">
        <v>210</v>
      </c>
      <c r="D13" s="195">
        <v>48309</v>
      </c>
      <c r="E13" s="174" t="str">
        <f>IF(D3&gt;=R40,"+ mogelijke verlenging!","")</f>
        <v/>
      </c>
      <c r="K13" s="187">
        <f>IF(AA9&gt;D6,AA9,D6)</f>
        <v>0</v>
      </c>
      <c r="L13" s="174">
        <f>IF(D7&lt;0.3424,0,ROUND(D7*170,1))</f>
        <v>0</v>
      </c>
      <c r="M13" s="201">
        <f>D7</f>
        <v>0</v>
      </c>
      <c r="N13" s="187">
        <f>SMALL($K$12:$K$16,2)</f>
        <v>0</v>
      </c>
      <c r="O13" s="174">
        <f t="shared" ref="O13:O15" si="3">VLOOKUP(N13,$K$12:$L$16,2,FALSE)</f>
        <v>0</v>
      </c>
      <c r="P13" s="174">
        <f t="shared" si="2"/>
        <v>0</v>
      </c>
      <c r="R13" s="174" t="s">
        <v>209</v>
      </c>
      <c r="S13" s="187">
        <v>45870</v>
      </c>
      <c r="T13" s="187">
        <v>45505</v>
      </c>
      <c r="U13" s="174" t="s">
        <v>211</v>
      </c>
      <c r="V13" s="238">
        <v>310</v>
      </c>
      <c r="W13" s="238">
        <v>50</v>
      </c>
      <c r="AC13" s="196"/>
      <c r="AE13" s="174">
        <v>3</v>
      </c>
      <c r="AF13" s="174">
        <f t="shared" si="0"/>
        <v>0</v>
      </c>
      <c r="AG13" s="197">
        <f t="shared" si="1"/>
        <v>1</v>
      </c>
    </row>
    <row r="14" spans="1:33" ht="13.8">
      <c r="C14" s="178" t="s">
        <v>212</v>
      </c>
      <c r="D14" s="183">
        <f>D13</f>
        <v>48309</v>
      </c>
      <c r="E14" s="174" t="s">
        <v>213</v>
      </c>
      <c r="K14" s="187">
        <f>D8</f>
        <v>0</v>
      </c>
      <c r="L14" s="174">
        <f>IF(D9&lt;0.3424,0,ROUND(D9*170,1))</f>
        <v>0</v>
      </c>
      <c r="M14" s="201">
        <f>D9</f>
        <v>0</v>
      </c>
      <c r="N14" s="187">
        <f>SMALL($K$12:$K$16,3)</f>
        <v>0</v>
      </c>
      <c r="O14" s="174">
        <f t="shared" si="3"/>
        <v>0</v>
      </c>
      <c r="P14" s="174">
        <f t="shared" si="2"/>
        <v>0</v>
      </c>
      <c r="R14" s="174" t="s">
        <v>211</v>
      </c>
      <c r="S14" s="187">
        <v>46235</v>
      </c>
      <c r="T14" s="187">
        <v>45870</v>
      </c>
      <c r="U14" s="174" t="s">
        <v>214</v>
      </c>
      <c r="V14" s="238">
        <v>311</v>
      </c>
      <c r="W14" s="238">
        <v>51</v>
      </c>
      <c r="AC14" s="196"/>
      <c r="AE14" s="174">
        <v>4</v>
      </c>
      <c r="AF14" s="174">
        <f t="shared" si="0"/>
        <v>0</v>
      </c>
      <c r="AG14" s="197">
        <f t="shared" si="1"/>
        <v>1</v>
      </c>
    </row>
    <row r="15" spans="1:33" ht="13.8">
      <c r="C15" s="178" t="s">
        <v>215</v>
      </c>
      <c r="D15" s="202" t="s">
        <v>209</v>
      </c>
      <c r="E15" s="203" t="str">
        <f>IF(D15=0,"leeg is niet sparen",IF(ISNA(VLOOKUP(D15,A29:A45,1,FALSE)),"gekozen schooljaar fout!","Hiervoor moet een plan zijn ingediend."))</f>
        <v>Hiervoor moet een plan zijn ingediend.</v>
      </c>
      <c r="F15" s="203"/>
      <c r="G15" s="203"/>
      <c r="H15" s="203"/>
      <c r="K15" s="187">
        <f>D10</f>
        <v>0</v>
      </c>
      <c r="L15" s="174">
        <f>IF(D11&lt;0.3424,0,ROUND(D11*170,1))</f>
        <v>0</v>
      </c>
      <c r="M15" s="201">
        <f>D11</f>
        <v>0</v>
      </c>
      <c r="N15" s="187">
        <f>SMALL($K$12:$K$16,4)</f>
        <v>0</v>
      </c>
      <c r="O15" s="174">
        <f t="shared" si="3"/>
        <v>0</v>
      </c>
      <c r="P15" s="174">
        <f>VLOOKUP(N15,$K$12:$M$16,3,FALSE)</f>
        <v>0</v>
      </c>
      <c r="R15" s="174" t="s">
        <v>214</v>
      </c>
      <c r="S15" s="187">
        <v>46600</v>
      </c>
      <c r="T15" s="187">
        <v>46235</v>
      </c>
      <c r="U15" s="174" t="s">
        <v>216</v>
      </c>
      <c r="V15" s="238">
        <v>312</v>
      </c>
      <c r="W15" s="238">
        <v>52</v>
      </c>
      <c r="AC15" s="196">
        <f>DAY(D17)</f>
        <v>0</v>
      </c>
      <c r="AD15" s="174">
        <f>IF(AC15=1,MONTH(D17),MONTH(D17)+1)</f>
        <v>2</v>
      </c>
      <c r="AE15" s="174">
        <v>5</v>
      </c>
      <c r="AF15" s="174">
        <f t="shared" si="0"/>
        <v>0</v>
      </c>
      <c r="AG15" s="197">
        <f t="shared" si="1"/>
        <v>1</v>
      </c>
    </row>
    <row r="16" spans="1:33" ht="13.8" hidden="1">
      <c r="C16" s="178" t="s">
        <v>217</v>
      </c>
      <c r="D16" s="204"/>
      <c r="E16" s="174" t="str">
        <f>IF(D3&gt;22889,"geen spaarbapo mogelijk!","")</f>
        <v/>
      </c>
      <c r="K16" s="187">
        <f>IF(D14=0,D13,SMALL(D13:D14,1))</f>
        <v>48309</v>
      </c>
      <c r="L16" s="174">
        <v>0</v>
      </c>
      <c r="N16" s="187">
        <f>SMALL($K$12:$K$16,5)</f>
        <v>48309</v>
      </c>
      <c r="O16" s="174">
        <f>VLOOKUP(N16,$K$12:$L$16,2,FALSE)</f>
        <v>0</v>
      </c>
      <c r="R16" s="174" t="s">
        <v>216</v>
      </c>
      <c r="S16" s="187">
        <v>46966</v>
      </c>
      <c r="T16" s="187">
        <v>46600</v>
      </c>
      <c r="U16" s="174" t="s">
        <v>218</v>
      </c>
      <c r="V16" s="238">
        <v>313</v>
      </c>
      <c r="W16" s="238">
        <v>53</v>
      </c>
      <c r="AC16" s="196"/>
      <c r="AF16" s="174">
        <f t="shared" si="0"/>
        <v>0</v>
      </c>
      <c r="AG16" s="197">
        <f t="shared" si="1"/>
        <v>1</v>
      </c>
    </row>
    <row r="17" spans="1:39" ht="13.8">
      <c r="C17" s="174" t="s">
        <v>219</v>
      </c>
      <c r="D17" s="205"/>
      <c r="F17" s="174" t="str">
        <f>IF(D16=0,"","korting 25/35%")</f>
        <v/>
      </c>
      <c r="R17" s="174" t="s">
        <v>218</v>
      </c>
      <c r="S17" s="187">
        <v>47331</v>
      </c>
      <c r="T17" s="187">
        <v>46966</v>
      </c>
      <c r="U17" s="174" t="s">
        <v>220</v>
      </c>
      <c r="V17" s="238">
        <v>314</v>
      </c>
      <c r="W17" s="238">
        <v>54</v>
      </c>
      <c r="Z17" s="174" t="s">
        <v>221</v>
      </c>
      <c r="AA17" s="206" t="s">
        <v>222</v>
      </c>
      <c r="AC17" s="196"/>
      <c r="AE17" s="174">
        <v>6</v>
      </c>
      <c r="AF17" s="174">
        <f t="shared" si="0"/>
        <v>0</v>
      </c>
      <c r="AG17" s="197">
        <f t="shared" si="1"/>
        <v>1</v>
      </c>
      <c r="AI17" s="174">
        <f>netto!P9</f>
        <v>99</v>
      </c>
      <c r="AJ17" s="174" t="s">
        <v>263</v>
      </c>
      <c r="AK17" s="174" t="s">
        <v>30</v>
      </c>
      <c r="AM17" s="174" t="s">
        <v>264</v>
      </c>
    </row>
    <row r="18" spans="1:39" ht="14.4">
      <c r="A18" s="207" t="s">
        <v>270</v>
      </c>
      <c r="B18" s="193"/>
      <c r="C18" s="193"/>
      <c r="D18" s="269" t="s">
        <v>223</v>
      </c>
      <c r="E18" s="270"/>
      <c r="F18" s="208" t="str">
        <f>IF(D16=0,"","Opname spaarbapo")</f>
        <v/>
      </c>
      <c r="G18" s="194"/>
      <c r="H18" s="271" t="str">
        <f>IF(D16=0,"","Totaal")</f>
        <v/>
      </c>
      <c r="I18" s="272"/>
      <c r="R18" s="174" t="s">
        <v>220</v>
      </c>
      <c r="S18" s="187">
        <v>47696</v>
      </c>
      <c r="T18" s="187">
        <v>47331</v>
      </c>
      <c r="U18" s="174" t="s">
        <v>224</v>
      </c>
      <c r="V18" s="238">
        <v>315</v>
      </c>
      <c r="W18" s="238">
        <v>55</v>
      </c>
      <c r="X18" s="210">
        <v>1</v>
      </c>
      <c r="Y18" s="211" t="s">
        <v>226</v>
      </c>
      <c r="Z18" s="211">
        <f>D7</f>
        <v>0</v>
      </c>
      <c r="AA18" s="212">
        <f>L13*2</f>
        <v>0</v>
      </c>
      <c r="AC18" s="196"/>
      <c r="AE18" s="174">
        <v>7</v>
      </c>
      <c r="AF18" s="174">
        <f t="shared" si="0"/>
        <v>0</v>
      </c>
      <c r="AG18" s="197">
        <f t="shared" si="1"/>
        <v>1</v>
      </c>
      <c r="AH18" s="224" t="e">
        <f>netto!O12+netto!O13+netto!O14+netto!O15</f>
        <v>#N/A</v>
      </c>
      <c r="AI18" s="174">
        <f>IF(AI17&lt;9,40,50)</f>
        <v>50</v>
      </c>
      <c r="AJ18" s="174">
        <f>D20</f>
        <v>0</v>
      </c>
      <c r="AK18" s="174" t="e">
        <f>ROUND(ROUND(ROUND(AJ18/1659,4)*AH18,2)*AI18/100,2)</f>
        <v>#N/A</v>
      </c>
      <c r="AM18" s="174">
        <f>AJ18+AJ19</f>
        <v>0</v>
      </c>
    </row>
    <row r="19" spans="1:39" ht="14.4">
      <c r="A19" s="213" t="s">
        <v>227</v>
      </c>
      <c r="B19" s="214" t="s">
        <v>228</v>
      </c>
      <c r="C19" s="214" t="s">
        <v>225</v>
      </c>
      <c r="D19" s="215" t="s">
        <v>158</v>
      </c>
      <c r="E19" s="216" t="s">
        <v>229</v>
      </c>
      <c r="F19" s="213" t="str">
        <f>IF(D16=0,"","uren p.j.")</f>
        <v/>
      </c>
      <c r="G19" s="217" t="str">
        <f>IF(D16=0,"","wtf")</f>
        <v/>
      </c>
      <c r="H19" s="213" t="str">
        <f>IF(D16=0,"","uren p.j.")</f>
        <v/>
      </c>
      <c r="I19" s="217" t="str">
        <f>IF(D16=0,"","wtf")</f>
        <v/>
      </c>
      <c r="R19" s="174" t="s">
        <v>224</v>
      </c>
      <c r="S19" s="187">
        <v>48061</v>
      </c>
      <c r="T19" s="187">
        <v>47696</v>
      </c>
      <c r="U19" s="174" t="s">
        <v>230</v>
      </c>
      <c r="V19" s="238">
        <v>316</v>
      </c>
      <c r="W19" s="238">
        <v>56</v>
      </c>
      <c r="X19" s="210">
        <v>0.10249999999999999</v>
      </c>
      <c r="Y19" s="211" t="s">
        <v>271</v>
      </c>
      <c r="Z19" s="218">
        <f>netto!E23</f>
        <v>0</v>
      </c>
      <c r="AA19" s="219">
        <f>ROUND(Z19*1659,0)</f>
        <v>0</v>
      </c>
      <c r="AC19" s="220"/>
      <c r="AD19" s="221"/>
      <c r="AE19" s="221"/>
      <c r="AF19" s="221" t="s">
        <v>231</v>
      </c>
      <c r="AG19" s="222">
        <f>AG6+AG7+AG8+AG9+AG11+AG10+AG12+AG13+AG14+AG15+AG17+AG18</f>
        <v>6</v>
      </c>
      <c r="AI19" s="236" t="s">
        <v>159</v>
      </c>
      <c r="AJ19" s="174">
        <f>E20</f>
        <v>0</v>
      </c>
    </row>
    <row r="20" spans="1:39" ht="14.4">
      <c r="A20" s="205">
        <f ca="1">TODAY()</f>
        <v>46056</v>
      </c>
      <c r="B20" s="188">
        <f>AA19</f>
        <v>0</v>
      </c>
      <c r="C20" s="174">
        <f>ROUND(B20/1659,4)</f>
        <v>0</v>
      </c>
      <c r="D20" s="200">
        <f>IF(B20=0,0,ROUND(IF(B20&lt;L20*0.765-0.01,B20,IF(B20&lt;=L20,L20*0.765-0.01,K20-Q20)),1))</f>
        <v>0</v>
      </c>
      <c r="E20" s="197">
        <f>ROUND(B20-D20,1)</f>
        <v>0</v>
      </c>
      <c r="F20" s="223"/>
      <c r="G20" s="197">
        <f>ROUND(F20/1659,4)</f>
        <v>0</v>
      </c>
      <c r="H20" s="196">
        <f>IF($D$16=0,0,B20+F20)</f>
        <v>0</v>
      </c>
      <c r="I20" s="197" t="str">
        <f>IF($D$16=0,"",C20+G20)</f>
        <v/>
      </c>
      <c r="J20" s="187">
        <f t="shared" ref="J20:K24" ca="1" si="4">A20</f>
        <v>46056</v>
      </c>
      <c r="K20" s="174">
        <f t="shared" si="4"/>
        <v>0</v>
      </c>
      <c r="L20" s="174">
        <f t="shared" ref="L20:L25" ca="1" si="5">VLOOKUP(J20,$N$11:$O$16,2)</f>
        <v>0</v>
      </c>
      <c r="N20" s="187">
        <f ca="1">A20</f>
        <v>46056</v>
      </c>
      <c r="O20" s="241" t="e">
        <f ca="1">K20/(VLOOKUP(J20,$N$11:$P$18,3))</f>
        <v>#DIV/0!</v>
      </c>
      <c r="P20" s="224">
        <f ca="1">IF(A20=0,0,VLOOKUP(J20,$N$11:$P$16,3)*1659/2-H20)</f>
        <v>0</v>
      </c>
      <c r="Q20" s="239" t="e">
        <f ca="1">VLOOKUP(J20,$N$11:$P$18,3)*VLOOKUP(O20,$V$1:$W$43,2)</f>
        <v>#DIV/0!</v>
      </c>
      <c r="R20" s="174" t="s">
        <v>230</v>
      </c>
      <c r="S20" s="187">
        <v>48427</v>
      </c>
      <c r="T20" s="187">
        <v>48061</v>
      </c>
      <c r="U20" s="174" t="s">
        <v>232</v>
      </c>
      <c r="V20" s="238">
        <v>317</v>
      </c>
      <c r="W20" s="238">
        <v>57</v>
      </c>
      <c r="X20" s="210">
        <f>X18-X19</f>
        <v>0.89749999999999996</v>
      </c>
      <c r="Y20" s="211"/>
      <c r="Z20" s="211">
        <f>Z21/1659</f>
        <v>0.89511754068716098</v>
      </c>
      <c r="AA20" s="212"/>
    </row>
    <row r="21" spans="1:39" ht="14.4">
      <c r="A21" s="225"/>
      <c r="B21" s="188"/>
      <c r="C21" s="174">
        <f t="shared" ref="C21:C24" si="6">ROUND(B21/1659,4)</f>
        <v>0</v>
      </c>
      <c r="D21" s="200">
        <f>IF(B21=0,0,ROUND(IF(B21&lt;L21*0.765-0.01,B21,IF(B21&lt;=L21,L21*0.765-0.01,B21*0.765-0.06)),1))</f>
        <v>0</v>
      </c>
      <c r="E21" s="197">
        <f>ROUND(B21-D21,1)</f>
        <v>0</v>
      </c>
      <c r="F21" s="223"/>
      <c r="G21" s="197">
        <f t="shared" ref="G21:G24" si="7">ROUND(F21/1659,4)</f>
        <v>0</v>
      </c>
      <c r="H21" s="196">
        <f>IF($D$16=0,0,B21+F21)</f>
        <v>0</v>
      </c>
      <c r="I21" s="197" t="str">
        <f>IF($D$16=0,"",C21+G21)</f>
        <v/>
      </c>
      <c r="J21" s="187">
        <f t="shared" si="4"/>
        <v>0</v>
      </c>
      <c r="K21" s="174">
        <f t="shared" si="4"/>
        <v>0</v>
      </c>
      <c r="L21" s="174">
        <f t="shared" si="5"/>
        <v>0</v>
      </c>
      <c r="N21" s="187">
        <f>A21</f>
        <v>0</v>
      </c>
      <c r="O21" s="174">
        <f>F21</f>
        <v>0</v>
      </c>
      <c r="P21" s="224">
        <f>IF(A21=0,0,VLOOKUP(J21,$N$11:$P$16,3)*1659/2-H21)</f>
        <v>0</v>
      </c>
      <c r="R21" s="174" t="s">
        <v>232</v>
      </c>
      <c r="S21" s="187">
        <v>48792</v>
      </c>
      <c r="T21" s="187">
        <v>48427</v>
      </c>
      <c r="U21" s="174" t="s">
        <v>233</v>
      </c>
      <c r="V21" s="238">
        <v>318</v>
      </c>
      <c r="W21" s="238">
        <v>58</v>
      </c>
      <c r="X21" s="209">
        <f>X20*1659</f>
        <v>1488.9524999999999</v>
      </c>
      <c r="Y21" s="226"/>
      <c r="Z21" s="226">
        <f>Z22*45</f>
        <v>1485</v>
      </c>
      <c r="AA21" s="212"/>
    </row>
    <row r="22" spans="1:39" ht="14.4">
      <c r="A22" s="225"/>
      <c r="B22" s="188"/>
      <c r="C22" s="174">
        <f t="shared" si="6"/>
        <v>0</v>
      </c>
      <c r="D22" s="200">
        <f>IF(B22=0,0,ROUND(IF(B22&lt;L22*0.765-0.01,B22,IF(B22&lt;=L22,L22*0.765-0.01,B22*0.765-0.06)),1))</f>
        <v>0</v>
      </c>
      <c r="E22" s="197">
        <f t="shared" ref="E22:E23" si="8">ROUND(B22-D22,1)</f>
        <v>0</v>
      </c>
      <c r="F22" s="223"/>
      <c r="G22" s="197">
        <f t="shared" si="7"/>
        <v>0</v>
      </c>
      <c r="H22" s="196">
        <f>IF($D$16=0,0,B22+F22)</f>
        <v>0</v>
      </c>
      <c r="I22" s="197" t="str">
        <f>IF($D$16=0,"",C22+G22)</f>
        <v/>
      </c>
      <c r="J22" s="187">
        <f t="shared" si="4"/>
        <v>0</v>
      </c>
      <c r="K22" s="174">
        <f t="shared" si="4"/>
        <v>0</v>
      </c>
      <c r="L22" s="174">
        <f t="shared" si="5"/>
        <v>0</v>
      </c>
      <c r="N22" s="187">
        <f>A22</f>
        <v>0</v>
      </c>
      <c r="O22" s="174">
        <f>F22</f>
        <v>0</v>
      </c>
      <c r="P22" s="224">
        <f>IF(A22=0,0,VLOOKUP(J22,$N$11:$P$16,3)*1659/2-H22)</f>
        <v>0</v>
      </c>
      <c r="R22" s="174" t="s">
        <v>233</v>
      </c>
      <c r="S22" s="187">
        <v>49157</v>
      </c>
      <c r="T22" s="187">
        <v>48792</v>
      </c>
      <c r="U22" s="174" t="s">
        <v>234</v>
      </c>
      <c r="V22" s="238">
        <v>319</v>
      </c>
      <c r="W22" s="238">
        <v>59</v>
      </c>
      <c r="X22" s="209">
        <f>X21/45</f>
        <v>33.087833333333329</v>
      </c>
      <c r="Y22" s="226"/>
      <c r="Z22" s="227">
        <v>33</v>
      </c>
      <c r="AA22" s="212" t="s">
        <v>235</v>
      </c>
    </row>
    <row r="23" spans="1:39" ht="13.8">
      <c r="A23" s="225"/>
      <c r="B23" s="188"/>
      <c r="C23" s="174">
        <f t="shared" si="6"/>
        <v>0</v>
      </c>
      <c r="D23" s="200">
        <f>IF(B23=0,0,ROUND(IF(B23&lt;L23*0.765-0.01,B23,IF(B23&lt;=L23,L23*0.765-0.01,B23*0.765-0.06)),1))</f>
        <v>0</v>
      </c>
      <c r="E23" s="197">
        <f t="shared" si="8"/>
        <v>0</v>
      </c>
      <c r="F23" s="223"/>
      <c r="G23" s="197">
        <f t="shared" si="7"/>
        <v>0</v>
      </c>
      <c r="H23" s="196">
        <f>IF($D$16=0,0,B23+F23)</f>
        <v>0</v>
      </c>
      <c r="I23" s="197" t="str">
        <f>IF($D$16=0,"",C23+G23)</f>
        <v/>
      </c>
      <c r="J23" s="187">
        <f t="shared" si="4"/>
        <v>0</v>
      </c>
      <c r="K23" s="174">
        <f t="shared" si="4"/>
        <v>0</v>
      </c>
      <c r="L23" s="174">
        <f t="shared" si="5"/>
        <v>0</v>
      </c>
      <c r="N23" s="187">
        <f>A23</f>
        <v>0</v>
      </c>
      <c r="O23" s="174">
        <f>F23</f>
        <v>0</v>
      </c>
      <c r="P23" s="224">
        <f>IF(A23=0,0,VLOOKUP(J23,$N$11:$P$16,3)*1659/2-H23)</f>
        <v>0</v>
      </c>
      <c r="R23" s="174" t="s">
        <v>234</v>
      </c>
      <c r="S23" s="187">
        <v>49522</v>
      </c>
      <c r="T23" s="187">
        <v>49157</v>
      </c>
      <c r="U23" s="174" t="s">
        <v>236</v>
      </c>
      <c r="V23" s="238">
        <v>320</v>
      </c>
      <c r="W23" s="238">
        <v>60</v>
      </c>
      <c r="X23" s="190"/>
      <c r="Z23" s="224"/>
      <c r="AA23" s="212" t="s">
        <v>262</v>
      </c>
    </row>
    <row r="24" spans="1:39" ht="13.8">
      <c r="A24" s="228"/>
      <c r="B24" s="229"/>
      <c r="C24" s="221">
        <f t="shared" si="6"/>
        <v>0</v>
      </c>
      <c r="D24" s="230">
        <f>IF(B24=0,0,ROUND(IF(B24&lt;L24*0.765-0.01,B24,IF(B24&lt;=L24,L24*0.765-0.01,B24*0.765-0.06)),1))</f>
        <v>0</v>
      </c>
      <c r="E24" s="222">
        <f>ROUND(B24-D24,1)</f>
        <v>0</v>
      </c>
      <c r="F24" s="231"/>
      <c r="G24" s="222">
        <f t="shared" si="7"/>
        <v>0</v>
      </c>
      <c r="H24" s="220">
        <f>IF($D$16=0,0,B24+F24)</f>
        <v>0</v>
      </c>
      <c r="I24" s="222" t="str">
        <f>IF($D$16=0,"",C24+G24)</f>
        <v/>
      </c>
      <c r="J24" s="187">
        <f t="shared" si="4"/>
        <v>0</v>
      </c>
      <c r="K24" s="174">
        <f t="shared" si="4"/>
        <v>0</v>
      </c>
      <c r="L24" s="174">
        <f t="shared" si="5"/>
        <v>0</v>
      </c>
      <c r="N24" s="187">
        <f>A24</f>
        <v>0</v>
      </c>
      <c r="O24" s="174">
        <f>F24</f>
        <v>0</v>
      </c>
      <c r="P24" s="224">
        <f>IF(A24=0,0,VLOOKUP(J24,$N$11:$P$16,3)*1659/2-H24)</f>
        <v>0</v>
      </c>
      <c r="R24" s="174" t="s">
        <v>236</v>
      </c>
      <c r="S24" s="187">
        <v>49888</v>
      </c>
      <c r="T24" s="187">
        <v>49522</v>
      </c>
      <c r="U24" s="174" t="s">
        <v>237</v>
      </c>
      <c r="V24" s="238">
        <v>321</v>
      </c>
      <c r="W24" s="238">
        <v>61</v>
      </c>
      <c r="X24" s="190"/>
    </row>
    <row r="25" spans="1:39" ht="13.8">
      <c r="A25" s="199" t="str">
        <f>IF(D15="",IF(SMALL(L29:L44,1)&lt;0,"verbruik hoger dan recht!",""),IF(SMALL(D29:D45,1)&lt;0,"Verbruik hoger dan recht!",""))</f>
        <v/>
      </c>
      <c r="B25" s="232"/>
      <c r="F25" s="273" t="e">
        <f ca="1">IF(SUM(G29:G45)&gt;D16,"Verbruik hoger dan recht!","")</f>
        <v>#DIV/0!</v>
      </c>
      <c r="G25" s="274"/>
      <c r="H25" s="273">
        <f ca="1">IF(SMALL(P20:P24,1)&lt;0,"opname hoger dan halve wtf",0)</f>
        <v>0</v>
      </c>
      <c r="I25" s="274"/>
      <c r="J25" s="187">
        <f>K16</f>
        <v>48309</v>
      </c>
      <c r="K25" s="174">
        <v>0</v>
      </c>
      <c r="L25" s="174">
        <f t="shared" si="5"/>
        <v>0</v>
      </c>
      <c r="N25" s="187">
        <f>D14</f>
        <v>48309</v>
      </c>
      <c r="O25" s="174">
        <v>0</v>
      </c>
      <c r="R25" s="174" t="s">
        <v>237</v>
      </c>
      <c r="S25" s="187">
        <v>50253</v>
      </c>
      <c r="T25" s="187">
        <v>49888</v>
      </c>
      <c r="U25" s="174" t="s">
        <v>238</v>
      </c>
      <c r="V25" s="238">
        <v>322</v>
      </c>
      <c r="W25" s="238">
        <v>62</v>
      </c>
      <c r="X25" s="190"/>
    </row>
    <row r="26" spans="1:39" ht="14.4">
      <c r="A26" s="199"/>
      <c r="B26" s="232"/>
      <c r="F26" s="275"/>
      <c r="G26" s="275"/>
      <c r="H26" s="275"/>
      <c r="I26" s="275"/>
      <c r="R26" s="174" t="s">
        <v>238</v>
      </c>
      <c r="S26" s="187">
        <v>50618</v>
      </c>
      <c r="T26" s="187">
        <v>50253</v>
      </c>
      <c r="U26" s="174" t="s">
        <v>239</v>
      </c>
      <c r="V26" s="238">
        <v>323</v>
      </c>
      <c r="W26" s="238">
        <v>63</v>
      </c>
      <c r="X26" s="210">
        <v>1</v>
      </c>
    </row>
    <row r="27" spans="1:39" ht="14.4">
      <c r="A27" s="265" t="s">
        <v>240</v>
      </c>
      <c r="B27" s="266"/>
      <c r="C27" s="266"/>
      <c r="D27" s="267"/>
      <c r="E27" s="203"/>
      <c r="G27" s="265" t="str">
        <f>IF(D16=0,"","Spaarbapo")</f>
        <v/>
      </c>
      <c r="H27" s="267"/>
      <c r="J27" s="187"/>
      <c r="R27" s="174" t="s">
        <v>239</v>
      </c>
      <c r="S27" s="187">
        <v>50618</v>
      </c>
      <c r="T27" s="187">
        <v>50253</v>
      </c>
      <c r="U27" s="174" t="s">
        <v>241</v>
      </c>
      <c r="V27" s="238">
        <v>324</v>
      </c>
      <c r="W27" s="238">
        <v>64</v>
      </c>
      <c r="X27" s="210">
        <f>C21</f>
        <v>0</v>
      </c>
    </row>
    <row r="28" spans="1:39" ht="14.4">
      <c r="B28" s="178" t="s">
        <v>242</v>
      </c>
      <c r="C28" s="178" t="s">
        <v>243</v>
      </c>
      <c r="D28" s="233" t="str">
        <f>IF(D15=0,0,"saldo")</f>
        <v>saldo</v>
      </c>
      <c r="E28" s="178"/>
      <c r="G28" s="178" t="str">
        <f>IF(D16=0,"","verbruik")</f>
        <v/>
      </c>
      <c r="H28" s="178" t="str">
        <f>IF(D16=0,"","saldo")</f>
        <v/>
      </c>
      <c r="J28" s="174" t="s">
        <v>3</v>
      </c>
      <c r="K28" s="174">
        <f t="shared" ref="K28:K45" si="9">IF(J28="nee",0,B28-C28)</f>
        <v>0</v>
      </c>
      <c r="R28" s="174" t="s">
        <v>241</v>
      </c>
      <c r="S28" s="187">
        <v>50618</v>
      </c>
      <c r="T28" s="187">
        <v>50253</v>
      </c>
      <c r="U28" s="174" t="s">
        <v>244</v>
      </c>
      <c r="V28" s="238">
        <v>325</v>
      </c>
      <c r="W28" s="238">
        <v>65</v>
      </c>
      <c r="X28" s="210">
        <f>X26-X27</f>
        <v>1</v>
      </c>
    </row>
    <row r="29" spans="1:39" ht="14.4">
      <c r="A29" s="174" t="str">
        <f>VLOOKUP($K$8,$S$2:$U$31,3)</f>
        <v>2014/2015</v>
      </c>
      <c r="B29" s="174">
        <f t="shared" ref="B29:B45" si="10">ROUND(ROUND(IF(E66=0,DAYS360(C66,I66)/360*D66,IF(G66=0,DAYS360(C66,E66)/360*D66+DAYS360(E66,I66)/360*F66,DAYS360(C66,E66)/360*D66+DAYS360(E66,G66)/360*F66+DAYS360(G66,I66)/360*H66)),1)*O29,1)</f>
        <v>0</v>
      </c>
      <c r="C29" s="174">
        <f t="shared" ref="C29:C45" ca="1" si="11">ROUND(IF(L66=0,DAYS360($C66,$I66)/360*K66,IF(N66=0,DAYS360($C66,L66)/360*K66+DAYS360(L66,$I66)/360*M66,DAYS360($C66,L66)/360*K66+DAYS360(L66,N66)/360*M66+DAYS360(N66,$I66)/360*O66)),1)</f>
        <v>0</v>
      </c>
      <c r="D29" s="200">
        <f>K29</f>
        <v>0</v>
      </c>
      <c r="G29" s="174">
        <f t="shared" ref="G29:G45" ca="1" si="12">ROUND(IF(R66=0,DAYS360($C66,$I66)/360*Q66,IF(T66=0,DAYS360($C66,R66)/360*Q66+DAYS360(R66,$I66)/360*S66,DAYS360($C66,R66)/360*Q66+DAYS360(R66,T66)/360*S66+DAYS360(T66,$I66)/360*U66)),1)</f>
        <v>0</v>
      </c>
      <c r="H29" s="174">
        <f ca="1">IF(G29=0,0,D16-G29)</f>
        <v>0</v>
      </c>
      <c r="J29" s="174" t="str">
        <f t="shared" ref="J29:J45" si="13">IF(ISNA(VLOOKUP(A29,$D$15,1,FALSE)),J28,"ja")</f>
        <v>nee</v>
      </c>
      <c r="K29" s="174">
        <f t="shared" si="9"/>
        <v>0</v>
      </c>
      <c r="L29" s="174">
        <f t="shared" ref="L29:L45" ca="1" si="14">B29-C29</f>
        <v>0</v>
      </c>
      <c r="N29" s="174" t="str">
        <f t="shared" ref="N29:N45" si="15">LEFT(A29,4)</f>
        <v>2014</v>
      </c>
      <c r="O29" s="174">
        <f>IF(N29&lt;$L$1,0,IF(N29&gt;$L$1,1,($P$3/12)))</f>
        <v>0</v>
      </c>
      <c r="R29" s="174" t="s">
        <v>244</v>
      </c>
      <c r="S29" s="187">
        <v>50618</v>
      </c>
      <c r="T29" s="187">
        <v>50253</v>
      </c>
      <c r="U29" s="174" t="s">
        <v>245</v>
      </c>
      <c r="V29" s="238">
        <v>326</v>
      </c>
      <c r="W29" s="238">
        <v>66</v>
      </c>
      <c r="X29" s="209">
        <f>X28*1659</f>
        <v>1659</v>
      </c>
    </row>
    <row r="30" spans="1:39" ht="14.4">
      <c r="A30" s="174" t="str">
        <f t="shared" ref="A30:A45" si="16">VLOOKUP(A29,$R$3:$U$31,4,FALSE)</f>
        <v>2015/2016</v>
      </c>
      <c r="B30" s="174">
        <f t="shared" si="10"/>
        <v>0</v>
      </c>
      <c r="C30" s="174">
        <f t="shared" ca="1" si="11"/>
        <v>0</v>
      </c>
      <c r="D30" s="200">
        <f t="shared" ref="D30:D44" si="17">IF(B30=0,0,K30+D29)</f>
        <v>0</v>
      </c>
      <c r="G30" s="174">
        <f t="shared" ca="1" si="12"/>
        <v>0</v>
      </c>
      <c r="H30" s="174">
        <f ca="1">IF(G30=0,0,$D$16-SUM($G$29:G30))</f>
        <v>0</v>
      </c>
      <c r="J30" s="174" t="str">
        <f t="shared" si="13"/>
        <v>nee</v>
      </c>
      <c r="K30" s="174">
        <f t="shared" si="9"/>
        <v>0</v>
      </c>
      <c r="L30" s="174">
        <f t="shared" ca="1" si="14"/>
        <v>0</v>
      </c>
      <c r="M30" s="174">
        <f ca="1">IF(AND(J30=J29,J30=J31),L30,0)</f>
        <v>0</v>
      </c>
      <c r="N30" s="174" t="str">
        <f t="shared" si="15"/>
        <v>2015</v>
      </c>
      <c r="O30" s="174">
        <f t="shared" ref="O30:O45" si="18">IF(N30&lt;$L$1,0,IF(N30&gt;$L$1,1,($P$3/12)))</f>
        <v>0</v>
      </c>
      <c r="R30" s="174" t="s">
        <v>245</v>
      </c>
      <c r="S30" s="187">
        <v>50618</v>
      </c>
      <c r="T30" s="187">
        <v>50253</v>
      </c>
      <c r="U30" s="174" t="s">
        <v>246</v>
      </c>
      <c r="V30" s="238">
        <v>327</v>
      </c>
      <c r="W30" s="238">
        <v>67</v>
      </c>
      <c r="X30" s="209">
        <f>X29/45</f>
        <v>36.866666666666667</v>
      </c>
    </row>
    <row r="31" spans="1:39" ht="13.8">
      <c r="A31" s="174" t="str">
        <f t="shared" si="16"/>
        <v>2016/2017</v>
      </c>
      <c r="B31" s="174">
        <f t="shared" si="10"/>
        <v>0</v>
      </c>
      <c r="C31" s="174">
        <f t="shared" ca="1" si="11"/>
        <v>0</v>
      </c>
      <c r="D31" s="200">
        <f t="shared" si="17"/>
        <v>0</v>
      </c>
      <c r="G31" s="174">
        <f t="shared" ca="1" si="12"/>
        <v>0</v>
      </c>
      <c r="H31" s="174">
        <f ca="1">IF(G31=0,0,$D$16-SUM($G$29:G31))</f>
        <v>0</v>
      </c>
      <c r="J31" s="174" t="str">
        <f t="shared" si="13"/>
        <v>nee</v>
      </c>
      <c r="K31" s="174">
        <f t="shared" si="9"/>
        <v>0</v>
      </c>
      <c r="L31" s="174">
        <f t="shared" ca="1" si="14"/>
        <v>0</v>
      </c>
      <c r="N31" s="174" t="str">
        <f t="shared" si="15"/>
        <v>2016</v>
      </c>
      <c r="O31" s="174">
        <f t="shared" si="18"/>
        <v>0</v>
      </c>
      <c r="R31" s="174" t="s">
        <v>246</v>
      </c>
      <c r="S31" s="187">
        <v>50618</v>
      </c>
      <c r="T31" s="187">
        <v>50253</v>
      </c>
      <c r="U31" s="174" t="s">
        <v>247</v>
      </c>
      <c r="V31" s="238">
        <v>328</v>
      </c>
      <c r="W31" s="238">
        <v>68</v>
      </c>
    </row>
    <row r="32" spans="1:39" ht="13.8">
      <c r="A32" s="174" t="str">
        <f t="shared" si="16"/>
        <v>2017/2018</v>
      </c>
      <c r="B32" s="174">
        <f t="shared" si="10"/>
        <v>0</v>
      </c>
      <c r="C32" s="174">
        <f t="shared" ca="1" si="11"/>
        <v>0</v>
      </c>
      <c r="D32" s="200">
        <f t="shared" si="17"/>
        <v>0</v>
      </c>
      <c r="G32" s="174">
        <f t="shared" ca="1" si="12"/>
        <v>0</v>
      </c>
      <c r="H32" s="174">
        <f ca="1">IF(G32=0,0,$D$16-SUM($G$29:G32))</f>
        <v>0</v>
      </c>
      <c r="J32" s="174" t="str">
        <f t="shared" si="13"/>
        <v>nee</v>
      </c>
      <c r="K32" s="174">
        <f t="shared" si="9"/>
        <v>0</v>
      </c>
      <c r="L32" s="174">
        <f t="shared" ca="1" si="14"/>
        <v>0</v>
      </c>
      <c r="N32" s="174" t="str">
        <f t="shared" si="15"/>
        <v>2017</v>
      </c>
      <c r="O32" s="174">
        <f t="shared" si="18"/>
        <v>0</v>
      </c>
      <c r="R32" s="174" t="s">
        <v>248</v>
      </c>
      <c r="V32" s="238">
        <v>329</v>
      </c>
      <c r="W32" s="238">
        <v>69</v>
      </c>
      <c r="AA32" s="174" t="s">
        <v>116</v>
      </c>
    </row>
    <row r="33" spans="1:23" ht="13.8">
      <c r="A33" s="174" t="str">
        <f t="shared" si="16"/>
        <v>2018/2019</v>
      </c>
      <c r="B33" s="174">
        <f t="shared" si="10"/>
        <v>0</v>
      </c>
      <c r="C33" s="174">
        <f t="shared" ca="1" si="11"/>
        <v>0</v>
      </c>
      <c r="D33" s="200">
        <f t="shared" si="17"/>
        <v>0</v>
      </c>
      <c r="G33" s="174">
        <f t="shared" ca="1" si="12"/>
        <v>0</v>
      </c>
      <c r="H33" s="174">
        <f ca="1">IF(G33=0,0,$D$16-SUM($G$29:G33))</f>
        <v>0</v>
      </c>
      <c r="J33" s="174" t="str">
        <f t="shared" si="13"/>
        <v>nee</v>
      </c>
      <c r="K33" s="174">
        <f t="shared" si="9"/>
        <v>0</v>
      </c>
      <c r="L33" s="174">
        <f t="shared" ca="1" si="14"/>
        <v>0</v>
      </c>
      <c r="N33" s="174" t="str">
        <f t="shared" si="15"/>
        <v>2018</v>
      </c>
      <c r="O33" s="174">
        <f t="shared" si="18"/>
        <v>0</v>
      </c>
      <c r="R33" s="187">
        <v>18537</v>
      </c>
      <c r="S33" s="174">
        <v>6</v>
      </c>
      <c r="V33" s="238">
        <v>330</v>
      </c>
      <c r="W33" s="238">
        <v>70</v>
      </c>
    </row>
    <row r="34" spans="1:23" ht="13.8">
      <c r="A34" s="174" t="str">
        <f t="shared" si="16"/>
        <v>2019/2020</v>
      </c>
      <c r="B34" s="174">
        <f t="shared" si="10"/>
        <v>0</v>
      </c>
      <c r="C34" s="174">
        <f t="shared" ca="1" si="11"/>
        <v>0</v>
      </c>
      <c r="D34" s="200">
        <f t="shared" si="17"/>
        <v>0</v>
      </c>
      <c r="G34" s="174">
        <f t="shared" ca="1" si="12"/>
        <v>0</v>
      </c>
      <c r="H34" s="174">
        <f ca="1">IF(G34=0,0,$D$16-SUM($G$29:G34))</f>
        <v>0</v>
      </c>
      <c r="J34" s="174" t="str">
        <f t="shared" si="13"/>
        <v>nee</v>
      </c>
      <c r="K34" s="174">
        <f t="shared" si="9"/>
        <v>0</v>
      </c>
      <c r="L34" s="174">
        <f t="shared" ca="1" si="14"/>
        <v>0</v>
      </c>
      <c r="N34" s="174" t="str">
        <f t="shared" si="15"/>
        <v>2019</v>
      </c>
      <c r="O34" s="174">
        <f t="shared" si="18"/>
        <v>0</v>
      </c>
      <c r="R34" s="187">
        <v>18810</v>
      </c>
      <c r="S34" s="174">
        <v>9</v>
      </c>
      <c r="V34" s="238">
        <v>331</v>
      </c>
      <c r="W34" s="238">
        <v>71</v>
      </c>
    </row>
    <row r="35" spans="1:23" ht="12.75" customHeight="1">
      <c r="A35" s="174" t="str">
        <f t="shared" si="16"/>
        <v>2020/2021</v>
      </c>
      <c r="B35" s="174">
        <f t="shared" si="10"/>
        <v>0</v>
      </c>
      <c r="C35" s="174">
        <f t="shared" ca="1" si="11"/>
        <v>0</v>
      </c>
      <c r="D35" s="200">
        <f t="shared" si="17"/>
        <v>0</v>
      </c>
      <c r="G35" s="174">
        <f t="shared" ca="1" si="12"/>
        <v>0</v>
      </c>
      <c r="H35" s="174">
        <f ca="1">IF(G35=0,0,$D$16-SUM($G$29:G35))</f>
        <v>0</v>
      </c>
      <c r="J35" s="174" t="str">
        <f t="shared" si="13"/>
        <v>nee</v>
      </c>
      <c r="K35" s="174">
        <f t="shared" si="9"/>
        <v>0</v>
      </c>
      <c r="L35" s="174">
        <f t="shared" ca="1" si="14"/>
        <v>0</v>
      </c>
      <c r="N35" s="174" t="str">
        <f t="shared" si="15"/>
        <v>2020</v>
      </c>
      <c r="O35" s="174">
        <f t="shared" si="18"/>
        <v>0</v>
      </c>
      <c r="R35" s="187">
        <v>19085</v>
      </c>
      <c r="S35" s="174">
        <v>12</v>
      </c>
      <c r="V35" s="238">
        <v>332</v>
      </c>
      <c r="W35" s="238">
        <v>72</v>
      </c>
    </row>
    <row r="36" spans="1:23" ht="13.8">
      <c r="A36" s="174" t="str">
        <f t="shared" si="16"/>
        <v>2021/2022</v>
      </c>
      <c r="B36" s="174">
        <f t="shared" si="10"/>
        <v>0</v>
      </c>
      <c r="C36" s="174">
        <f t="shared" ca="1" si="11"/>
        <v>0</v>
      </c>
      <c r="D36" s="200">
        <f t="shared" si="17"/>
        <v>0</v>
      </c>
      <c r="G36" s="174">
        <f t="shared" ca="1" si="12"/>
        <v>0</v>
      </c>
      <c r="H36" s="174">
        <f ca="1">IF(G36=0,0,$D$16-SUM($G$29:G36))</f>
        <v>0</v>
      </c>
      <c r="J36" s="174" t="str">
        <f t="shared" si="13"/>
        <v>nee</v>
      </c>
      <c r="K36" s="174">
        <f t="shared" si="9"/>
        <v>0</v>
      </c>
      <c r="L36" s="174">
        <f t="shared" ca="1" si="14"/>
        <v>0</v>
      </c>
      <c r="N36" s="174" t="str">
        <f t="shared" si="15"/>
        <v>2021</v>
      </c>
      <c r="O36" s="174">
        <f t="shared" si="18"/>
        <v>0</v>
      </c>
      <c r="R36" s="187">
        <v>19360</v>
      </c>
      <c r="S36" s="174">
        <v>16</v>
      </c>
      <c r="V36" s="238">
        <v>333</v>
      </c>
      <c r="W36" s="238">
        <v>73</v>
      </c>
    </row>
    <row r="37" spans="1:23" ht="13.8">
      <c r="A37" s="174" t="str">
        <f t="shared" si="16"/>
        <v>2022/2023</v>
      </c>
      <c r="B37" s="174">
        <f t="shared" si="10"/>
        <v>0</v>
      </c>
      <c r="C37" s="174">
        <f t="shared" ca="1" si="11"/>
        <v>0</v>
      </c>
      <c r="D37" s="200">
        <f t="shared" si="17"/>
        <v>0</v>
      </c>
      <c r="G37" s="174">
        <f t="shared" ca="1" si="12"/>
        <v>0</v>
      </c>
      <c r="H37" s="174">
        <f ca="1">IF(G37=0,0,$D$16-SUM($G$29:G37))</f>
        <v>0</v>
      </c>
      <c r="J37" s="174" t="str">
        <f t="shared" si="13"/>
        <v>nee</v>
      </c>
      <c r="K37" s="174">
        <f t="shared" si="9"/>
        <v>0</v>
      </c>
      <c r="L37" s="174">
        <f t="shared" ca="1" si="14"/>
        <v>0</v>
      </c>
      <c r="N37" s="174" t="str">
        <f t="shared" si="15"/>
        <v>2022</v>
      </c>
      <c r="O37" s="174">
        <f t="shared" si="18"/>
        <v>0</v>
      </c>
      <c r="R37" s="187">
        <v>19603</v>
      </c>
      <c r="S37" s="174">
        <v>20</v>
      </c>
      <c r="V37" s="238">
        <v>334</v>
      </c>
      <c r="W37" s="238">
        <v>74</v>
      </c>
    </row>
    <row r="38" spans="1:23" ht="13.8">
      <c r="A38" s="174" t="str">
        <f t="shared" si="16"/>
        <v>2023/2024</v>
      </c>
      <c r="B38" s="174">
        <f t="shared" si="10"/>
        <v>0</v>
      </c>
      <c r="C38" s="174">
        <f t="shared" ca="1" si="11"/>
        <v>0</v>
      </c>
      <c r="D38" s="200">
        <f t="shared" si="17"/>
        <v>0</v>
      </c>
      <c r="G38" s="174">
        <f t="shared" ca="1" si="12"/>
        <v>0</v>
      </c>
      <c r="H38" s="174">
        <f ca="1">IF(G38=0,0,$D$16-SUM($G$29:G38))</f>
        <v>0</v>
      </c>
      <c r="J38" s="174" t="str">
        <f t="shared" si="13"/>
        <v>nee</v>
      </c>
      <c r="K38" s="174">
        <f t="shared" si="9"/>
        <v>0</v>
      </c>
      <c r="L38" s="174">
        <f t="shared" ca="1" si="14"/>
        <v>0</v>
      </c>
      <c r="N38" s="174" t="str">
        <f t="shared" si="15"/>
        <v>2023</v>
      </c>
      <c r="O38" s="174">
        <f t="shared" si="18"/>
        <v>0</v>
      </c>
      <c r="R38" s="187">
        <v>19845</v>
      </c>
      <c r="S38" s="174">
        <v>24</v>
      </c>
      <c r="V38" s="238">
        <v>335</v>
      </c>
      <c r="W38" s="238">
        <v>75</v>
      </c>
    </row>
    <row r="39" spans="1:23" ht="13.8">
      <c r="A39" s="174" t="str">
        <f t="shared" si="16"/>
        <v>2024/2025</v>
      </c>
      <c r="B39" s="174">
        <f t="shared" si="10"/>
        <v>0</v>
      </c>
      <c r="C39" s="174">
        <f t="shared" ca="1" si="11"/>
        <v>0</v>
      </c>
      <c r="D39" s="200">
        <f t="shared" si="17"/>
        <v>0</v>
      </c>
      <c r="G39" s="174">
        <f t="shared" ca="1" si="12"/>
        <v>0</v>
      </c>
      <c r="H39" s="174">
        <f ca="1">IF(G39=0,0,$D$16-SUM($G$29:G39))</f>
        <v>0</v>
      </c>
      <c r="J39" s="174" t="str">
        <f t="shared" si="13"/>
        <v>ja</v>
      </c>
      <c r="K39" s="174">
        <f t="shared" ca="1" si="9"/>
        <v>0</v>
      </c>
      <c r="L39" s="174">
        <f t="shared" ca="1" si="14"/>
        <v>0</v>
      </c>
      <c r="N39" s="174" t="str">
        <f t="shared" si="15"/>
        <v>2024</v>
      </c>
      <c r="O39" s="174">
        <f t="shared" si="18"/>
        <v>0.91666666666666663</v>
      </c>
      <c r="R39" s="187">
        <v>20090</v>
      </c>
      <c r="S39" s="174">
        <v>27</v>
      </c>
      <c r="V39" s="238">
        <v>336</v>
      </c>
      <c r="W39" s="238">
        <v>76</v>
      </c>
    </row>
    <row r="40" spans="1:23" ht="13.8">
      <c r="A40" s="174" t="str">
        <f t="shared" si="16"/>
        <v>2025/2026</v>
      </c>
      <c r="B40" s="174">
        <f t="shared" si="10"/>
        <v>0</v>
      </c>
      <c r="C40" s="174">
        <f t="shared" ca="1" si="11"/>
        <v>0</v>
      </c>
      <c r="D40" s="200">
        <f t="shared" si="17"/>
        <v>0</v>
      </c>
      <c r="G40" s="174" t="e">
        <f t="shared" ca="1" si="12"/>
        <v>#DIV/0!</v>
      </c>
      <c r="H40" s="174" t="e">
        <f ca="1">IF(G40=0,0,$D$16-SUM($G$29:G40))</f>
        <v>#DIV/0!</v>
      </c>
      <c r="J40" s="174" t="str">
        <f t="shared" si="13"/>
        <v>ja</v>
      </c>
      <c r="K40" s="174">
        <f t="shared" ca="1" si="9"/>
        <v>0</v>
      </c>
      <c r="L40" s="174">
        <f t="shared" ca="1" si="14"/>
        <v>0</v>
      </c>
      <c r="N40" s="174" t="str">
        <f t="shared" si="15"/>
        <v>2025</v>
      </c>
      <c r="O40" s="174">
        <f t="shared" si="18"/>
        <v>1</v>
      </c>
      <c r="R40" s="187">
        <v>20363</v>
      </c>
      <c r="S40" s="174">
        <v>27</v>
      </c>
      <c r="V40" s="238">
        <v>337</v>
      </c>
      <c r="W40" s="238">
        <v>77</v>
      </c>
    </row>
    <row r="41" spans="1:23" ht="13.8">
      <c r="A41" s="174" t="str">
        <f t="shared" si="16"/>
        <v>2026/2027</v>
      </c>
      <c r="B41" s="174">
        <f t="shared" si="10"/>
        <v>0</v>
      </c>
      <c r="C41" s="174">
        <f t="shared" ca="1" si="11"/>
        <v>0</v>
      </c>
      <c r="D41" s="200">
        <f t="shared" si="17"/>
        <v>0</v>
      </c>
      <c r="G41" s="174" t="e">
        <f t="shared" ca="1" si="12"/>
        <v>#DIV/0!</v>
      </c>
      <c r="H41" s="174" t="e">
        <f ca="1">IF(G41=0,0,$D$16-SUM($G$29:G41))</f>
        <v>#DIV/0!</v>
      </c>
      <c r="J41" s="174" t="str">
        <f t="shared" si="13"/>
        <v>ja</v>
      </c>
      <c r="K41" s="174">
        <f t="shared" ca="1" si="9"/>
        <v>0</v>
      </c>
      <c r="L41" s="174">
        <f t="shared" ca="1" si="14"/>
        <v>0</v>
      </c>
      <c r="N41" s="174" t="str">
        <f t="shared" si="15"/>
        <v>2026</v>
      </c>
      <c r="O41" s="174">
        <f t="shared" si="18"/>
        <v>1</v>
      </c>
      <c r="V41" s="238">
        <v>338</v>
      </c>
      <c r="W41" s="238">
        <v>78</v>
      </c>
    </row>
    <row r="42" spans="1:23" ht="13.8">
      <c r="A42" s="174" t="str">
        <f t="shared" si="16"/>
        <v>2027/2028</v>
      </c>
      <c r="B42" s="174">
        <f t="shared" si="10"/>
        <v>0</v>
      </c>
      <c r="C42" s="174">
        <f t="shared" ca="1" si="11"/>
        <v>0</v>
      </c>
      <c r="D42" s="200">
        <f t="shared" si="17"/>
        <v>0</v>
      </c>
      <c r="G42" s="174" t="e">
        <f t="shared" ca="1" si="12"/>
        <v>#DIV/0!</v>
      </c>
      <c r="H42" s="174" t="e">
        <f ca="1">IF(G42=0,0,$D$16-SUM($G$29:G42))</f>
        <v>#DIV/0!</v>
      </c>
      <c r="J42" s="174" t="str">
        <f t="shared" si="13"/>
        <v>ja</v>
      </c>
      <c r="K42" s="174">
        <f t="shared" ca="1" si="9"/>
        <v>0</v>
      </c>
      <c r="L42" s="174">
        <f t="shared" ca="1" si="14"/>
        <v>0</v>
      </c>
      <c r="N42" s="174" t="str">
        <f t="shared" si="15"/>
        <v>2027</v>
      </c>
      <c r="O42" s="174">
        <f t="shared" si="18"/>
        <v>1</v>
      </c>
      <c r="V42" s="238">
        <v>339</v>
      </c>
      <c r="W42" s="238">
        <v>79</v>
      </c>
    </row>
    <row r="43" spans="1:23" ht="13.8">
      <c r="A43" s="174" t="str">
        <f t="shared" si="16"/>
        <v>2028/2029</v>
      </c>
      <c r="B43" s="174">
        <f t="shared" si="10"/>
        <v>0</v>
      </c>
      <c r="C43" s="174">
        <f t="shared" ca="1" si="11"/>
        <v>0</v>
      </c>
      <c r="D43" s="200">
        <f t="shared" si="17"/>
        <v>0</v>
      </c>
      <c r="G43" s="174" t="e">
        <f t="shared" ca="1" si="12"/>
        <v>#DIV/0!</v>
      </c>
      <c r="H43" s="174" t="e">
        <f ca="1">IF(G43=0,0,$D$16-SUM($G$29:G43))</f>
        <v>#DIV/0!</v>
      </c>
      <c r="J43" s="174" t="str">
        <f t="shared" si="13"/>
        <v>ja</v>
      </c>
      <c r="K43" s="174">
        <f t="shared" ca="1" si="9"/>
        <v>0</v>
      </c>
      <c r="L43" s="174">
        <f t="shared" ca="1" si="14"/>
        <v>0</v>
      </c>
      <c r="N43" s="174" t="str">
        <f t="shared" si="15"/>
        <v>2028</v>
      </c>
      <c r="O43" s="174">
        <f t="shared" si="18"/>
        <v>1</v>
      </c>
      <c r="V43" s="238">
        <v>340</v>
      </c>
      <c r="W43" s="238">
        <v>80</v>
      </c>
    </row>
    <row r="44" spans="1:23">
      <c r="A44" s="174" t="str">
        <f t="shared" si="16"/>
        <v>2029/2030</v>
      </c>
      <c r="B44" s="174">
        <f t="shared" si="10"/>
        <v>0</v>
      </c>
      <c r="C44" s="174">
        <f t="shared" ca="1" si="11"/>
        <v>0</v>
      </c>
      <c r="D44" s="200">
        <f t="shared" si="17"/>
        <v>0</v>
      </c>
      <c r="G44" s="174" t="e">
        <f t="shared" ca="1" si="12"/>
        <v>#DIV/0!</v>
      </c>
      <c r="H44" s="174" t="e">
        <f ca="1">IF(G44=0,0,$D$16-SUM($G$29:G44))</f>
        <v>#DIV/0!</v>
      </c>
      <c r="J44" s="174" t="str">
        <f t="shared" si="13"/>
        <v>ja</v>
      </c>
      <c r="K44" s="174">
        <f t="shared" ca="1" si="9"/>
        <v>0</v>
      </c>
      <c r="L44" s="174">
        <f t="shared" ca="1" si="14"/>
        <v>0</v>
      </c>
      <c r="N44" s="174" t="str">
        <f t="shared" si="15"/>
        <v>2029</v>
      </c>
      <c r="O44" s="174">
        <f t="shared" si="18"/>
        <v>1</v>
      </c>
    </row>
    <row r="45" spans="1:23">
      <c r="A45" s="174" t="str">
        <f t="shared" si="16"/>
        <v>2030/2031</v>
      </c>
      <c r="B45" s="174">
        <f t="shared" si="10"/>
        <v>0</v>
      </c>
      <c r="C45" s="174">
        <f t="shared" ca="1" si="11"/>
        <v>0</v>
      </c>
      <c r="D45" s="200">
        <f t="shared" ref="D45" si="19">IF(B45=0,0,B45-C45+D44)</f>
        <v>0</v>
      </c>
      <c r="G45" s="174" t="e">
        <f t="shared" ca="1" si="12"/>
        <v>#DIV/0!</v>
      </c>
      <c r="H45" s="174" t="e">
        <f ca="1">IF(G45=0,0,$D$16-SUM($G$29:G45))</f>
        <v>#DIV/0!</v>
      </c>
      <c r="J45" s="174" t="str">
        <f t="shared" si="13"/>
        <v>ja</v>
      </c>
      <c r="K45" s="174">
        <f t="shared" ca="1" si="9"/>
        <v>0</v>
      </c>
      <c r="L45" s="174">
        <f t="shared" ca="1" si="14"/>
        <v>0</v>
      </c>
      <c r="N45" s="174" t="str">
        <f t="shared" si="15"/>
        <v>2030</v>
      </c>
      <c r="O45" s="174">
        <f t="shared" si="18"/>
        <v>1</v>
      </c>
    </row>
    <row r="48" spans="1:23">
      <c r="A48" s="203" t="s">
        <v>249</v>
      </c>
    </row>
    <row r="49" spans="1:23" ht="31.2">
      <c r="A49" s="192" t="s">
        <v>250</v>
      </c>
      <c r="B49" s="193"/>
      <c r="C49" s="193"/>
      <c r="D49" s="194"/>
      <c r="E49" s="192" t="s">
        <v>251</v>
      </c>
      <c r="F49" s="193"/>
      <c r="G49" s="193"/>
      <c r="H49" s="193"/>
      <c r="I49" s="194"/>
      <c r="J49" s="234"/>
      <c r="K49" s="234"/>
      <c r="L49" s="235"/>
    </row>
    <row r="50" spans="1:23" ht="31.2">
      <c r="A50" s="196" t="s">
        <v>252</v>
      </c>
      <c r="D50" s="197"/>
      <c r="E50" s="196" t="s">
        <v>253</v>
      </c>
      <c r="G50" s="178" t="s">
        <v>254</v>
      </c>
      <c r="I50" s="197"/>
      <c r="J50" s="234"/>
      <c r="K50" s="234"/>
      <c r="L50" s="235"/>
    </row>
    <row r="51" spans="1:23" ht="52.5" customHeight="1">
      <c r="A51" s="196" t="s">
        <v>255</v>
      </c>
      <c r="D51" s="197"/>
      <c r="E51" s="196" t="s">
        <v>255</v>
      </c>
      <c r="I51" s="197"/>
      <c r="J51" s="234"/>
      <c r="K51" s="234"/>
      <c r="L51" s="235"/>
    </row>
    <row r="52" spans="1:23" ht="23.4">
      <c r="A52" s="220"/>
      <c r="B52" s="221"/>
      <c r="C52" s="221"/>
      <c r="D52" s="222"/>
      <c r="E52" s="220"/>
      <c r="F52" s="221"/>
      <c r="G52" s="221"/>
      <c r="H52" s="221"/>
      <c r="I52" s="222"/>
      <c r="J52" s="235"/>
      <c r="K52" s="235"/>
      <c r="L52" s="235"/>
    </row>
    <row r="53" spans="1:23" ht="23.4">
      <c r="D53" s="174"/>
      <c r="J53" s="235"/>
      <c r="K53" s="235"/>
      <c r="L53" s="235"/>
    </row>
    <row r="57" spans="1:23">
      <c r="W57" s="174">
        <f>IF(E21&gt;0,ROUND((J11+J13+J14+J16)*P11,2),IF(AND(G17=O28,B24="spaarbapo"),DI!AB7AFRONDEN(((O12+O13+O14+O15)*R58*IF(LEFT(O9,2)&lt;"09",0.25,0.35)+(O12+O13+O14+O15)*Q58*IF(LEFT(O9,2)&lt;"09",0.4,0.5)),2),IF(G17=O28,ROUND((O12+O13+O14+O15)*Q58*IF(LEFT(O9,2)&lt;"09",0.4,0.5)+(O12+O13+O14+O15)*R58*IF(LEFT(O9,2)&lt;"09",0.25,0.35),2),IF(G17=O25,FLOOR((O12+O13+O14+O15+TABEL!G26)*E12*(P51/100),0.01),IF(G17=O26,FLOOR((O12+O13+O14+O15+TABEL!G26)*E12*(P51/100),0.01),IF(G17=O27,FLOOR((O12+O13+O14+O15+TABEL!G26)*E12*(P51/100),0.01),0))))))</f>
        <v>0</v>
      </c>
    </row>
    <row r="64" spans="1:23" hidden="1">
      <c r="C64" s="174" t="s">
        <v>256</v>
      </c>
      <c r="D64" s="200" t="s">
        <v>222</v>
      </c>
      <c r="E64" s="174" t="s">
        <v>257</v>
      </c>
      <c r="F64" s="174" t="s">
        <v>222</v>
      </c>
      <c r="G64" s="174" t="s">
        <v>258</v>
      </c>
      <c r="H64" s="174" t="s">
        <v>222</v>
      </c>
      <c r="I64" s="174" t="s">
        <v>259</v>
      </c>
      <c r="K64" s="174" t="s">
        <v>222</v>
      </c>
      <c r="L64" s="174" t="s">
        <v>260</v>
      </c>
      <c r="M64" s="174" t="s">
        <v>222</v>
      </c>
      <c r="N64" s="174" t="s">
        <v>261</v>
      </c>
      <c r="O64" s="174" t="s">
        <v>222</v>
      </c>
      <c r="Q64" s="174" t="s">
        <v>222</v>
      </c>
      <c r="R64" s="174" t="s">
        <v>260</v>
      </c>
      <c r="S64" s="174" t="s">
        <v>222</v>
      </c>
      <c r="T64" s="174" t="s">
        <v>261</v>
      </c>
      <c r="U64" s="174" t="s">
        <v>222</v>
      </c>
    </row>
    <row r="65" spans="1:21" hidden="1">
      <c r="D65" s="200">
        <v>0</v>
      </c>
      <c r="F65" s="174">
        <v>0</v>
      </c>
      <c r="H65" s="174">
        <v>0</v>
      </c>
    </row>
    <row r="66" spans="1:21" hidden="1">
      <c r="A66" s="174" t="str">
        <f t="shared" ref="A66:A82" si="20">A29</f>
        <v>2014/2015</v>
      </c>
      <c r="B66" s="187"/>
      <c r="C66" s="187">
        <f t="shared" ref="C66:C82" si="21">VLOOKUP(A66,$R$3:$T$31,3,FALSE)</f>
        <v>41852</v>
      </c>
      <c r="D66" s="200">
        <f t="shared" ref="D66:D82" si="22">IF(ISNA(MATCH(C66,$K$13:$K$16,0)),IF(G65&gt;0,H65,IF(E65&gt;0,F65,D65)),INDEX($K$13:$L$16,MATCH(C66,$K$13:$K$16,0),2))</f>
        <v>0</v>
      </c>
      <c r="E66" s="187">
        <f t="shared" ref="E66:E82" si="23">IF(AND($N$13&gt;C66,$N$13&lt;I66),$N$13,IF(AND($N$14&gt;C66,$N$14&lt;I66),$N$14,IF(AND($N$15&gt;C66,$N$15&lt;I66),$N$15,IF(AND($N$16&gt;C66,$N$16&lt;I66),$N$16,))))</f>
        <v>0</v>
      </c>
      <c r="F66" s="174">
        <f t="shared" ref="F66:F82" si="24">IF(ISNA(MATCH(E66,$K$13:$K$16,0)),0,INDEX($K$13:$L$16,MATCH(E66,$K$13:$K$16,0),2))</f>
        <v>0</v>
      </c>
      <c r="G66" s="187">
        <f t="shared" ref="G66:G82" si="25">IF(AND(E66&gt;0,$N$13&gt;E66,$N$13&lt;I66),$N$13,IF(AND(E66&gt;0,$N$14&gt;E66,$N$14&lt;I66),$N$14,IF(AND(E66&gt;0,$N$15&gt;E66,$N$15&lt;I66),$N$15,IF(AND(E66&gt;0,$N$16&gt;E66,$N$16&lt;I66),$N$16,))))</f>
        <v>0</v>
      </c>
      <c r="H66" s="174">
        <f t="shared" ref="H66:H82" si="26">IF(ISNA(MATCH(G66,$K$13:$K$18,0)),0,INDEX($K$13:$L$18,MATCH(G66,$K$13:$K$18,0),2))</f>
        <v>0</v>
      </c>
      <c r="I66" s="187">
        <f t="shared" ref="I66:I82" si="27">VLOOKUP(A66,$R$3:$T$31,2,FALSE)</f>
        <v>42217</v>
      </c>
      <c r="K66" s="174">
        <f t="shared" ref="K66:K82" ca="1" si="28">IF(ISNA(MATCH(C66,$J$20:$J$25,0)),IF(N65&gt;0,O65,IF(L65&gt;0,M65,K65)),INDEX($J$20:$K$25,MATCH(C66,$J$20:$J$25,0),2))</f>
        <v>0</v>
      </c>
      <c r="L66" s="187">
        <f t="shared" ref="L66:L82" ca="1" si="29">IF(AND($J$20&gt;C66,$J$20&lt;I66),$J$20,IF(AND($J$21&gt;C66,$J$21&lt;I66),$J$21,IF(AND($J$22&gt;C66,$J$22&lt;I66),$J$22,IF(AND($J$23&gt;C66,$J$23&lt;I66),$J$23,IF(AND($J$24&gt;C66,$J$24&lt;I66),$J$24,IF(AND($J$25&gt;C66,$J$25&lt;I66),$J$25,))))))</f>
        <v>0</v>
      </c>
      <c r="M66" s="174">
        <f t="shared" ref="M66:M79" ca="1" si="30">IF(ISNA(MATCH(L66,$J$20:$J$25,0)),0,INDEX($J$20:$K$25,MATCH(L66,$J$20:$J$25,0),2))</f>
        <v>0</v>
      </c>
      <c r="N66" s="187">
        <f t="shared" ref="N66:N82" ca="1" si="31">IF(AND($J$20&gt;C66,$J$20&lt;I66,$J$20&gt;L66),$J$20,IF(AND($J$21&gt;C66,$J$21&lt;I66,$J$21&gt;L66),$J$21,IF(AND($J$22&gt;C66,$J$22&lt;I66,$J$22&gt;L66),$J$22,IF(AND($J$23&gt;C66,$J$23&lt;I66,$J$23&gt;L66),$J$23,IF(AND($J$24&gt;C66,$J$24&lt;I66,$J$24&gt;L66),$J$24,IF(AND($J$25&gt;C66,$J$25&lt;I66,$J$25&gt;L66),$J$25,))))))</f>
        <v>0</v>
      </c>
      <c r="O66" s="174">
        <f ca="1">IF(ISNA(MATCH(N66,$J$20:$J$25,0)),0,INDEX($J$20:$K$25,MATCH(N66,$J$20:$J$25,0),2))</f>
        <v>0</v>
      </c>
      <c r="Q66" s="174">
        <f t="shared" ref="Q66:Q82" ca="1" si="32">IF(ISNA(MATCH(C66,$N$20:$N$25,0)),IF(T65&gt;0,U65,IF(R65&gt;0,S65,Q65)),INDEX($N$20:$O$25,MATCH(C66,$N$20:$N$25,0),2))</f>
        <v>0</v>
      </c>
      <c r="R66" s="187">
        <f t="shared" ref="R66:R82" ca="1" si="33">IF(AND($N$20&gt;C66,$N$20&lt;I66),$N$20,IF(AND($N$21&gt;C66,$N$21&lt;I66),$N$21,IF(AND($N$22&gt;C66,$N$22&lt;I66),$N$22,IF(AND($N$23&gt;C66,$N$23&lt;I66),$N$23,IF(AND($N$24&gt;C66,$N$24&lt;I66),$N$24,IF(AND($N$25&gt;C66,$N$25&lt;I66),$N$25,))))))</f>
        <v>0</v>
      </c>
      <c r="S66" s="174">
        <f ca="1">IF(ISNA(MATCH(R66,$N$20:$N$25,0)),0,INDEX($N$20:$O$25,MATCH(R66,$N$20:$N$25,0),2))</f>
        <v>0</v>
      </c>
      <c r="T66" s="187">
        <f t="shared" ref="T66:T82" ca="1" si="34">IF(AND($N$20&gt;C66,$N$20&lt;I66,$N$20&gt;R66),$N$20,IF(AND($N$21&gt;C66,$N$21&lt;I66,$N$21&gt;R66),$N$21,IF(AND($N$22&gt;C66,$N$22&lt;I66,$N$22&gt;R66),$N$22,IF(AND($N$23&gt;C66,$N$23&lt;I66,$N$23&gt;R66),$N$23,IF(AND($N$24&gt;C66,$N$24&lt;I66,$N$24&gt;R66),$N$24,IF(AND($N$25&gt;C66,$N$25&lt;I66,$N$25&gt;R66),$N$25,))))))</f>
        <v>0</v>
      </c>
      <c r="U66" s="174">
        <f t="shared" ref="U66:U82" ca="1" si="35">IF(ISNA(MATCH(T66,$N$20:$N$25,0)),0,INDEX($N$20:$O$25,MATCH(T66,$N$20:$N$25,0),2))</f>
        <v>0</v>
      </c>
    </row>
    <row r="67" spans="1:21" hidden="1">
      <c r="A67" s="174" t="str">
        <f t="shared" si="20"/>
        <v>2015/2016</v>
      </c>
      <c r="B67" s="187"/>
      <c r="C67" s="187">
        <f t="shared" si="21"/>
        <v>42217</v>
      </c>
      <c r="D67" s="200">
        <f t="shared" si="22"/>
        <v>0</v>
      </c>
      <c r="E67" s="187">
        <f t="shared" si="23"/>
        <v>0</v>
      </c>
      <c r="F67" s="174">
        <f t="shared" si="24"/>
        <v>0</v>
      </c>
      <c r="G67" s="187">
        <f t="shared" si="25"/>
        <v>0</v>
      </c>
      <c r="H67" s="174">
        <f t="shared" si="26"/>
        <v>0</v>
      </c>
      <c r="I67" s="187">
        <f t="shared" si="27"/>
        <v>42583</v>
      </c>
      <c r="K67" s="174">
        <f t="shared" ca="1" si="28"/>
        <v>0</v>
      </c>
      <c r="L67" s="187">
        <f t="shared" ca="1" si="29"/>
        <v>0</v>
      </c>
      <c r="M67" s="174">
        <f t="shared" ca="1" si="30"/>
        <v>0</v>
      </c>
      <c r="N67" s="187">
        <f t="shared" ca="1" si="31"/>
        <v>0</v>
      </c>
      <c r="O67" s="174">
        <f t="shared" ref="O67:O82" ca="1" si="36">IF(ISNA(MATCH(N67,$J$20:$J$25,0)),0,INDEX($J$20:$K$25,MATCH(N67,$J$20:$J$25,0),2))</f>
        <v>0</v>
      </c>
      <c r="Q67" s="174">
        <f t="shared" ca="1" si="32"/>
        <v>0</v>
      </c>
      <c r="R67" s="187">
        <f t="shared" ca="1" si="33"/>
        <v>0</v>
      </c>
      <c r="S67" s="174">
        <f t="shared" ref="S67:S82" ca="1" si="37">IF(ISNA(MATCH(R67,$N$20:$N$25,0)),0,INDEX($N$20:$O$25,MATCH(R67,$N$20:$N$25,0),2))</f>
        <v>0</v>
      </c>
      <c r="T67" s="187">
        <f t="shared" ca="1" si="34"/>
        <v>0</v>
      </c>
      <c r="U67" s="174">
        <f t="shared" ca="1" si="35"/>
        <v>0</v>
      </c>
    </row>
    <row r="68" spans="1:21" hidden="1">
      <c r="A68" s="174" t="str">
        <f t="shared" si="20"/>
        <v>2016/2017</v>
      </c>
      <c r="B68" s="187"/>
      <c r="C68" s="187">
        <f t="shared" si="21"/>
        <v>42583</v>
      </c>
      <c r="D68" s="200">
        <f t="shared" si="22"/>
        <v>0</v>
      </c>
      <c r="E68" s="187">
        <f t="shared" si="23"/>
        <v>0</v>
      </c>
      <c r="F68" s="174">
        <f t="shared" si="24"/>
        <v>0</v>
      </c>
      <c r="G68" s="187">
        <f t="shared" si="25"/>
        <v>0</v>
      </c>
      <c r="H68" s="174">
        <f t="shared" si="26"/>
        <v>0</v>
      </c>
      <c r="I68" s="187">
        <f t="shared" si="27"/>
        <v>42948</v>
      </c>
      <c r="K68" s="174">
        <f t="shared" ca="1" si="28"/>
        <v>0</v>
      </c>
      <c r="L68" s="187">
        <f t="shared" ca="1" si="29"/>
        <v>0</v>
      </c>
      <c r="M68" s="174">
        <f t="shared" ca="1" si="30"/>
        <v>0</v>
      </c>
      <c r="N68" s="187">
        <f t="shared" ca="1" si="31"/>
        <v>0</v>
      </c>
      <c r="O68" s="174">
        <f t="shared" ca="1" si="36"/>
        <v>0</v>
      </c>
      <c r="Q68" s="174">
        <f t="shared" ca="1" si="32"/>
        <v>0</v>
      </c>
      <c r="R68" s="187">
        <f t="shared" ca="1" si="33"/>
        <v>0</v>
      </c>
      <c r="S68" s="174">
        <f t="shared" ca="1" si="37"/>
        <v>0</v>
      </c>
      <c r="T68" s="187">
        <f t="shared" ca="1" si="34"/>
        <v>0</v>
      </c>
      <c r="U68" s="174">
        <f t="shared" ca="1" si="35"/>
        <v>0</v>
      </c>
    </row>
    <row r="69" spans="1:21" hidden="1">
      <c r="A69" s="174" t="str">
        <f t="shared" si="20"/>
        <v>2017/2018</v>
      </c>
      <c r="B69" s="187"/>
      <c r="C69" s="187">
        <f t="shared" si="21"/>
        <v>42948</v>
      </c>
      <c r="D69" s="200">
        <f t="shared" si="22"/>
        <v>0</v>
      </c>
      <c r="E69" s="187">
        <f t="shared" si="23"/>
        <v>0</v>
      </c>
      <c r="F69" s="174">
        <f t="shared" si="24"/>
        <v>0</v>
      </c>
      <c r="G69" s="187">
        <f t="shared" si="25"/>
        <v>0</v>
      </c>
      <c r="H69" s="174">
        <f t="shared" si="26"/>
        <v>0</v>
      </c>
      <c r="I69" s="187">
        <f t="shared" si="27"/>
        <v>43313</v>
      </c>
      <c r="K69" s="174">
        <f t="shared" ca="1" si="28"/>
        <v>0</v>
      </c>
      <c r="L69" s="187">
        <f t="shared" ca="1" si="29"/>
        <v>0</v>
      </c>
      <c r="M69" s="174">
        <f t="shared" ca="1" si="30"/>
        <v>0</v>
      </c>
      <c r="N69" s="187">
        <f t="shared" ca="1" si="31"/>
        <v>0</v>
      </c>
      <c r="O69" s="174">
        <f t="shared" ca="1" si="36"/>
        <v>0</v>
      </c>
      <c r="Q69" s="174">
        <f t="shared" ca="1" si="32"/>
        <v>0</v>
      </c>
      <c r="R69" s="187">
        <f t="shared" ca="1" si="33"/>
        <v>0</v>
      </c>
      <c r="S69" s="174">
        <f t="shared" ca="1" si="37"/>
        <v>0</v>
      </c>
      <c r="T69" s="187">
        <f t="shared" ca="1" si="34"/>
        <v>0</v>
      </c>
      <c r="U69" s="174">
        <f t="shared" ca="1" si="35"/>
        <v>0</v>
      </c>
    </row>
    <row r="70" spans="1:21" hidden="1">
      <c r="A70" s="174" t="str">
        <f t="shared" si="20"/>
        <v>2018/2019</v>
      </c>
      <c r="B70" s="187"/>
      <c r="C70" s="187">
        <f t="shared" si="21"/>
        <v>43313</v>
      </c>
      <c r="D70" s="200">
        <f t="shared" si="22"/>
        <v>0</v>
      </c>
      <c r="E70" s="187">
        <f t="shared" si="23"/>
        <v>0</v>
      </c>
      <c r="F70" s="174">
        <f t="shared" si="24"/>
        <v>0</v>
      </c>
      <c r="G70" s="187">
        <f t="shared" si="25"/>
        <v>0</v>
      </c>
      <c r="H70" s="174">
        <f t="shared" si="26"/>
        <v>0</v>
      </c>
      <c r="I70" s="187">
        <f t="shared" si="27"/>
        <v>43678</v>
      </c>
      <c r="K70" s="174">
        <f t="shared" ca="1" si="28"/>
        <v>0</v>
      </c>
      <c r="L70" s="187">
        <f t="shared" ca="1" si="29"/>
        <v>0</v>
      </c>
      <c r="M70" s="174">
        <f t="shared" ca="1" si="30"/>
        <v>0</v>
      </c>
      <c r="N70" s="187">
        <f t="shared" ca="1" si="31"/>
        <v>0</v>
      </c>
      <c r="O70" s="174">
        <f t="shared" ca="1" si="36"/>
        <v>0</v>
      </c>
      <c r="Q70" s="174">
        <f t="shared" ca="1" si="32"/>
        <v>0</v>
      </c>
      <c r="R70" s="187">
        <f t="shared" ca="1" si="33"/>
        <v>0</v>
      </c>
      <c r="S70" s="174">
        <f t="shared" ca="1" si="37"/>
        <v>0</v>
      </c>
      <c r="T70" s="187">
        <f t="shared" ca="1" si="34"/>
        <v>0</v>
      </c>
      <c r="U70" s="174">
        <f t="shared" ca="1" si="35"/>
        <v>0</v>
      </c>
    </row>
    <row r="71" spans="1:21" hidden="1">
      <c r="A71" s="174" t="str">
        <f t="shared" si="20"/>
        <v>2019/2020</v>
      </c>
      <c r="B71" s="187"/>
      <c r="C71" s="187">
        <f t="shared" si="21"/>
        <v>43678</v>
      </c>
      <c r="D71" s="200">
        <f t="shared" si="22"/>
        <v>0</v>
      </c>
      <c r="E71" s="187">
        <f t="shared" si="23"/>
        <v>0</v>
      </c>
      <c r="F71" s="174">
        <f t="shared" si="24"/>
        <v>0</v>
      </c>
      <c r="G71" s="187">
        <f t="shared" si="25"/>
        <v>0</v>
      </c>
      <c r="H71" s="174">
        <f t="shared" si="26"/>
        <v>0</v>
      </c>
      <c r="I71" s="187">
        <f t="shared" si="27"/>
        <v>44044</v>
      </c>
      <c r="K71" s="174">
        <f t="shared" ca="1" si="28"/>
        <v>0</v>
      </c>
      <c r="L71" s="187">
        <f t="shared" ca="1" si="29"/>
        <v>0</v>
      </c>
      <c r="M71" s="174">
        <f t="shared" ca="1" si="30"/>
        <v>0</v>
      </c>
      <c r="N71" s="187">
        <f t="shared" ca="1" si="31"/>
        <v>0</v>
      </c>
      <c r="O71" s="174">
        <f t="shared" ca="1" si="36"/>
        <v>0</v>
      </c>
      <c r="Q71" s="174">
        <f t="shared" ca="1" si="32"/>
        <v>0</v>
      </c>
      <c r="R71" s="187">
        <f t="shared" ca="1" si="33"/>
        <v>0</v>
      </c>
      <c r="S71" s="174">
        <f t="shared" ca="1" si="37"/>
        <v>0</v>
      </c>
      <c r="T71" s="187">
        <f t="shared" ca="1" si="34"/>
        <v>0</v>
      </c>
      <c r="U71" s="174">
        <f t="shared" ca="1" si="35"/>
        <v>0</v>
      </c>
    </row>
    <row r="72" spans="1:21" hidden="1">
      <c r="A72" s="174" t="str">
        <f t="shared" si="20"/>
        <v>2020/2021</v>
      </c>
      <c r="B72" s="187"/>
      <c r="C72" s="187">
        <f t="shared" si="21"/>
        <v>44044</v>
      </c>
      <c r="D72" s="200">
        <f t="shared" si="22"/>
        <v>0</v>
      </c>
      <c r="E72" s="187">
        <f t="shared" si="23"/>
        <v>0</v>
      </c>
      <c r="F72" s="174">
        <f t="shared" si="24"/>
        <v>0</v>
      </c>
      <c r="G72" s="187">
        <f t="shared" si="25"/>
        <v>0</v>
      </c>
      <c r="H72" s="174">
        <f t="shared" si="26"/>
        <v>0</v>
      </c>
      <c r="I72" s="187">
        <f t="shared" si="27"/>
        <v>44409</v>
      </c>
      <c r="K72" s="174">
        <f t="shared" ca="1" si="28"/>
        <v>0</v>
      </c>
      <c r="L72" s="187">
        <f t="shared" ca="1" si="29"/>
        <v>0</v>
      </c>
      <c r="M72" s="174">
        <f t="shared" ca="1" si="30"/>
        <v>0</v>
      </c>
      <c r="N72" s="187">
        <f t="shared" ca="1" si="31"/>
        <v>0</v>
      </c>
      <c r="O72" s="174">
        <f t="shared" ca="1" si="36"/>
        <v>0</v>
      </c>
      <c r="Q72" s="174">
        <f t="shared" ca="1" si="32"/>
        <v>0</v>
      </c>
      <c r="R72" s="187">
        <f t="shared" ca="1" si="33"/>
        <v>0</v>
      </c>
      <c r="S72" s="174">
        <f t="shared" ca="1" si="37"/>
        <v>0</v>
      </c>
      <c r="T72" s="187">
        <f t="shared" ca="1" si="34"/>
        <v>0</v>
      </c>
      <c r="U72" s="174">
        <f t="shared" ca="1" si="35"/>
        <v>0</v>
      </c>
    </row>
    <row r="73" spans="1:21" hidden="1">
      <c r="A73" s="174" t="str">
        <f t="shared" si="20"/>
        <v>2021/2022</v>
      </c>
      <c r="B73" s="187"/>
      <c r="C73" s="187">
        <f t="shared" si="21"/>
        <v>44409</v>
      </c>
      <c r="D73" s="200">
        <f t="shared" si="22"/>
        <v>0</v>
      </c>
      <c r="E73" s="187">
        <f t="shared" si="23"/>
        <v>0</v>
      </c>
      <c r="F73" s="174">
        <f t="shared" si="24"/>
        <v>0</v>
      </c>
      <c r="G73" s="187">
        <f t="shared" si="25"/>
        <v>0</v>
      </c>
      <c r="H73" s="174">
        <f t="shared" si="26"/>
        <v>0</v>
      </c>
      <c r="I73" s="187">
        <f t="shared" si="27"/>
        <v>44774</v>
      </c>
      <c r="K73" s="174">
        <f t="shared" ca="1" si="28"/>
        <v>0</v>
      </c>
      <c r="L73" s="187">
        <f t="shared" ca="1" si="29"/>
        <v>0</v>
      </c>
      <c r="M73" s="174">
        <f t="shared" ca="1" si="30"/>
        <v>0</v>
      </c>
      <c r="N73" s="187">
        <f t="shared" ca="1" si="31"/>
        <v>0</v>
      </c>
      <c r="O73" s="174">
        <f t="shared" ca="1" si="36"/>
        <v>0</v>
      </c>
      <c r="Q73" s="174">
        <f t="shared" ca="1" si="32"/>
        <v>0</v>
      </c>
      <c r="R73" s="187">
        <f t="shared" ca="1" si="33"/>
        <v>0</v>
      </c>
      <c r="S73" s="174">
        <f t="shared" ca="1" si="37"/>
        <v>0</v>
      </c>
      <c r="T73" s="187">
        <f t="shared" ca="1" si="34"/>
        <v>0</v>
      </c>
      <c r="U73" s="174">
        <f t="shared" ca="1" si="35"/>
        <v>0</v>
      </c>
    </row>
    <row r="74" spans="1:21" hidden="1">
      <c r="A74" s="174" t="str">
        <f t="shared" si="20"/>
        <v>2022/2023</v>
      </c>
      <c r="B74" s="187"/>
      <c r="C74" s="187">
        <f t="shared" si="21"/>
        <v>44774</v>
      </c>
      <c r="D74" s="200">
        <f t="shared" si="22"/>
        <v>0</v>
      </c>
      <c r="E74" s="187">
        <f t="shared" si="23"/>
        <v>0</v>
      </c>
      <c r="F74" s="174">
        <f t="shared" si="24"/>
        <v>0</v>
      </c>
      <c r="G74" s="187">
        <f t="shared" si="25"/>
        <v>0</v>
      </c>
      <c r="H74" s="174">
        <f t="shared" si="26"/>
        <v>0</v>
      </c>
      <c r="I74" s="187">
        <f t="shared" si="27"/>
        <v>45139</v>
      </c>
      <c r="K74" s="174">
        <f t="shared" ca="1" si="28"/>
        <v>0</v>
      </c>
      <c r="L74" s="187">
        <f t="shared" ca="1" si="29"/>
        <v>0</v>
      </c>
      <c r="M74" s="174">
        <f t="shared" ca="1" si="30"/>
        <v>0</v>
      </c>
      <c r="N74" s="187">
        <f t="shared" ca="1" si="31"/>
        <v>0</v>
      </c>
      <c r="O74" s="174">
        <f t="shared" ca="1" si="36"/>
        <v>0</v>
      </c>
      <c r="Q74" s="174">
        <f t="shared" ca="1" si="32"/>
        <v>0</v>
      </c>
      <c r="R74" s="187">
        <f t="shared" ca="1" si="33"/>
        <v>0</v>
      </c>
      <c r="S74" s="174">
        <f t="shared" ca="1" si="37"/>
        <v>0</v>
      </c>
      <c r="T74" s="187">
        <f t="shared" ca="1" si="34"/>
        <v>0</v>
      </c>
      <c r="U74" s="174">
        <f t="shared" ca="1" si="35"/>
        <v>0</v>
      </c>
    </row>
    <row r="75" spans="1:21" hidden="1">
      <c r="A75" s="174" t="str">
        <f t="shared" si="20"/>
        <v>2023/2024</v>
      </c>
      <c r="B75" s="187"/>
      <c r="C75" s="187">
        <f t="shared" si="21"/>
        <v>45139</v>
      </c>
      <c r="D75" s="200">
        <f t="shared" si="22"/>
        <v>0</v>
      </c>
      <c r="E75" s="187">
        <f t="shared" si="23"/>
        <v>0</v>
      </c>
      <c r="F75" s="174">
        <f t="shared" si="24"/>
        <v>0</v>
      </c>
      <c r="G75" s="187">
        <f t="shared" si="25"/>
        <v>0</v>
      </c>
      <c r="H75" s="174">
        <f t="shared" si="26"/>
        <v>0</v>
      </c>
      <c r="I75" s="187">
        <f t="shared" si="27"/>
        <v>45505</v>
      </c>
      <c r="K75" s="174">
        <f t="shared" ca="1" si="28"/>
        <v>0</v>
      </c>
      <c r="L75" s="187">
        <f t="shared" ca="1" si="29"/>
        <v>0</v>
      </c>
      <c r="M75" s="174">
        <f ca="1">IF(ISNA(MATCH(L75,$J$20:$J$25,0)),0,INDEX($J$20:$K$25,MATCH(L75,$J$20:$J$25,0),2))</f>
        <v>0</v>
      </c>
      <c r="N75" s="187">
        <f t="shared" ca="1" si="31"/>
        <v>0</v>
      </c>
      <c r="O75" s="174">
        <f t="shared" ca="1" si="36"/>
        <v>0</v>
      </c>
      <c r="Q75" s="174">
        <f t="shared" ca="1" si="32"/>
        <v>0</v>
      </c>
      <c r="R75" s="187">
        <f t="shared" ca="1" si="33"/>
        <v>0</v>
      </c>
      <c r="S75" s="174">
        <f t="shared" ca="1" si="37"/>
        <v>0</v>
      </c>
      <c r="T75" s="187">
        <f t="shared" ca="1" si="34"/>
        <v>0</v>
      </c>
      <c r="U75" s="174">
        <f t="shared" ca="1" si="35"/>
        <v>0</v>
      </c>
    </row>
    <row r="76" spans="1:21" hidden="1">
      <c r="A76" s="174" t="str">
        <f t="shared" si="20"/>
        <v>2024/2025</v>
      </c>
      <c r="B76" s="187"/>
      <c r="C76" s="187">
        <f t="shared" si="21"/>
        <v>45505</v>
      </c>
      <c r="D76" s="200">
        <f t="shared" si="22"/>
        <v>0</v>
      </c>
      <c r="E76" s="187">
        <f t="shared" si="23"/>
        <v>0</v>
      </c>
      <c r="F76" s="174">
        <f t="shared" si="24"/>
        <v>0</v>
      </c>
      <c r="G76" s="187">
        <f t="shared" si="25"/>
        <v>0</v>
      </c>
      <c r="H76" s="174">
        <f t="shared" si="26"/>
        <v>0</v>
      </c>
      <c r="I76" s="187">
        <f t="shared" si="27"/>
        <v>45870</v>
      </c>
      <c r="K76" s="174">
        <f t="shared" ca="1" si="28"/>
        <v>0</v>
      </c>
      <c r="L76" s="187">
        <f t="shared" ca="1" si="29"/>
        <v>0</v>
      </c>
      <c r="M76" s="174">
        <f t="shared" ca="1" si="30"/>
        <v>0</v>
      </c>
      <c r="N76" s="187">
        <f t="shared" ca="1" si="31"/>
        <v>0</v>
      </c>
      <c r="O76" s="174">
        <f t="shared" ca="1" si="36"/>
        <v>0</v>
      </c>
      <c r="Q76" s="174">
        <f t="shared" ca="1" si="32"/>
        <v>0</v>
      </c>
      <c r="R76" s="187">
        <f t="shared" ca="1" si="33"/>
        <v>0</v>
      </c>
      <c r="S76" s="174">
        <f t="shared" ca="1" si="37"/>
        <v>0</v>
      </c>
      <c r="T76" s="187">
        <f t="shared" ca="1" si="34"/>
        <v>0</v>
      </c>
      <c r="U76" s="174">
        <f t="shared" ca="1" si="35"/>
        <v>0</v>
      </c>
    </row>
    <row r="77" spans="1:21" hidden="1">
      <c r="A77" s="174" t="str">
        <f t="shared" si="20"/>
        <v>2025/2026</v>
      </c>
      <c r="B77" s="187"/>
      <c r="C77" s="187">
        <f t="shared" si="21"/>
        <v>45870</v>
      </c>
      <c r="D77" s="200">
        <f t="shared" si="22"/>
        <v>0</v>
      </c>
      <c r="E77" s="187">
        <f t="shared" si="23"/>
        <v>0</v>
      </c>
      <c r="F77" s="174">
        <f t="shared" si="24"/>
        <v>0</v>
      </c>
      <c r="G77" s="187">
        <f t="shared" si="25"/>
        <v>0</v>
      </c>
      <c r="H77" s="174">
        <f t="shared" si="26"/>
        <v>0</v>
      </c>
      <c r="I77" s="187">
        <f t="shared" si="27"/>
        <v>46235</v>
      </c>
      <c r="K77" s="174">
        <f t="shared" ca="1" si="28"/>
        <v>0</v>
      </c>
      <c r="L77" s="187">
        <f t="shared" ca="1" si="29"/>
        <v>46056</v>
      </c>
      <c r="M77" s="174">
        <f t="shared" ca="1" si="30"/>
        <v>0</v>
      </c>
      <c r="N77" s="187">
        <f t="shared" ca="1" si="31"/>
        <v>0</v>
      </c>
      <c r="O77" s="174">
        <f t="shared" ca="1" si="36"/>
        <v>0</v>
      </c>
      <c r="Q77" s="174">
        <f t="shared" ca="1" si="32"/>
        <v>0</v>
      </c>
      <c r="R77" s="187">
        <f t="shared" ca="1" si="33"/>
        <v>46056</v>
      </c>
      <c r="S77" s="174" t="e">
        <f t="shared" ca="1" si="37"/>
        <v>#DIV/0!</v>
      </c>
      <c r="T77" s="187">
        <f t="shared" ca="1" si="34"/>
        <v>0</v>
      </c>
      <c r="U77" s="174">
        <f t="shared" ca="1" si="35"/>
        <v>0</v>
      </c>
    </row>
    <row r="78" spans="1:21" hidden="1">
      <c r="A78" s="174" t="str">
        <f t="shared" si="20"/>
        <v>2026/2027</v>
      </c>
      <c r="B78" s="187"/>
      <c r="C78" s="187">
        <f t="shared" si="21"/>
        <v>46235</v>
      </c>
      <c r="D78" s="200">
        <f t="shared" si="22"/>
        <v>0</v>
      </c>
      <c r="E78" s="187">
        <f t="shared" si="23"/>
        <v>0</v>
      </c>
      <c r="F78" s="174">
        <f t="shared" si="24"/>
        <v>0</v>
      </c>
      <c r="G78" s="187">
        <f t="shared" si="25"/>
        <v>0</v>
      </c>
      <c r="H78" s="174">
        <f t="shared" si="26"/>
        <v>0</v>
      </c>
      <c r="I78" s="187">
        <f t="shared" si="27"/>
        <v>46600</v>
      </c>
      <c r="K78" s="174">
        <f t="shared" ca="1" si="28"/>
        <v>0</v>
      </c>
      <c r="L78" s="187">
        <f t="shared" ca="1" si="29"/>
        <v>0</v>
      </c>
      <c r="M78" s="174">
        <f t="shared" ca="1" si="30"/>
        <v>0</v>
      </c>
      <c r="N78" s="187">
        <f t="shared" ca="1" si="31"/>
        <v>0</v>
      </c>
      <c r="O78" s="174">
        <f t="shared" ca="1" si="36"/>
        <v>0</v>
      </c>
      <c r="Q78" s="174" t="e">
        <f t="shared" ca="1" si="32"/>
        <v>#DIV/0!</v>
      </c>
      <c r="R78" s="187">
        <f t="shared" ca="1" si="33"/>
        <v>0</v>
      </c>
      <c r="S78" s="174">
        <f t="shared" ca="1" si="37"/>
        <v>0</v>
      </c>
      <c r="T78" s="187">
        <f t="shared" ca="1" si="34"/>
        <v>0</v>
      </c>
      <c r="U78" s="174">
        <f t="shared" ca="1" si="35"/>
        <v>0</v>
      </c>
    </row>
    <row r="79" spans="1:21" hidden="1">
      <c r="A79" s="174" t="str">
        <f t="shared" si="20"/>
        <v>2027/2028</v>
      </c>
      <c r="B79" s="187"/>
      <c r="C79" s="187">
        <f t="shared" si="21"/>
        <v>46600</v>
      </c>
      <c r="D79" s="200">
        <f t="shared" si="22"/>
        <v>0</v>
      </c>
      <c r="E79" s="187">
        <f t="shared" si="23"/>
        <v>0</v>
      </c>
      <c r="F79" s="174">
        <f t="shared" si="24"/>
        <v>0</v>
      </c>
      <c r="G79" s="187">
        <f t="shared" si="25"/>
        <v>0</v>
      </c>
      <c r="H79" s="174">
        <f t="shared" si="26"/>
        <v>0</v>
      </c>
      <c r="I79" s="187">
        <f t="shared" si="27"/>
        <v>46966</v>
      </c>
      <c r="K79" s="174">
        <f t="shared" ca="1" si="28"/>
        <v>0</v>
      </c>
      <c r="L79" s="187">
        <f t="shared" ca="1" si="29"/>
        <v>0</v>
      </c>
      <c r="M79" s="174">
        <f t="shared" ca="1" si="30"/>
        <v>0</v>
      </c>
      <c r="N79" s="187">
        <f t="shared" ca="1" si="31"/>
        <v>0</v>
      </c>
      <c r="O79" s="174">
        <f t="shared" ca="1" si="36"/>
        <v>0</v>
      </c>
      <c r="Q79" s="174" t="e">
        <f t="shared" ca="1" si="32"/>
        <v>#DIV/0!</v>
      </c>
      <c r="R79" s="187">
        <f t="shared" ca="1" si="33"/>
        <v>0</v>
      </c>
      <c r="S79" s="174">
        <f t="shared" ca="1" si="37"/>
        <v>0</v>
      </c>
      <c r="T79" s="187">
        <f t="shared" ca="1" si="34"/>
        <v>0</v>
      </c>
      <c r="U79" s="174">
        <f t="shared" ca="1" si="35"/>
        <v>0</v>
      </c>
    </row>
    <row r="80" spans="1:21" hidden="1">
      <c r="A80" s="174" t="str">
        <f t="shared" si="20"/>
        <v>2028/2029</v>
      </c>
      <c r="B80" s="187"/>
      <c r="C80" s="187">
        <f t="shared" si="21"/>
        <v>46966</v>
      </c>
      <c r="D80" s="200">
        <f t="shared" si="22"/>
        <v>0</v>
      </c>
      <c r="E80" s="187">
        <f t="shared" si="23"/>
        <v>0</v>
      </c>
      <c r="F80" s="174">
        <f t="shared" si="24"/>
        <v>0</v>
      </c>
      <c r="G80" s="187">
        <f t="shared" si="25"/>
        <v>0</v>
      </c>
      <c r="H80" s="174">
        <f t="shared" si="26"/>
        <v>0</v>
      </c>
      <c r="I80" s="187">
        <f t="shared" si="27"/>
        <v>47331</v>
      </c>
      <c r="K80" s="174">
        <f t="shared" ca="1" si="28"/>
        <v>0</v>
      </c>
      <c r="L80" s="187">
        <f t="shared" ca="1" si="29"/>
        <v>0</v>
      </c>
      <c r="M80" s="174">
        <f ca="1">IF(ISNA(MATCH(L80,$J$20:$J$25,0)),0,INDEX($J$20:$K$25,MATCH(L80,$J$20:$J$25,0),2))</f>
        <v>0</v>
      </c>
      <c r="N80" s="187">
        <f t="shared" ca="1" si="31"/>
        <v>0</v>
      </c>
      <c r="O80" s="174">
        <f t="shared" ca="1" si="36"/>
        <v>0</v>
      </c>
      <c r="Q80" s="174" t="e">
        <f t="shared" ca="1" si="32"/>
        <v>#DIV/0!</v>
      </c>
      <c r="R80" s="187">
        <f t="shared" ca="1" si="33"/>
        <v>0</v>
      </c>
      <c r="S80" s="174">
        <f t="shared" ca="1" si="37"/>
        <v>0</v>
      </c>
      <c r="T80" s="187">
        <f t="shared" ca="1" si="34"/>
        <v>0</v>
      </c>
      <c r="U80" s="174">
        <f t="shared" ca="1" si="35"/>
        <v>0</v>
      </c>
    </row>
    <row r="81" spans="1:21" hidden="1">
      <c r="A81" s="174" t="str">
        <f t="shared" si="20"/>
        <v>2029/2030</v>
      </c>
      <c r="B81" s="187"/>
      <c r="C81" s="187">
        <f t="shared" si="21"/>
        <v>47331</v>
      </c>
      <c r="D81" s="200">
        <f t="shared" si="22"/>
        <v>0</v>
      </c>
      <c r="E81" s="187">
        <f t="shared" si="23"/>
        <v>0</v>
      </c>
      <c r="F81" s="174">
        <f t="shared" si="24"/>
        <v>0</v>
      </c>
      <c r="G81" s="187">
        <f t="shared" si="25"/>
        <v>0</v>
      </c>
      <c r="H81" s="174">
        <f t="shared" si="26"/>
        <v>0</v>
      </c>
      <c r="I81" s="187">
        <f t="shared" si="27"/>
        <v>47696</v>
      </c>
      <c r="K81" s="174">
        <f t="shared" ca="1" si="28"/>
        <v>0</v>
      </c>
      <c r="L81" s="187">
        <f t="shared" ca="1" si="29"/>
        <v>0</v>
      </c>
      <c r="M81" s="174">
        <f t="shared" ref="M81:M82" ca="1" si="38">IF(ISNA(MATCH(L81,$J$20:$J$25,0)),0,INDEX($J$20:$K$25,MATCH(L81,$J$20:$J$25,0),2))</f>
        <v>0</v>
      </c>
      <c r="N81" s="187">
        <f t="shared" ca="1" si="31"/>
        <v>0</v>
      </c>
      <c r="O81" s="174">
        <f t="shared" ca="1" si="36"/>
        <v>0</v>
      </c>
      <c r="Q81" s="174" t="e">
        <f t="shared" ca="1" si="32"/>
        <v>#DIV/0!</v>
      </c>
      <c r="R81" s="187">
        <f t="shared" ca="1" si="33"/>
        <v>0</v>
      </c>
      <c r="S81" s="174">
        <f t="shared" ca="1" si="37"/>
        <v>0</v>
      </c>
      <c r="T81" s="187">
        <f t="shared" ca="1" si="34"/>
        <v>0</v>
      </c>
      <c r="U81" s="174">
        <f t="shared" ca="1" si="35"/>
        <v>0</v>
      </c>
    </row>
    <row r="82" spans="1:21" hidden="1">
      <c r="A82" s="174" t="str">
        <f t="shared" si="20"/>
        <v>2030/2031</v>
      </c>
      <c r="B82" s="187"/>
      <c r="C82" s="187">
        <f t="shared" si="21"/>
        <v>47696</v>
      </c>
      <c r="D82" s="200">
        <f t="shared" si="22"/>
        <v>0</v>
      </c>
      <c r="E82" s="187">
        <f t="shared" si="23"/>
        <v>0</v>
      </c>
      <c r="F82" s="174">
        <f t="shared" si="24"/>
        <v>0</v>
      </c>
      <c r="G82" s="187">
        <f t="shared" si="25"/>
        <v>0</v>
      </c>
      <c r="H82" s="174">
        <f t="shared" si="26"/>
        <v>0</v>
      </c>
      <c r="I82" s="187">
        <f t="shared" si="27"/>
        <v>48061</v>
      </c>
      <c r="K82" s="174">
        <f t="shared" ca="1" si="28"/>
        <v>0</v>
      </c>
      <c r="L82" s="187">
        <f t="shared" ca="1" si="29"/>
        <v>0</v>
      </c>
      <c r="M82" s="174">
        <f t="shared" ca="1" si="38"/>
        <v>0</v>
      </c>
      <c r="N82" s="187">
        <f t="shared" ca="1" si="31"/>
        <v>0</v>
      </c>
      <c r="O82" s="174">
        <f t="shared" ca="1" si="36"/>
        <v>0</v>
      </c>
      <c r="Q82" s="174" t="e">
        <f t="shared" ca="1" si="32"/>
        <v>#DIV/0!</v>
      </c>
      <c r="R82" s="187">
        <f t="shared" ca="1" si="33"/>
        <v>0</v>
      </c>
      <c r="S82" s="174">
        <f t="shared" ca="1" si="37"/>
        <v>0</v>
      </c>
      <c r="T82" s="187">
        <f t="shared" ca="1" si="34"/>
        <v>0</v>
      </c>
      <c r="U82" s="174">
        <f t="shared" ca="1" si="35"/>
        <v>0</v>
      </c>
    </row>
  </sheetData>
  <sheetProtection password="E92A" sheet="1" objects="1" scenarios="1"/>
  <mergeCells count="7">
    <mergeCell ref="A27:D27"/>
    <mergeCell ref="G27:H27"/>
    <mergeCell ref="A1:I1"/>
    <mergeCell ref="D18:E18"/>
    <mergeCell ref="H18:I18"/>
    <mergeCell ref="F25:G26"/>
    <mergeCell ref="H25:I26"/>
  </mergeCells>
  <conditionalFormatting sqref="E15">
    <cfRule type="cellIs" dxfId="0" priority="1" operator="equal">
      <formula>"gekozen schooljaar fout!"</formula>
    </cfRule>
  </conditionalFormatting>
  <dataValidations count="6">
    <dataValidation type="date" allowBlank="1" showInputMessage="1" showErrorMessage="1" sqref="AA5 AA9" xr:uid="{00000000-0002-0000-0500-000000000000}">
      <formula1>41852</formula1>
      <formula2>D6</formula2>
    </dataValidation>
    <dataValidation type="date" allowBlank="1" showInputMessage="1" showErrorMessage="1" errorTitle="datum" error="Datum ingang moet liggen na datum ingang hierboven en voor ontslag- of AOW-datum" sqref="A21:A24" xr:uid="{00000000-0002-0000-0500-000001000000}">
      <formula1>A20</formula1>
      <formula2>$K$16</formula2>
    </dataValidation>
    <dataValidation type="list" allowBlank="1" showInputMessage="1" showErrorMessage="1" sqref="D15" xr:uid="{00000000-0002-0000-0500-000002000000}">
      <formula1>$A$29:$A$45</formula1>
    </dataValidation>
    <dataValidation type="decimal" operator="lessThanOrEqual" allowBlank="1" showInputMessage="1" showErrorMessage="1" errorTitle="uren per jaar" error="Het aantal uren mag niet meer zijn dan het dubbele van het recht." sqref="B20:B24" xr:uid="{00000000-0002-0000-0500-000003000000}">
      <formula1>L20*2</formula1>
    </dataValidation>
    <dataValidation type="date" operator="greaterThanOrEqual" allowBlank="1" showInputMessage="1" showErrorMessage="1" errorTitle="datum" error="Datum ingang moet liggen op of na datum ingang recht." sqref="A20" xr:uid="{00000000-0002-0000-0500-000004000000}">
      <formula1>K8</formula1>
    </dataValidation>
    <dataValidation type="date" operator="greaterThan" allowBlank="1" showInputMessage="1" showErrorMessage="1" errorTitle="datum ingaang" error="De datum ingaan moet na de vorige datum ingang liggen." sqref="D8 D10" xr:uid="{00000000-0002-0000-0500-000005000000}">
      <formula1>D6</formula1>
    </dataValidation>
  </dataValidations>
  <pageMargins left="0.7" right="0.7" top="0.75" bottom="0.75" header="0.3" footer="0.3"/>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DEBA5395C7A0469A4CEE402F90899F" ma:contentTypeVersion="19" ma:contentTypeDescription="Een nieuw document maken." ma:contentTypeScope="" ma:versionID="0c4c457160af241868b08d3255a4d4c1">
  <xsd:schema xmlns:xsd="http://www.w3.org/2001/XMLSchema" xmlns:xs="http://www.w3.org/2001/XMLSchema" xmlns:p="http://schemas.microsoft.com/office/2006/metadata/properties" xmlns:ns2="20cba9e6-2d0d-4dec-b3ee-586ed938b470" xmlns:ns3="21b108ee-e42d-4490-8bf9-a803c9475793" xmlns:ns4="b0354d7f-0943-4984-a497-5239bbadac23" targetNamespace="http://schemas.microsoft.com/office/2006/metadata/properties" ma:root="true" ma:fieldsID="f86036afcaa869a70d3d6fd52a27aaba" ns2:_="" ns3:_="" ns4:_="">
    <xsd:import namespace="20cba9e6-2d0d-4dec-b3ee-586ed938b470"/>
    <xsd:import namespace="21b108ee-e42d-4490-8bf9-a803c9475793"/>
    <xsd:import namespace="b0354d7f-0943-4984-a497-5239bbadac23"/>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4:SharedWithUsers" minOccurs="0"/>
                <xsd:element ref="ns4: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ën"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b3788a06-ce74-4439-b2f6-0ea2313450c6}" ma:internalName="TaxCatchAll"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1b108ee-e42d-4490-8bf9-a803c9475793"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354d7f-0943-4984-a497-5239bbadac23" elementFormDefault="qualified">
    <xsd:import namespace="http://schemas.microsoft.com/office/2006/documentManagement/types"/>
    <xsd:import namespace="http://schemas.microsoft.com/office/infopath/2007/PartnerControls"/>
    <xsd:element name="SharedWithUsers" ma:index="2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b108ee-e42d-4490-8bf9-a803c9475793">
      <Terms xmlns="http://schemas.microsoft.com/office/infopath/2007/PartnerControls"/>
    </lcf76f155ced4ddcb4097134ff3c332f>
    <LitCategory_Note xmlns="20cba9e6-2d0d-4dec-b3ee-586ed938b470">
      <Terms xmlns="http://schemas.microsoft.com/office/infopath/2007/PartnerControls"/>
    </LitCategory_Note>
    <TaxCatchAll xmlns="20cba9e6-2d0d-4dec-b3ee-586ed938b470" xsi:nil="true"/>
    <LitTag_Note xmlns="20cba9e6-2d0d-4dec-b3ee-586ed938b470">
      <Terms xmlns="http://schemas.microsoft.com/office/infopath/2007/PartnerControls"/>
    </LitTag_Note>
  </documentManagement>
</p:properties>
</file>

<file path=customXml/itemProps1.xml><?xml version="1.0" encoding="utf-8"?>
<ds:datastoreItem xmlns:ds="http://schemas.openxmlformats.org/officeDocument/2006/customXml" ds:itemID="{05513061-D6C5-4EBB-97D4-6312E69462C6}"/>
</file>

<file path=customXml/itemProps2.xml><?xml version="1.0" encoding="utf-8"?>
<ds:datastoreItem xmlns:ds="http://schemas.openxmlformats.org/officeDocument/2006/customXml" ds:itemID="{FBF4D4AD-2869-4482-9410-B66335D631AE}"/>
</file>

<file path=customXml/itemProps3.xml><?xml version="1.0" encoding="utf-8"?>
<ds:datastoreItem xmlns:ds="http://schemas.openxmlformats.org/officeDocument/2006/customXml" ds:itemID="{F1B43B0B-BC5E-41E2-A722-66A90FCC03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netto</vt:lpstr>
      <vt:lpstr>TABEL</vt:lpstr>
      <vt:lpstr>Schaal</vt:lpstr>
      <vt:lpstr>Schaal_oud</vt:lpstr>
      <vt:lpstr>witte tabbelen</vt:lpstr>
      <vt:lpstr>DI</vt:lpstr>
      <vt:lpstr>Blad5</vt:lpstr>
      <vt:lpstr>DI!Afdrukbereik</vt:lpstr>
      <vt:lpstr>netto!Afdrukbereik</vt:lpstr>
      <vt:lpstr>TABEL!Afdrukbereik</vt:lpstr>
    </vt:vector>
  </TitlesOfParts>
  <Company>Onderwijsbureau Meppel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Mentink</dc:creator>
  <cp:lastModifiedBy>Agnes Boorsma</cp:lastModifiedBy>
  <cp:lastPrinted>2025-12-02T08:42:20Z</cp:lastPrinted>
  <dcterms:created xsi:type="dcterms:W3CDTF">2003-11-24T12:34:05Z</dcterms:created>
  <dcterms:modified xsi:type="dcterms:W3CDTF">2026-02-03T09:14:17Z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0x0101001ADEBA5395C7A0469A4CEE402F90899F</vt:lpwstr>
  </property>
</Properties>
</file>