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https://obmportaal.sharepoint.com/sites/mop-inObM/ObM/PersoneelenSalarisadministratie/HRsupport/Kennisbank/Vraagbaak/Jubileumgratificatie/"/>
    </mc:Choice>
  </mc:AlternateContent>
  <xr:revisionPtr revIDLastSave="10" documentId="8_{BE316074-7027-4EC1-85B5-B249FBCFFB9A}" xr6:coauthVersionLast="47" xr6:coauthVersionMax="47" xr10:uidLastSave="{E2D57419-A2B3-4E92-964D-8F7408847995}"/>
  <bookViews>
    <workbookView xWindow="28680" yWindow="-915" windowWidth="29040" windowHeight="15720" xr2:uid="{00000000-000D-0000-FFFF-FFFF00000000}"/>
  </bookViews>
  <sheets>
    <sheet name="diensttijd" sheetId="1" r:id="rId1"/>
    <sheet name="tabel" sheetId="2" state="hidden" r:id="rId2"/>
    <sheet name="Schaal" sheetId="8" state="hidden" r:id="rId3"/>
    <sheet name="Blad2" sheetId="3" state="hidden" r:id="rId4"/>
    <sheet name="Blad3" sheetId="4" state="hidden" r:id="rId5"/>
    <sheet name="Blad4" sheetId="5" state="hidden" r:id="rId6"/>
    <sheet name="Blad5" sheetId="6" state="hidden" r:id="rId7"/>
  </sheets>
  <externalReferences>
    <externalReference r:id="rId8"/>
  </externalReferences>
  <definedNames>
    <definedName name="_xlnm.Print_Area" localSheetId="0">diensttijd!$A$1:$G$51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0" i="1" l="1"/>
  <c r="M9" i="1" s="1"/>
  <c r="H45" i="2"/>
  <c r="H46" i="2"/>
  <c r="H47" i="2"/>
  <c r="H48" i="2"/>
  <c r="H49" i="2"/>
  <c r="H50" i="2"/>
  <c r="H51" i="2"/>
  <c r="H52" i="2"/>
  <c r="H53" i="2"/>
  <c r="H54" i="2"/>
  <c r="H55" i="2"/>
  <c r="H56" i="2"/>
  <c r="H57" i="2"/>
  <c r="H58" i="2"/>
  <c r="H59" i="2"/>
  <c r="H60" i="2"/>
  <c r="F76" i="2"/>
  <c r="C6" i="1"/>
  <c r="M6" i="1"/>
  <c r="Q10" i="1"/>
  <c r="C31" i="1"/>
  <c r="Q48" i="1" l="1"/>
  <c r="Q47" i="1"/>
  <c r="Q46" i="1"/>
  <c r="Q45" i="1"/>
  <c r="Q44" i="1"/>
  <c r="Q43" i="1"/>
  <c r="Q42" i="1"/>
  <c r="Q41" i="1"/>
  <c r="Q40" i="1"/>
  <c r="V46" i="8"/>
  <c r="U46" i="8"/>
  <c r="T46" i="8"/>
  <c r="S46" i="8"/>
  <c r="R46" i="8"/>
  <c r="Q46" i="8"/>
  <c r="P46" i="8"/>
  <c r="O46" i="8"/>
  <c r="N46" i="8"/>
  <c r="M46" i="8"/>
  <c r="L46" i="8"/>
  <c r="K46" i="8"/>
  <c r="J46" i="8"/>
  <c r="I46" i="8"/>
  <c r="H46" i="8"/>
  <c r="G46" i="8"/>
  <c r="F46" i="8"/>
  <c r="E46" i="8"/>
  <c r="D46" i="8"/>
  <c r="AE45" i="8"/>
  <c r="AD45" i="8"/>
  <c r="AC45" i="8"/>
  <c r="AB45" i="8"/>
  <c r="AA45" i="8"/>
  <c r="Z45" i="8"/>
  <c r="Y45" i="8"/>
  <c r="X45" i="8"/>
  <c r="W45" i="8"/>
  <c r="V45" i="8"/>
  <c r="U45" i="8"/>
  <c r="T45" i="8"/>
  <c r="S45" i="8"/>
  <c r="R45" i="8"/>
  <c r="Q45" i="8"/>
  <c r="P45" i="8"/>
  <c r="N45" i="8"/>
  <c r="M45" i="8"/>
  <c r="L45" i="8"/>
  <c r="K45" i="8"/>
  <c r="J45" i="8"/>
  <c r="I45" i="8"/>
  <c r="H45" i="8"/>
  <c r="G45" i="8"/>
  <c r="F45" i="8"/>
  <c r="E45" i="8"/>
  <c r="D45" i="8"/>
  <c r="AE44" i="8"/>
  <c r="AD44" i="8"/>
  <c r="AC44" i="8"/>
  <c r="AB44" i="8"/>
  <c r="AA44" i="8"/>
  <c r="Z44" i="8"/>
  <c r="Y44" i="8"/>
  <c r="X44" i="8"/>
  <c r="W44" i="8"/>
  <c r="V44" i="8"/>
  <c r="U44" i="8"/>
  <c r="T44" i="8"/>
  <c r="S44" i="8"/>
  <c r="R44" i="8"/>
  <c r="Q44" i="8"/>
  <c r="N44" i="8"/>
  <c r="M44" i="8"/>
  <c r="L44" i="8"/>
  <c r="K44" i="8"/>
  <c r="J44" i="8"/>
  <c r="I44" i="8"/>
  <c r="H44" i="8"/>
  <c r="G44" i="8"/>
  <c r="F44" i="8"/>
  <c r="E44" i="8"/>
  <c r="D44" i="8"/>
  <c r="AE43" i="8"/>
  <c r="AD43" i="8"/>
  <c r="AC43" i="8"/>
  <c r="AB43" i="8"/>
  <c r="Z43" i="8"/>
  <c r="Y43" i="8"/>
  <c r="X43" i="8"/>
  <c r="W43" i="8"/>
  <c r="V43" i="8"/>
  <c r="U43" i="8"/>
  <c r="T43" i="8"/>
  <c r="S43" i="8"/>
  <c r="R43" i="8"/>
  <c r="Q43" i="8"/>
  <c r="M43" i="8"/>
  <c r="I43" i="8"/>
  <c r="H43" i="8"/>
  <c r="G43" i="8"/>
  <c r="F43" i="8"/>
  <c r="E43" i="8"/>
  <c r="D43" i="8"/>
  <c r="AE42" i="8"/>
  <c r="AD42" i="8"/>
  <c r="AC42" i="8"/>
  <c r="AB42" i="8"/>
  <c r="Z42" i="8"/>
  <c r="Y42" i="8"/>
  <c r="X42" i="8"/>
  <c r="W42" i="8"/>
  <c r="V42" i="8"/>
  <c r="U42" i="8"/>
  <c r="T42" i="8"/>
  <c r="S42" i="8"/>
  <c r="R42" i="8"/>
  <c r="Q42" i="8"/>
  <c r="M42" i="8"/>
  <c r="I42" i="8"/>
  <c r="H42" i="8"/>
  <c r="G42" i="8"/>
  <c r="F42" i="8"/>
  <c r="E42" i="8"/>
  <c r="D42" i="8"/>
  <c r="AE41" i="8"/>
  <c r="AD41" i="8"/>
  <c r="Z41" i="8"/>
  <c r="Y41" i="8"/>
  <c r="X41" i="8"/>
  <c r="V41" i="8"/>
  <c r="U41" i="8"/>
  <c r="T41" i="8"/>
  <c r="S41" i="8"/>
  <c r="R41" i="8"/>
  <c r="M41" i="8"/>
  <c r="I41" i="8"/>
  <c r="H41" i="8"/>
  <c r="G41" i="8"/>
  <c r="F41" i="8"/>
  <c r="E41" i="8"/>
  <c r="D41" i="8"/>
  <c r="C41" i="8"/>
  <c r="AE40" i="8"/>
  <c r="AD40" i="8"/>
  <c r="Z40" i="8"/>
  <c r="Y40" i="8"/>
  <c r="X40" i="8"/>
  <c r="V40" i="8"/>
  <c r="U40" i="8"/>
  <c r="T40" i="8"/>
  <c r="S40" i="8"/>
  <c r="R40" i="8"/>
  <c r="M40" i="8"/>
  <c r="H40" i="8"/>
  <c r="AE39" i="8"/>
  <c r="AD39" i="8"/>
  <c r="Z39" i="8"/>
  <c r="Y39" i="8"/>
  <c r="X39" i="8"/>
  <c r="V39" i="8"/>
  <c r="U39" i="8"/>
  <c r="T39" i="8"/>
  <c r="S39" i="8"/>
  <c r="R39" i="8"/>
  <c r="M39" i="8"/>
  <c r="H39" i="8"/>
  <c r="AD38" i="8"/>
  <c r="V38" i="8"/>
  <c r="U38" i="8"/>
  <c r="T38" i="8"/>
  <c r="R38" i="8"/>
  <c r="T37" i="8"/>
  <c r="J37" i="8"/>
  <c r="J38" i="8" s="1"/>
  <c r="J39" i="8" s="1"/>
  <c r="J40" i="8" s="1"/>
  <c r="J41" i="8" s="1"/>
  <c r="J42" i="8" s="1"/>
  <c r="J43" i="8" s="1"/>
  <c r="AE27" i="8"/>
  <c r="AD27" i="8"/>
  <c r="AC27" i="8"/>
  <c r="AB27" i="8"/>
  <c r="AA27" i="8"/>
  <c r="Z27" i="8"/>
  <c r="Y27" i="8"/>
  <c r="X27" i="8"/>
  <c r="W27" i="8"/>
  <c r="V27" i="8"/>
  <c r="U27" i="8"/>
  <c r="T27" i="8"/>
  <c r="S27" i="8"/>
  <c r="R27" i="8"/>
  <c r="Q27" i="8"/>
  <c r="Q28" i="8" s="1"/>
  <c r="Q29" i="8" s="1"/>
  <c r="Q30" i="8" s="1"/>
  <c r="Q31" i="8" s="1"/>
  <c r="Q32" i="8" s="1"/>
  <c r="Q33" i="8" s="1"/>
  <c r="Q34" i="8" s="1"/>
  <c r="Q35" i="8" s="1"/>
  <c r="Q36" i="8" s="1"/>
  <c r="Q37" i="8" s="1"/>
  <c r="Q38" i="8" s="1"/>
  <c r="Q39" i="8" s="1"/>
  <c r="Q40" i="8" s="1"/>
  <c r="Q41" i="8" s="1"/>
  <c r="P27" i="8"/>
  <c r="O27" i="8"/>
  <c r="N27" i="8"/>
  <c r="M27" i="8"/>
  <c r="L27" i="8"/>
  <c r="K27" i="8"/>
  <c r="K28" i="8" s="1"/>
  <c r="K29" i="8" s="1"/>
  <c r="K30" i="8" s="1"/>
  <c r="K31" i="8" s="1"/>
  <c r="K32" i="8" s="1"/>
  <c r="K33" i="8" s="1"/>
  <c r="K34" i="8" s="1"/>
  <c r="K35" i="8" s="1"/>
  <c r="K36" i="8" s="1"/>
  <c r="K37" i="8" s="1"/>
  <c r="K38" i="8" s="1"/>
  <c r="K39" i="8" s="1"/>
  <c r="K40" i="8" s="1"/>
  <c r="K41" i="8" s="1"/>
  <c r="K42" i="8" s="1"/>
  <c r="K43" i="8" s="1"/>
  <c r="J27" i="8"/>
  <c r="I27" i="8"/>
  <c r="H27" i="8"/>
  <c r="G27" i="8"/>
  <c r="F27" i="8"/>
  <c r="E27" i="8"/>
  <c r="D27" i="8"/>
  <c r="C27" i="8"/>
  <c r="AE24" i="8"/>
  <c r="AE25" i="8" s="1"/>
  <c r="AD24" i="8"/>
  <c r="AD25" i="8" s="1"/>
  <c r="AC24" i="8"/>
  <c r="AC25" i="8" s="1"/>
  <c r="AB24" i="8"/>
  <c r="AB25" i="8" s="1"/>
  <c r="AA24" i="8"/>
  <c r="AA25" i="8" s="1"/>
  <c r="Z24" i="8"/>
  <c r="Z25" i="8" s="1"/>
  <c r="Y24" i="8"/>
  <c r="Y25" i="8" s="1"/>
  <c r="X24" i="8"/>
  <c r="X25" i="8" s="1"/>
  <c r="W24" i="8"/>
  <c r="W25" i="8" s="1"/>
  <c r="V24" i="8"/>
  <c r="V25" i="8" s="1"/>
  <c r="U24" i="8"/>
  <c r="U25" i="8" s="1"/>
  <c r="T24" i="8"/>
  <c r="T25" i="8" s="1"/>
  <c r="S24" i="8"/>
  <c r="S25" i="8" s="1"/>
  <c r="R24" i="8"/>
  <c r="R25" i="8" s="1"/>
  <c r="Q24" i="8"/>
  <c r="Q25" i="8" s="1"/>
  <c r="P24" i="8"/>
  <c r="P25" i="8" s="1"/>
  <c r="O24" i="8"/>
  <c r="O25" i="8" s="1"/>
  <c r="N24" i="8"/>
  <c r="N25" i="8" s="1"/>
  <c r="M24" i="8"/>
  <c r="M25" i="8" s="1"/>
  <c r="L24" i="8"/>
  <c r="L25" i="8" s="1"/>
  <c r="K24" i="8"/>
  <c r="K25" i="8" s="1"/>
  <c r="J24" i="8"/>
  <c r="J25" i="8" s="1"/>
  <c r="I24" i="8"/>
  <c r="I25" i="8" s="1"/>
  <c r="H24" i="8"/>
  <c r="H25" i="8" s="1"/>
  <c r="G24" i="8"/>
  <c r="G25" i="8" s="1"/>
  <c r="F24" i="8"/>
  <c r="F25" i="8" s="1"/>
  <c r="E24" i="8"/>
  <c r="E25" i="8" s="1"/>
  <c r="D24" i="8"/>
  <c r="D25" i="8" s="1"/>
  <c r="C24" i="8"/>
  <c r="C25" i="8" s="1"/>
  <c r="O10" i="1" s="1"/>
  <c r="AE28" i="8" l="1"/>
  <c r="AE29" i="8" s="1"/>
  <c r="AE30" i="8" s="1"/>
  <c r="AE31" i="8" s="1"/>
  <c r="AE32" i="8" s="1"/>
  <c r="AE33" i="8" s="1"/>
  <c r="AE34" i="8" s="1"/>
  <c r="AE35" i="8" s="1"/>
  <c r="AE36" i="8" s="1"/>
  <c r="AE37" i="8" s="1"/>
  <c r="AE38" i="8" s="1"/>
  <c r="AE48" i="8"/>
  <c r="AB28" i="8"/>
  <c r="AA28" i="8"/>
  <c r="AA29" i="8" s="1"/>
  <c r="Z28" i="8"/>
  <c r="Y28" i="8"/>
  <c r="X28" i="8"/>
  <c r="U28" i="8"/>
  <c r="U29" i="8" s="1"/>
  <c r="U30" i="8" s="1"/>
  <c r="U31" i="8" s="1"/>
  <c r="U32" i="8" s="1"/>
  <c r="U33" i="8" s="1"/>
  <c r="U34" i="8" s="1"/>
  <c r="U35" i="8" s="1"/>
  <c r="U36" i="8" s="1"/>
  <c r="U37" i="8" s="1"/>
  <c r="U48" i="8"/>
  <c r="S28" i="8"/>
  <c r="S29" i="8" s="1"/>
  <c r="S30" i="8" s="1"/>
  <c r="S31" i="8" s="1"/>
  <c r="S32" i="8" s="1"/>
  <c r="S33" i="8" s="1"/>
  <c r="S34" i="8" s="1"/>
  <c r="S35" i="8" s="1"/>
  <c r="S36" i="8" s="1"/>
  <c r="S37" i="8" s="1"/>
  <c r="S38" i="8" s="1"/>
  <c r="S48" i="8"/>
  <c r="R28" i="8"/>
  <c r="R29" i="8" s="1"/>
  <c r="R30" i="8" s="1"/>
  <c r="R31" i="8" s="1"/>
  <c r="R32" i="8" s="1"/>
  <c r="R33" i="8" s="1"/>
  <c r="R34" i="8" s="1"/>
  <c r="R35" i="8" s="1"/>
  <c r="R36" i="8" s="1"/>
  <c r="R37" i="8" s="1"/>
  <c r="R48" i="8"/>
  <c r="P28" i="8"/>
  <c r="J28" i="8"/>
  <c r="I28" i="8"/>
  <c r="H28" i="8"/>
  <c r="H29" i="8" s="1"/>
  <c r="H30" i="8" s="1"/>
  <c r="H31" i="8" s="1"/>
  <c r="G28" i="8"/>
  <c r="G29" i="8" s="1"/>
  <c r="G30" i="8" s="1"/>
  <c r="G31" i="8" s="1"/>
  <c r="G32" i="8" s="1"/>
  <c r="G33" i="8" s="1"/>
  <c r="G34" i="8" s="1"/>
  <c r="G35" i="8" s="1"/>
  <c r="G36" i="8" s="1"/>
  <c r="G37" i="8" s="1"/>
  <c r="G38" i="8" s="1"/>
  <c r="F28" i="8"/>
  <c r="D28" i="8"/>
  <c r="D29" i="8" s="1"/>
  <c r="D30" i="8" s="1"/>
  <c r="D31" i="8" s="1"/>
  <c r="C28" i="8"/>
  <c r="C29" i="8" s="1"/>
  <c r="C30" i="8" s="1"/>
  <c r="C31" i="8" s="1"/>
  <c r="C32" i="8" s="1"/>
  <c r="C33" i="8" s="1"/>
  <c r="O24" i="1"/>
  <c r="O25" i="1"/>
  <c r="O26" i="1"/>
  <c r="O27" i="1"/>
  <c r="O13" i="1"/>
  <c r="O16" i="1"/>
  <c r="O17" i="1"/>
  <c r="O28" i="1"/>
  <c r="O15" i="1"/>
  <c r="O18" i="1"/>
  <c r="O11" i="1"/>
  <c r="O19" i="1"/>
  <c r="O20" i="1"/>
  <c r="O21" i="1"/>
  <c r="O22" i="1"/>
  <c r="O12" i="1"/>
  <c r="O14" i="1"/>
  <c r="O23" i="1"/>
  <c r="O29" i="1"/>
  <c r="L28" i="8"/>
  <c r="E28" i="8"/>
  <c r="M28" i="8"/>
  <c r="AC28" i="8"/>
  <c r="T28" i="8"/>
  <c r="Q48" i="8"/>
  <c r="K48" i="8"/>
  <c r="Z29" i="8"/>
  <c r="Z30" i="8" s="1"/>
  <c r="N28" i="8"/>
  <c r="V28" i="8"/>
  <c r="AD28" i="8"/>
  <c r="O39" i="1"/>
  <c r="W28" i="8"/>
  <c r="O28" i="8"/>
  <c r="J29" i="8" l="1"/>
  <c r="J30" i="8" s="1"/>
  <c r="J31" i="8" s="1"/>
  <c r="J32" i="8" s="1"/>
  <c r="J33" i="8" s="1"/>
  <c r="J34" i="8" s="1"/>
  <c r="J35" i="8" s="1"/>
  <c r="J36" i="8" s="1"/>
  <c r="J48" i="8"/>
  <c r="AB29" i="8"/>
  <c r="AB30" i="8" s="1"/>
  <c r="AB31" i="8" s="1"/>
  <c r="AB32" i="8" s="1"/>
  <c r="AB33" i="8" s="1"/>
  <c r="AB34" i="8" s="1"/>
  <c r="AB35" i="8" s="1"/>
  <c r="AB36" i="8" s="1"/>
  <c r="AB37" i="8" s="1"/>
  <c r="AB38" i="8" s="1"/>
  <c r="AB39" i="8" s="1"/>
  <c r="X29" i="8"/>
  <c r="H32" i="8"/>
  <c r="H33" i="8" s="1"/>
  <c r="D32" i="8"/>
  <c r="D33" i="8" s="1"/>
  <c r="D34" i="8" s="1"/>
  <c r="D35" i="8" s="1"/>
  <c r="D36" i="8" s="1"/>
  <c r="D37" i="8" s="1"/>
  <c r="D38" i="8" s="1"/>
  <c r="D39" i="8" s="1"/>
  <c r="D40" i="8" s="1"/>
  <c r="D48" i="8"/>
  <c r="AA30" i="8"/>
  <c r="Y29" i="8"/>
  <c r="P29" i="8"/>
  <c r="I29" i="8"/>
  <c r="G39" i="8"/>
  <c r="G40" i="8" s="1"/>
  <c r="G48" i="8"/>
  <c r="F29" i="8"/>
  <c r="C34" i="8"/>
  <c r="C35" i="8" s="1"/>
  <c r="C36" i="8" s="1"/>
  <c r="C37" i="8" s="1"/>
  <c r="C38" i="8" s="1"/>
  <c r="C39" i="8" s="1"/>
  <c r="C40" i="8" s="1"/>
  <c r="C48" i="8"/>
  <c r="Z31" i="8"/>
  <c r="Z32" i="8" s="1"/>
  <c r="Z33" i="8" s="1"/>
  <c r="Z34" i="8" s="1"/>
  <c r="L29" i="8"/>
  <c r="E29" i="8"/>
  <c r="M29" i="8"/>
  <c r="M30" i="8" s="1"/>
  <c r="M31" i="8" s="1"/>
  <c r="M32" i="8" s="1"/>
  <c r="M33" i="8" s="1"/>
  <c r="M34" i="8" s="1"/>
  <c r="M35" i="8" s="1"/>
  <c r="M36" i="8" s="1"/>
  <c r="M37" i="8" s="1"/>
  <c r="M38" i="8" s="1"/>
  <c r="M48" i="8"/>
  <c r="AC29" i="8"/>
  <c r="AC30" i="8" s="1"/>
  <c r="AC31" i="8" s="1"/>
  <c r="AC32" i="8" s="1"/>
  <c r="AC33" i="8" s="1"/>
  <c r="AC34" i="8" s="1"/>
  <c r="AC35" i="8" s="1"/>
  <c r="AC36" i="8" s="1"/>
  <c r="AC37" i="8" s="1"/>
  <c r="AC38" i="8" s="1"/>
  <c r="T29" i="8"/>
  <c r="N29" i="8"/>
  <c r="V29" i="8"/>
  <c r="V30" i="8" s="1"/>
  <c r="V31" i="8" s="1"/>
  <c r="V32" i="8" s="1"/>
  <c r="V33" i="8" s="1"/>
  <c r="V34" i="8" s="1"/>
  <c r="V35" i="8" s="1"/>
  <c r="V36" i="8" s="1"/>
  <c r="V37" i="8" s="1"/>
  <c r="V48" i="8"/>
  <c r="AD29" i="8"/>
  <c r="W29" i="8"/>
  <c r="O29" i="8"/>
  <c r="O30" i="8" s="1"/>
  <c r="O31" i="8" s="1"/>
  <c r="O32" i="8" s="1"/>
  <c r="O33" i="8" s="1"/>
  <c r="O34" i="8" s="1"/>
  <c r="O35" i="8" s="1"/>
  <c r="O36" i="8" s="1"/>
  <c r="O37" i="8" s="1"/>
  <c r="AB40" i="8" l="1"/>
  <c r="AB41" i="8" s="1"/>
  <c r="AB48" i="8"/>
  <c r="X30" i="8"/>
  <c r="X31" i="8" s="1"/>
  <c r="X32" i="8" s="1"/>
  <c r="X33" i="8" s="1"/>
  <c r="X34" i="8" s="1"/>
  <c r="X35" i="8" s="1"/>
  <c r="X36" i="8" s="1"/>
  <c r="X37" i="8" s="1"/>
  <c r="X38" i="8" s="1"/>
  <c r="X48" i="8"/>
  <c r="H34" i="8"/>
  <c r="H35" i="8" s="1"/>
  <c r="H36" i="8" s="1"/>
  <c r="H37" i="8" s="1"/>
  <c r="H38" i="8" s="1"/>
  <c r="H48" i="8"/>
  <c r="I30" i="8"/>
  <c r="I31" i="8" s="1"/>
  <c r="I32" i="8" s="1"/>
  <c r="I33" i="8" s="1"/>
  <c r="I34" i="8" s="1"/>
  <c r="I35" i="8" s="1"/>
  <c r="I36" i="8" s="1"/>
  <c r="I37" i="8" s="1"/>
  <c r="I38" i="8" s="1"/>
  <c r="I39" i="8" s="1"/>
  <c r="I40" i="8" s="1"/>
  <c r="I48" i="8"/>
  <c r="Y30" i="8"/>
  <c r="P30" i="8"/>
  <c r="P31" i="8" s="1"/>
  <c r="P32" i="8" s="1"/>
  <c r="P33" i="8" s="1"/>
  <c r="P34" i="8" s="1"/>
  <c r="P35" i="8" s="1"/>
  <c r="P36" i="8" s="1"/>
  <c r="P37" i="8" s="1"/>
  <c r="P38" i="8" s="1"/>
  <c r="P39" i="8" s="1"/>
  <c r="F30" i="8"/>
  <c r="F31" i="8" s="1"/>
  <c r="F32" i="8" s="1"/>
  <c r="F33" i="8" s="1"/>
  <c r="F34" i="8" s="1"/>
  <c r="F35" i="8" s="1"/>
  <c r="F36" i="8" s="1"/>
  <c r="F37" i="8" s="1"/>
  <c r="F38" i="8" s="1"/>
  <c r="Z35" i="8"/>
  <c r="Z36" i="8" s="1"/>
  <c r="Z37" i="8" s="1"/>
  <c r="L30" i="8"/>
  <c r="E30" i="8"/>
  <c r="AA31" i="8"/>
  <c r="AC39" i="8"/>
  <c r="T30" i="8"/>
  <c r="T31" i="8" s="1"/>
  <c r="T32" i="8" s="1"/>
  <c r="T33" i="8" s="1"/>
  <c r="T34" i="8" s="1"/>
  <c r="T35" i="8" s="1"/>
  <c r="T36" i="8" s="1"/>
  <c r="T48" i="8"/>
  <c r="N30" i="8"/>
  <c r="N31" i="8" s="1"/>
  <c r="N32" i="8" s="1"/>
  <c r="N33" i="8" s="1"/>
  <c r="N34" i="8" s="1"/>
  <c r="N35" i="8" s="1"/>
  <c r="N36" i="8" s="1"/>
  <c r="N37" i="8" s="1"/>
  <c r="N38" i="8" s="1"/>
  <c r="AD30" i="8"/>
  <c r="AD31" i="8" s="1"/>
  <c r="W30" i="8"/>
  <c r="O38" i="8"/>
  <c r="O39" i="8" s="1"/>
  <c r="O40" i="8" s="1"/>
  <c r="O41" i="8" s="1"/>
  <c r="O42" i="8" s="1"/>
  <c r="O43" i="8" s="1"/>
  <c r="O44" i="8" s="1"/>
  <c r="O45" i="8" s="1"/>
  <c r="O48" i="8"/>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Y31" i="8" l="1"/>
  <c r="Y32" i="8" s="1"/>
  <c r="Y33" i="8" s="1"/>
  <c r="Y34" i="8" s="1"/>
  <c r="Y35" i="8" s="1"/>
  <c r="Y36" i="8" s="1"/>
  <c r="Y37" i="8" s="1"/>
  <c r="Y38" i="8" s="1"/>
  <c r="Y48" i="8"/>
  <c r="P40" i="8"/>
  <c r="P41" i="8" s="1"/>
  <c r="P42" i="8" s="1"/>
  <c r="P43" i="8" s="1"/>
  <c r="P44" i="8" s="1"/>
  <c r="P48" i="8"/>
  <c r="F39" i="8"/>
  <c r="F40" i="8" s="1"/>
  <c r="F48" i="8"/>
  <c r="Z38" i="8"/>
  <c r="Z48" i="8"/>
  <c r="L31" i="8"/>
  <c r="L32" i="8" s="1"/>
  <c r="L33" i="8" s="1"/>
  <c r="L34" i="8" s="1"/>
  <c r="L35" i="8" s="1"/>
  <c r="L36" i="8" s="1"/>
  <c r="L37" i="8" s="1"/>
  <c r="L38" i="8" s="1"/>
  <c r="L39" i="8" s="1"/>
  <c r="L40" i="8" s="1"/>
  <c r="L41" i="8" s="1"/>
  <c r="L42" i="8" s="1"/>
  <c r="L43" i="8" s="1"/>
  <c r="L48" i="8"/>
  <c r="E31" i="8"/>
  <c r="E32" i="8" s="1"/>
  <c r="E33" i="8" s="1"/>
  <c r="E34" i="8" s="1"/>
  <c r="E35" i="8" s="1"/>
  <c r="E36" i="8" s="1"/>
  <c r="E37" i="8" s="1"/>
  <c r="E38" i="8" s="1"/>
  <c r="E39" i="8" s="1"/>
  <c r="E40" i="8" s="1"/>
  <c r="E48" i="8"/>
  <c r="AA32" i="8"/>
  <c r="AA33" i="8" s="1"/>
  <c r="AA34" i="8" s="1"/>
  <c r="AA35" i="8" s="1"/>
  <c r="AA36" i="8" s="1"/>
  <c r="AA37" i="8" s="1"/>
  <c r="AA38" i="8" s="1"/>
  <c r="AC40" i="8"/>
  <c r="AC41" i="8" s="1"/>
  <c r="AC48" i="8"/>
  <c r="N39" i="8"/>
  <c r="N40" i="8" s="1"/>
  <c r="N41" i="8" s="1"/>
  <c r="AD32" i="8"/>
  <c r="W31" i="8"/>
  <c r="W32" i="8" s="1"/>
  <c r="M10" i="1"/>
  <c r="A37" i="1"/>
  <c r="I7" i="1"/>
  <c r="H6" i="1"/>
  <c r="I8" i="1"/>
  <c r="H7" i="1"/>
  <c r="I9" i="1"/>
  <c r="H8" i="1"/>
  <c r="I15" i="1"/>
  <c r="H14" i="1"/>
  <c r="L15" i="1" s="1"/>
  <c r="I16" i="1"/>
  <c r="H15" i="1"/>
  <c r="I17" i="1"/>
  <c r="H16" i="1"/>
  <c r="I18" i="1"/>
  <c r="H17" i="1"/>
  <c r="I19" i="1"/>
  <c r="H18" i="1"/>
  <c r="I20" i="1"/>
  <c r="H19" i="1"/>
  <c r="I21" i="1"/>
  <c r="H20" i="1"/>
  <c r="I22" i="1"/>
  <c r="H21" i="1"/>
  <c r="I23" i="1"/>
  <c r="H22" i="1"/>
  <c r="I24" i="1"/>
  <c r="H23" i="1"/>
  <c r="F16" i="1"/>
  <c r="H9" i="1"/>
  <c r="I10" i="1"/>
  <c r="H10" i="1"/>
  <c r="I11" i="1"/>
  <c r="H11" i="1"/>
  <c r="I12" i="1"/>
  <c r="H12" i="1"/>
  <c r="I13" i="1"/>
  <c r="H13" i="1"/>
  <c r="I14" i="1"/>
  <c r="F6" i="1"/>
  <c r="D11" i="1"/>
  <c r="E11" i="1"/>
  <c r="F11" i="1"/>
  <c r="D12" i="1"/>
  <c r="E12" i="1"/>
  <c r="F12" i="1"/>
  <c r="D13" i="1"/>
  <c r="E13" i="1"/>
  <c r="F13" i="1"/>
  <c r="D14" i="1"/>
  <c r="E14" i="1"/>
  <c r="F14" i="1"/>
  <c r="D9" i="1"/>
  <c r="E9" i="1"/>
  <c r="F9" i="1"/>
  <c r="D15" i="1"/>
  <c r="E15" i="1"/>
  <c r="F15" i="1"/>
  <c r="D16" i="1"/>
  <c r="E16" i="1"/>
  <c r="D7" i="1"/>
  <c r="D8" i="1"/>
  <c r="D10" i="1"/>
  <c r="E7" i="1"/>
  <c r="E8" i="1"/>
  <c r="E10" i="1"/>
  <c r="F7" i="1"/>
  <c r="F8" i="1"/>
  <c r="F10" i="1"/>
  <c r="D17" i="1"/>
  <c r="D18" i="1"/>
  <c r="D19" i="1"/>
  <c r="D20" i="1"/>
  <c r="D21" i="1"/>
  <c r="D22" i="1"/>
  <c r="D23" i="1"/>
  <c r="D24" i="1"/>
  <c r="E17" i="1"/>
  <c r="E18" i="1"/>
  <c r="E19" i="1"/>
  <c r="E20" i="1"/>
  <c r="E21" i="1"/>
  <c r="E22" i="1"/>
  <c r="E23" i="1"/>
  <c r="E24" i="1"/>
  <c r="F17" i="1"/>
  <c r="F18" i="1"/>
  <c r="F19" i="1"/>
  <c r="F20" i="1"/>
  <c r="F21" i="1"/>
  <c r="F22" i="1"/>
  <c r="F23" i="1"/>
  <c r="F24" i="1"/>
  <c r="A29" i="1"/>
  <c r="C29" i="1"/>
  <c r="G40" i="1"/>
  <c r="H24" i="1"/>
  <c r="C27" i="1"/>
  <c r="AA39" i="8" l="1"/>
  <c r="AA40" i="8" s="1"/>
  <c r="AA41" i="8" s="1"/>
  <c r="AA42" i="8" s="1"/>
  <c r="AA43" i="8" s="1"/>
  <c r="AA48" i="8"/>
  <c r="N42" i="8"/>
  <c r="N43" i="8" s="1"/>
  <c r="N48" i="8"/>
  <c r="AD33" i="8"/>
  <c r="AD34" i="8" s="1"/>
  <c r="AD35" i="8" s="1"/>
  <c r="AD36" i="8" s="1"/>
  <c r="AD37" i="8" s="1"/>
  <c r="AD48" i="8"/>
  <c r="W33" i="8"/>
  <c r="W34" i="8" s="1"/>
  <c r="W35" i="8" s="1"/>
  <c r="W36" i="8" s="1"/>
  <c r="W37" i="8" s="1"/>
  <c r="W38" i="8" s="1"/>
  <c r="W39" i="8" s="1"/>
  <c r="W40" i="8" s="1"/>
  <c r="W41" i="8" s="1"/>
  <c r="W48" i="8"/>
  <c r="J9" i="1"/>
  <c r="L24" i="1"/>
  <c r="L18" i="1"/>
  <c r="J7" i="1"/>
  <c r="K22" i="1"/>
  <c r="K16" i="1"/>
  <c r="J13" i="1"/>
  <c r="L19" i="1"/>
  <c r="K10" i="1"/>
  <c r="L14" i="1"/>
  <c r="K14" i="1"/>
  <c r="K9" i="1"/>
  <c r="L10" i="1"/>
  <c r="K18" i="1"/>
  <c r="J21" i="1"/>
  <c r="J17" i="1"/>
  <c r="J16" i="1"/>
  <c r="J12" i="1"/>
  <c r="K13" i="1"/>
  <c r="L11" i="1"/>
  <c r="L9" i="1"/>
  <c r="L7" i="1"/>
  <c r="K8" i="1"/>
  <c r="J24" i="1"/>
  <c r="J8" i="1"/>
  <c r="L8" i="1"/>
  <c r="J23" i="1"/>
  <c r="K7" i="1"/>
  <c r="J15" i="1"/>
  <c r="J11" i="1"/>
  <c r="L13" i="1"/>
  <c r="J10" i="1"/>
  <c r="J18" i="1"/>
  <c r="K12" i="1"/>
  <c r="L12" i="1"/>
  <c r="K20" i="1"/>
  <c r="K21" i="1"/>
  <c r="L16" i="1"/>
  <c r="K19" i="1"/>
  <c r="K24" i="1"/>
  <c r="L21" i="1"/>
  <c r="K17" i="1"/>
  <c r="M11" i="1"/>
  <c r="J20" i="1"/>
  <c r="K15" i="1"/>
  <c r="J14" i="1"/>
  <c r="K11" i="1"/>
  <c r="J22" i="1"/>
  <c r="J19" i="1"/>
  <c r="L17" i="1"/>
  <c r="L22" i="1"/>
  <c r="L20" i="1"/>
  <c r="L23" i="1"/>
  <c r="K23" i="1"/>
  <c r="D6" i="1"/>
  <c r="E6" i="1"/>
  <c r="E27" i="1" l="1"/>
  <c r="F27" i="1"/>
  <c r="H29" i="1" s="1"/>
  <c r="H32" i="1"/>
  <c r="C32" i="1" s="1"/>
  <c r="D27" i="1"/>
  <c r="B31" i="1" s="1"/>
  <c r="H30" i="1" l="1"/>
  <c r="A30" i="1"/>
  <c r="H31" i="1"/>
  <c r="B3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 Mentink</author>
    <author>Jan de Jong</author>
  </authors>
  <commentList>
    <comment ref="A3" authorId="0" shapeId="0" xr:uid="{00000000-0006-0000-0000-000001000000}">
      <text>
        <r>
          <rPr>
            <sz val="9"/>
            <color indexed="81"/>
            <rFont val="Segoe UI"/>
            <family val="2"/>
          </rPr>
          <t xml:space="preserve">Vul alleen de </t>
        </r>
        <r>
          <rPr>
            <b/>
            <sz val="9"/>
            <color indexed="81"/>
            <rFont val="Segoe UI"/>
            <family val="2"/>
          </rPr>
          <t>gele velden</t>
        </r>
        <r>
          <rPr>
            <sz val="9"/>
            <color indexed="81"/>
            <rFont val="Segoe UI"/>
            <family val="2"/>
          </rPr>
          <t xml:space="preserve"> in. Als je na invulling van een cel op de </t>
        </r>
        <r>
          <rPr>
            <b/>
            <sz val="9"/>
            <color indexed="81"/>
            <rFont val="Segoe UI"/>
            <family val="2"/>
          </rPr>
          <t>Tab-toets</t>
        </r>
        <r>
          <rPr>
            <sz val="9"/>
            <color indexed="81"/>
            <rFont val="Segoe UI"/>
            <family val="2"/>
          </rPr>
          <t xml:space="preserve"> drukt springt de cursor naar het volgende gele veld. 
Op de eerste regel onder 'naam werkgever'  vermeld je je huidige werkgever met daarachter de datum ingang benoeming.
</t>
        </r>
        <r>
          <rPr>
            <b/>
            <sz val="9"/>
            <color indexed="81"/>
            <rFont val="Segoe UI"/>
            <family val="2"/>
          </rPr>
          <t xml:space="preserve">De eerste regel is verplicht in te vullen! 
</t>
        </r>
        <r>
          <rPr>
            <sz val="9"/>
            <color indexed="81"/>
            <rFont val="Segoe UI"/>
            <family val="2"/>
          </rPr>
          <t>Daaronder je vorige (overheids)betrekkingen. Let op: de einddatum is een '</t>
        </r>
        <r>
          <rPr>
            <b/>
            <sz val="9"/>
            <color indexed="81"/>
            <rFont val="Segoe UI"/>
            <family val="2"/>
          </rPr>
          <t>tot'-datum</t>
        </r>
        <r>
          <rPr>
            <sz val="9"/>
            <color indexed="81"/>
            <rFont val="Segoe UI"/>
            <family val="2"/>
          </rPr>
          <t>! Je moet die tijdvakken kunnen aantonen met akten t.b.v. verificatie door je bestuur.
De omvang van de benoeming is voor vaststelling diensttijd niet van belang, alleen de datum ingang en einde volgens de akte van benoeming/ontslag. Tijdelijke uitbreidingen zijn niet van toepassing.
Indien je veel (korte) perioden hebt gewerkt en je al weet hoeveel jaren, maanden en dagen daarbij horen, dan kun je die uitkomst in de onderste regel(s) invullen. Omdat het programma dan geen dubbel-telling van diensttijd vast kan stellen, dien je een overzicht daarvan mee te zenden voor controle.
Na invulling kun je dit printen (Ctrl+P) en via je bestuur naar het Onderwijsbureau te Meppel zenden.</t>
        </r>
      </text>
    </comment>
    <comment ref="O9" authorId="1" shapeId="0" xr:uid="{00000000-0006-0000-0000-000002000000}">
      <text>
        <r>
          <rPr>
            <b/>
            <sz val="9"/>
            <color indexed="81"/>
            <rFont val="Tahoma"/>
            <family val="2"/>
          </rPr>
          <t>Jan de Jong:</t>
        </r>
        <r>
          <rPr>
            <sz val="9"/>
            <color indexed="81"/>
            <rFont val="Tahoma"/>
            <family val="2"/>
          </rPr>
          <t xml:space="preserve">
niet weggooien
</t>
        </r>
      </text>
    </comment>
    <comment ref="Q9" authorId="1" shapeId="0" xr:uid="{00000000-0006-0000-0000-000003000000}">
      <text>
        <r>
          <rPr>
            <b/>
            <sz val="9"/>
            <color indexed="81"/>
            <rFont val="Tahoma"/>
            <family val="2"/>
          </rPr>
          <t>Jan de Jong:</t>
        </r>
        <r>
          <rPr>
            <sz val="9"/>
            <color indexed="81"/>
            <rFont val="Tahoma"/>
            <family val="2"/>
          </rPr>
          <t xml:space="preserve">
niet weggooien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Sanne Knoops</author>
  </authors>
  <commentList>
    <comment ref="B1" authorId="0" shapeId="0" xr:uid="{F21DBE4D-8D79-4157-9D11-D34C7967F066}">
      <text>
        <r>
          <rPr>
            <b/>
            <sz val="9"/>
            <color indexed="81"/>
            <rFont val="Tahoma"/>
            <charset val="1"/>
          </rPr>
          <t xml:space="preserve">Jonger dan de AOW-leeftijd
</t>
        </r>
      </text>
    </comment>
    <comment ref="C1" authorId="0" shapeId="0" xr:uid="{0FB1D306-7531-4255-B4F1-9FC6CC645846}">
      <text>
        <r>
          <rPr>
            <b/>
            <sz val="9"/>
            <color indexed="81"/>
            <rFont val="Tahoma"/>
            <charset val="1"/>
          </rPr>
          <t>Jonger dan de AOW-leeftijd</t>
        </r>
        <r>
          <rPr>
            <sz val="9"/>
            <color indexed="81"/>
            <rFont val="Tahoma"/>
            <charset val="1"/>
          </rPr>
          <t xml:space="preserve">
</t>
        </r>
      </text>
    </comment>
    <comment ref="D1" authorId="0" shapeId="0" xr:uid="{A8E18EB5-E37C-42A3-8B17-7402AF7C96D8}">
      <text>
        <r>
          <rPr>
            <b/>
            <sz val="9"/>
            <color indexed="81"/>
            <rFont val="Tahoma"/>
            <charset val="1"/>
          </rPr>
          <t>Jonger dan de AOW-leeftijd</t>
        </r>
        <r>
          <rPr>
            <sz val="9"/>
            <color indexed="81"/>
            <rFont val="Tahoma"/>
            <charset val="1"/>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Sanne Knoops</author>
  </authors>
  <commentList>
    <comment ref="A1" authorId="0" shapeId="0" xr:uid="{0AD59BC6-F9C1-4998-BD39-F57356618B3A}">
      <text>
        <r>
          <rPr>
            <sz val="9"/>
            <color indexed="81"/>
            <rFont val="Tahoma"/>
            <family val="2"/>
          </rPr>
          <t xml:space="preserve">CAO- PO 2024-2025
</t>
        </r>
      </text>
    </comment>
  </commentList>
</comments>
</file>

<file path=xl/sharedStrings.xml><?xml version="1.0" encoding="utf-8"?>
<sst xmlns="http://schemas.openxmlformats.org/spreadsheetml/2006/main" count="215" uniqueCount="167">
  <si>
    <t>naam werkgever</t>
  </si>
  <si>
    <t>datum ingang</t>
  </si>
  <si>
    <t>JJ</t>
  </si>
  <si>
    <t>MM</t>
  </si>
  <si>
    <t>DD</t>
  </si>
  <si>
    <t>ja</t>
  </si>
  <si>
    <t>nee</t>
  </si>
  <si>
    <t>diverse tijdvakken</t>
  </si>
  <si>
    <t>Totaal diensttijd per:</t>
  </si>
  <si>
    <t>te ontvangen gratificatie:</t>
  </si>
  <si>
    <t>Werktijdfactor (wtf)</t>
  </si>
  <si>
    <t>Salarisschaal</t>
  </si>
  <si>
    <t>Salarisnummer</t>
  </si>
  <si>
    <t>Naam</t>
  </si>
  <si>
    <t>handtekening</t>
  </si>
  <si>
    <t>uitlooptoeslag</t>
  </si>
  <si>
    <t>min vt</t>
  </si>
  <si>
    <t>Door/namens het bestuur</t>
  </si>
  <si>
    <t>houd de muis hier voor informatie</t>
  </si>
  <si>
    <t>Ondergetekende verklaart de benoemingsbescheiden behorende bij de vermelde tijdvakken te</t>
  </si>
  <si>
    <t>Voor aanvraag gratificatie: vul onderstaande gegevens in</t>
  </si>
  <si>
    <t>hebben geverifieerd en verzoekt Onderwijsbureau Meppel tot uitbetaling van de gratificatie</t>
  </si>
  <si>
    <t>Geboortedatum</t>
  </si>
  <si>
    <t>School</t>
  </si>
  <si>
    <t>Plaats</t>
  </si>
  <si>
    <t>Datum</t>
  </si>
  <si>
    <t>Functie</t>
  </si>
  <si>
    <t>Handtekening</t>
  </si>
  <si>
    <t>OBM, gecontr. dd:</t>
  </si>
  <si>
    <t>invoeren van gegevens (staat van dienst)</t>
  </si>
  <si>
    <t>Gratificatie berekenen:</t>
  </si>
  <si>
    <t>(eventuele samenvallende diensttijd wordt 1 maal meegeteld)</t>
  </si>
  <si>
    <t>datum tot</t>
  </si>
  <si>
    <t>validatie schaal</t>
  </si>
  <si>
    <t>max</t>
  </si>
  <si>
    <t>Tabelloon</t>
  </si>
  <si>
    <t>zonder lhk</t>
  </si>
  <si>
    <t>met lhkrt</t>
  </si>
  <si>
    <t>werkgeversbijdrage levensloop</t>
  </si>
  <si>
    <t>toelage directeur</t>
  </si>
  <si>
    <t>inkomenstoelage</t>
  </si>
  <si>
    <t>wn</t>
  </si>
  <si>
    <t>wg</t>
  </si>
  <si>
    <t>OP/NP</t>
  </si>
  <si>
    <t>anw-aand</t>
  </si>
  <si>
    <t>totaal</t>
  </si>
  <si>
    <t>PPP</t>
  </si>
  <si>
    <t>franchise tbv OP en FPU en PPP</t>
  </si>
  <si>
    <t>Premie AOP</t>
  </si>
  <si>
    <t>FPU opb</t>
  </si>
  <si>
    <t>(franchise)</t>
  </si>
  <si>
    <t>VPL (FPU vut)</t>
  </si>
  <si>
    <t>ZVW</t>
  </si>
  <si>
    <t>ged. ao</t>
  </si>
  <si>
    <t>geheel ao</t>
  </si>
  <si>
    <t>beide</t>
  </si>
  <si>
    <t>salaris</t>
  </si>
  <si>
    <t>uitloopt</t>
  </si>
  <si>
    <t>vt</t>
  </si>
  <si>
    <t>bruto toelage</t>
  </si>
  <si>
    <t>tot</t>
  </si>
  <si>
    <t>per jaar</t>
  </si>
  <si>
    <t>eu</t>
  </si>
  <si>
    <t>debruter</t>
  </si>
  <si>
    <t>=max</t>
  </si>
  <si>
    <t>pens. Ink</t>
  </si>
  <si>
    <t>Bindingstoelagen/oop</t>
  </si>
  <si>
    <t>Voor hogere tabellonen: neem 52% van het verschil tussen dit hogere loon en € 10282,50. Rondt het resultaat af op centen in het voordeel van de werknemer. Tel dit bedrag op bij het bedrag aan inhouding dat hoort bij het tabelloon van € 10282,50 in de kolom die van toepassing is op de werknemer.</t>
  </si>
  <si>
    <t>D11</t>
  </si>
  <si>
    <t>D12</t>
  </si>
  <si>
    <t>D13</t>
  </si>
  <si>
    <t>D14</t>
  </si>
  <si>
    <t>D15</t>
  </si>
  <si>
    <t>A10</t>
  </si>
  <si>
    <t>A11</t>
  </si>
  <si>
    <t>A12</t>
  </si>
  <si>
    <t>A13</t>
  </si>
  <si>
    <t xml:space="preserve">01 </t>
  </si>
  <si>
    <t xml:space="preserve">02 </t>
  </si>
  <si>
    <t xml:space="preserve">03 </t>
  </si>
  <si>
    <t xml:space="preserve">04 </t>
  </si>
  <si>
    <t xml:space="preserve">05 </t>
  </si>
  <si>
    <t xml:space="preserve">06 </t>
  </si>
  <si>
    <t xml:space="preserve">07 </t>
  </si>
  <si>
    <t xml:space="preserve">08 </t>
  </si>
  <si>
    <t xml:space="preserve">09 </t>
  </si>
  <si>
    <t>Voor welk land wilt u een tabel?</t>
  </si>
  <si>
    <t>Landenkring  (Land van de Landenkring)</t>
  </si>
  <si>
    <t>Derde Land</t>
  </si>
  <si>
    <t>percentage voor berekening</t>
  </si>
  <si>
    <t>loon loonheffing</t>
  </si>
  <si>
    <t>schaal</t>
  </si>
  <si>
    <t xml:space="preserve"> </t>
  </si>
  <si>
    <t>Vul onderstaande gegevens in volgens de situatie op de jubileumdatum om de gratificatie te berekenen.</t>
  </si>
  <si>
    <t>LB leraar</t>
  </si>
  <si>
    <t>LB 12</t>
  </si>
  <si>
    <t>LC 12</t>
  </si>
  <si>
    <t>LD 12</t>
  </si>
  <si>
    <t>LE 12</t>
  </si>
  <si>
    <t>geen vt</t>
  </si>
  <si>
    <t>aar</t>
  </si>
  <si>
    <t>Arbeidsmarktoelage directie</t>
  </si>
  <si>
    <t>binding/OOP+/Arbeidsmarkttoelage directie</t>
  </si>
  <si>
    <t>extra inkomen vj op basis wtf 1,0000</t>
  </si>
  <si>
    <t>EJU OOP</t>
  </si>
  <si>
    <t xml:space="preserve">LB </t>
  </si>
  <si>
    <t xml:space="preserve">LC </t>
  </si>
  <si>
    <t xml:space="preserve">LD </t>
  </si>
  <si>
    <t>schaal oop 1t/m 8</t>
  </si>
  <si>
    <t xml:space="preserve">LE </t>
  </si>
  <si>
    <t>schaal oop =&gt;9</t>
  </si>
  <si>
    <t>bindingstoelage</t>
  </si>
  <si>
    <t>Arbeidsmarkttoelage directie</t>
  </si>
  <si>
    <t>per maand</t>
  </si>
  <si>
    <t>09 10</t>
  </si>
  <si>
    <t xml:space="preserve">10 </t>
  </si>
  <si>
    <t xml:space="preserve">11 </t>
  </si>
  <si>
    <t xml:space="preserve">12 </t>
  </si>
  <si>
    <t>D1116</t>
  </si>
  <si>
    <t xml:space="preserve">13 </t>
  </si>
  <si>
    <t>D1212</t>
  </si>
  <si>
    <t xml:space="preserve">14 </t>
  </si>
  <si>
    <t>D1313</t>
  </si>
  <si>
    <t xml:space="preserve">15 </t>
  </si>
  <si>
    <t>D1411</t>
  </si>
  <si>
    <t xml:space="preserve">16 </t>
  </si>
  <si>
    <t>D1512</t>
  </si>
  <si>
    <t>Bindingstoelage</t>
  </si>
  <si>
    <t>A1013</t>
  </si>
  <si>
    <t>A1116</t>
  </si>
  <si>
    <t>A1212</t>
  </si>
  <si>
    <t>A1313</t>
  </si>
  <si>
    <t>,</t>
  </si>
  <si>
    <t>met LH</t>
  </si>
  <si>
    <t>zonder LH</t>
  </si>
  <si>
    <t>Nederland     (werknemers die inwoner zijn van Nederland)</t>
  </si>
  <si>
    <t>Belgie</t>
  </si>
  <si>
    <t>Suriname Aruba</t>
  </si>
  <si>
    <t xml:space="preserve"> =((M1689-$A$1831)*N1688/100)+B1831</t>
  </si>
  <si>
    <t>Voor hogere tabellonen: neem 49,50% van het verschil tussen dit hogere loon en € 8.820,00. Rond het resultaat af op centen in het voordeel van de werknemer. 
Tel dit bedrag op bij het bedrag aan inhouding dat hoort bij het tabelloon van € 8.820,00 in de kolom die van toepassing is op de werknemer.</t>
  </si>
  <si>
    <t>Minimumloon 1-1-2023</t>
  </si>
  <si>
    <t>In Visma dd:</t>
  </si>
  <si>
    <t>OOP 1</t>
  </si>
  <si>
    <t>OOP 2</t>
  </si>
  <si>
    <t>OOP 3</t>
  </si>
  <si>
    <t>OOP 4</t>
  </si>
  <si>
    <t>OOP 5</t>
  </si>
  <si>
    <t>OOP 6</t>
  </si>
  <si>
    <t>OOP 7</t>
  </si>
  <si>
    <t>OOP 8</t>
  </si>
  <si>
    <t>OOP 9</t>
  </si>
  <si>
    <t>OOP 10</t>
  </si>
  <si>
    <t>OOP 11</t>
  </si>
  <si>
    <t>OOP 12</t>
  </si>
  <si>
    <t>OOP 13</t>
  </si>
  <si>
    <t>OOP 14</t>
  </si>
  <si>
    <t>OOP 15</t>
  </si>
  <si>
    <t>OOP 16</t>
  </si>
  <si>
    <t>OOP 17</t>
  </si>
  <si>
    <r>
      <t>D11</t>
    </r>
    <r>
      <rPr>
        <b/>
        <vertAlign val="superscript"/>
        <sz val="9"/>
        <color rgb="FFFFFFFF"/>
        <rFont val="Segoe UI"/>
        <family val="2"/>
      </rPr>
      <t>*</t>
    </r>
  </si>
  <si>
    <r>
      <t>A10</t>
    </r>
    <r>
      <rPr>
        <b/>
        <vertAlign val="superscript"/>
        <sz val="9"/>
        <color rgb="FFFFFFFF"/>
        <rFont val="Segoe UI"/>
        <family val="2"/>
      </rPr>
      <t>*</t>
    </r>
  </si>
  <si>
    <t>Tabelsalaris</t>
  </si>
  <si>
    <t>Schaal + trede</t>
  </si>
  <si>
    <t>Max trede</t>
  </si>
  <si>
    <t>LC leraar</t>
  </si>
  <si>
    <t>LD leraar</t>
  </si>
  <si>
    <t>LE leraar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</si>
</sst>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
    <numFmt numFmtId="165" formatCode="dd/mm/yy"/>
    <numFmt numFmtId="166" formatCode="dd"/>
    <numFmt numFmtId="167" formatCode=";;;"/>
    <numFmt numFmtId="168" formatCode="_-[$€-2]\ * #,##0.00_-;_-[$€-2]\ * #,##0.00\-;_-[$€-2]\ * &quot;-&quot;??_-;_-@_-"/>
    <numFmt numFmtId="169" formatCode="#0.00_ "/>
    <numFmt numFmtId="170" formatCode="0.000%"/>
    <numFmt numFmtId="171" formatCode="0.0"/>
    <numFmt numFmtId="177" formatCode="#,##0.0"/>
  </numFmts>
  <fonts count="34">
    <font>
      <sz val="10"/>
      <name val="Arial"/>
    </font>
    <font>
      <sz val="10"/>
      <name val="Arial"/>
      <family val="2"/>
    </font>
    <font>
      <sz val="10"/>
      <name val="Eurostile"/>
    </font>
    <font>
      <b/>
      <sz val="9"/>
      <color indexed="81"/>
      <name val="Tahoma"/>
      <family val="2"/>
    </font>
    <font>
      <sz val="9"/>
      <color indexed="81"/>
      <name val="Tahoma"/>
      <family val="2"/>
    </font>
    <font>
      <sz val="10"/>
      <color theme="1"/>
      <name val="Arial"/>
      <family val="2"/>
    </font>
    <font>
      <sz val="8"/>
      <color theme="1"/>
      <name val="Tahoma"/>
      <family val="2"/>
    </font>
    <font>
      <sz val="10"/>
      <color indexed="8"/>
      <name val="Arial"/>
      <family val="2"/>
    </font>
    <font>
      <b/>
      <sz val="12"/>
      <color rgb="FF000000"/>
      <name val="Verdana"/>
      <family val="2"/>
    </font>
    <font>
      <sz val="12"/>
      <color rgb="FF000000"/>
      <name val="Verdana"/>
      <family val="2"/>
    </font>
    <font>
      <b/>
      <sz val="9"/>
      <color theme="0"/>
      <name val="Segoe UI"/>
      <family val="2"/>
    </font>
    <font>
      <sz val="9"/>
      <color theme="0"/>
      <name val="Segoe UI"/>
      <family val="2"/>
    </font>
    <font>
      <b/>
      <sz val="9"/>
      <color rgb="FF0000CC"/>
      <name val="Segoe UI"/>
      <family val="2"/>
    </font>
    <font>
      <sz val="9"/>
      <color rgb="FF0000CC"/>
      <name val="Segoe UI"/>
      <family val="2"/>
    </font>
    <font>
      <sz val="9"/>
      <name val="Segoe UI"/>
      <family val="2"/>
    </font>
    <font>
      <b/>
      <u/>
      <sz val="9"/>
      <name val="Segoe UI"/>
      <family val="2"/>
    </font>
    <font>
      <b/>
      <sz val="9"/>
      <name val="Segoe UI"/>
      <family val="2"/>
    </font>
    <font>
      <sz val="9"/>
      <color indexed="9"/>
      <name val="Segoe UI"/>
      <family val="2"/>
    </font>
    <font>
      <b/>
      <sz val="11"/>
      <name val="Segoe UI"/>
      <family val="2"/>
    </font>
    <font>
      <sz val="9"/>
      <color indexed="81"/>
      <name val="Segoe UI"/>
      <family val="2"/>
    </font>
    <font>
      <b/>
      <sz val="9"/>
      <color indexed="81"/>
      <name val="Segoe UI"/>
      <family val="2"/>
    </font>
    <font>
      <b/>
      <sz val="9"/>
      <color rgb="FFEB5A3E"/>
      <name val="Segoe UI"/>
      <family val="2"/>
    </font>
    <font>
      <sz val="9"/>
      <color rgb="FFEB5A3E"/>
      <name val="Segoe UI"/>
      <family val="2"/>
    </font>
    <font>
      <b/>
      <sz val="9"/>
      <color rgb="FFFAFAF0"/>
      <name val="Segoe UI"/>
      <family val="2"/>
    </font>
    <font>
      <sz val="8"/>
      <name val="Tahoma"/>
      <family val="2"/>
    </font>
    <font>
      <sz val="10"/>
      <name val="Segoe UI"/>
      <family val="2"/>
    </font>
    <font>
      <sz val="11"/>
      <color rgb="FF000000"/>
      <name val="Segoe UI"/>
      <family val="2"/>
    </font>
    <font>
      <sz val="8"/>
      <name val="Tahoma"/>
    </font>
    <font>
      <sz val="9"/>
      <color indexed="81"/>
      <name val="Tahoma"/>
      <charset val="1"/>
    </font>
    <font>
      <b/>
      <sz val="9"/>
      <color indexed="81"/>
      <name val="Tahoma"/>
      <charset val="1"/>
    </font>
    <font>
      <sz val="9"/>
      <color rgb="FF000000"/>
      <name val="Segoe UI"/>
      <family val="2"/>
    </font>
    <font>
      <b/>
      <sz val="9"/>
      <color rgb="FFFFFFFF"/>
      <name val="Segoe UI"/>
      <family val="2"/>
    </font>
    <font>
      <b/>
      <vertAlign val="superscript"/>
      <sz val="9"/>
      <color rgb="FFFFFFFF"/>
      <name val="Segoe UI"/>
      <family val="2"/>
    </font>
    <font>
      <sz val="8"/>
      <name val="Arial"/>
      <family val="2"/>
    </font>
  </fonts>
  <fills count="17">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rgb="FFFFFFFF"/>
        <bgColor indexed="64"/>
      </patternFill>
    </fill>
    <fill>
      <patternFill patternType="solid">
        <fgColor rgb="FFFF0000"/>
        <bgColor indexed="64"/>
      </patternFill>
    </fill>
    <fill>
      <patternFill patternType="solid">
        <fgColor rgb="FF92D050"/>
        <bgColor indexed="64"/>
      </patternFill>
    </fill>
    <fill>
      <patternFill patternType="solid">
        <fgColor rgb="FFEB5A3E"/>
        <bgColor indexed="64"/>
      </patternFill>
    </fill>
    <fill>
      <patternFill patternType="solid">
        <fgColor rgb="FFFAFAF0"/>
        <bgColor indexed="64"/>
      </patternFill>
    </fill>
    <fill>
      <patternFill patternType="solid">
        <fgColor theme="0" tint="-0.14999847407452621"/>
        <bgColor indexed="64"/>
      </patternFill>
    </fill>
    <fill>
      <patternFill patternType="solid">
        <fgColor rgb="FFFFF055"/>
        <bgColor indexed="64"/>
      </patternFill>
    </fill>
    <fill>
      <patternFill patternType="solid">
        <fgColor rgb="FFD9E1F2"/>
        <bgColor rgb="FF000000"/>
      </patternFill>
    </fill>
    <fill>
      <patternFill patternType="solid">
        <fgColor rgb="FFF2F2F2"/>
        <bgColor indexed="64"/>
      </patternFill>
    </fill>
    <fill>
      <patternFill patternType="solid">
        <fgColor rgb="FF1B84BE"/>
        <bgColor indexed="64"/>
      </patternFill>
    </fill>
  </fills>
  <borders count="47">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7BC7"/>
      </left>
      <right/>
      <top/>
      <bottom/>
      <diagonal/>
    </border>
    <border>
      <left style="thin">
        <color rgb="FF007BC7"/>
      </left>
      <right style="thin">
        <color rgb="FF007BC7"/>
      </right>
      <top/>
      <bottom/>
      <diagonal/>
    </border>
    <border>
      <left/>
      <right style="medium">
        <color indexed="64"/>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style="hair">
        <color auto="1"/>
      </right>
      <top/>
      <bottom/>
      <diagonal/>
    </border>
    <border>
      <left style="hair">
        <color auto="1"/>
      </left>
      <right/>
      <top/>
      <bottom/>
      <diagonal/>
    </border>
    <border>
      <left/>
      <right/>
      <top/>
      <bottom style="hair">
        <color auto="1"/>
      </bottom>
      <diagonal/>
    </border>
    <border>
      <left/>
      <right/>
      <top style="hair">
        <color auto="1"/>
      </top>
      <bottom/>
      <diagonal/>
    </border>
    <border>
      <left/>
      <right/>
      <top style="hair">
        <color auto="1"/>
      </top>
      <bottom style="hair">
        <color auto="1"/>
      </bottom>
      <diagonal/>
    </border>
    <border>
      <left style="thin">
        <color indexed="64"/>
      </left>
      <right style="hair">
        <color auto="1"/>
      </right>
      <top/>
      <bottom/>
      <diagonal/>
    </border>
    <border>
      <left style="thin">
        <color indexed="64"/>
      </left>
      <right style="hair">
        <color auto="1"/>
      </right>
      <top/>
      <bottom style="hair">
        <color auto="1"/>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diagonal/>
    </border>
    <border>
      <left/>
      <right style="thin">
        <color indexed="64"/>
      </right>
      <top/>
      <bottom style="hair">
        <color auto="1"/>
      </bottom>
      <diagonal/>
    </border>
    <border>
      <left/>
      <right style="thin">
        <color indexed="64"/>
      </right>
      <top style="hair">
        <color auto="1"/>
      </top>
      <bottom style="hair">
        <color auto="1"/>
      </bottom>
      <diagonal/>
    </border>
    <border>
      <left/>
      <right style="thin">
        <color indexed="64"/>
      </right>
      <top style="hair">
        <color auto="1"/>
      </top>
      <bottom/>
      <diagonal/>
    </border>
    <border>
      <left/>
      <right style="hair">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7BC7"/>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2" fillId="0" borderId="0"/>
  </cellStyleXfs>
  <cellXfs count="173">
    <xf numFmtId="0" fontId="0" fillId="0" borderId="0" xfId="0"/>
    <xf numFmtId="0" fontId="0" fillId="2" borderId="0" xfId="0" applyFill="1" applyProtection="1">
      <protection hidden="1"/>
    </xf>
    <xf numFmtId="169" fontId="6" fillId="0" borderId="12" xfId="0" applyNumberFormat="1" applyFont="1" applyBorder="1"/>
    <xf numFmtId="0" fontId="7" fillId="0" borderId="14" xfId="0" applyFont="1" applyBorder="1" applyAlignment="1" applyProtection="1">
      <alignment vertical="top" wrapText="1" readingOrder="1"/>
      <protection locked="0"/>
    </xf>
    <xf numFmtId="0" fontId="7" fillId="0" borderId="15" xfId="0" applyFont="1" applyBorder="1" applyAlignment="1" applyProtection="1">
      <alignment vertical="top" wrapText="1" readingOrder="1"/>
      <protection locked="0"/>
    </xf>
    <xf numFmtId="167" fontId="5" fillId="4" borderId="0" xfId="2" applyNumberFormat="1" applyFont="1" applyFill="1" applyProtection="1">
      <protection hidden="1"/>
    </xf>
    <xf numFmtId="2" fontId="1" fillId="0" borderId="0" xfId="2" applyNumberFormat="1" applyFont="1" applyProtection="1">
      <protection hidden="1"/>
    </xf>
    <xf numFmtId="10" fontId="1" fillId="3" borderId="0" xfId="1" applyNumberFormat="1" applyFont="1" applyFill="1" applyProtection="1">
      <protection locked="0"/>
    </xf>
    <xf numFmtId="0" fontId="1" fillId="2" borderId="0" xfId="2" applyFont="1" applyFill="1" applyProtection="1">
      <protection hidden="1"/>
    </xf>
    <xf numFmtId="0" fontId="1" fillId="6" borderId="0" xfId="2" applyFont="1" applyFill="1" applyProtection="1">
      <protection hidden="1"/>
    </xf>
    <xf numFmtId="2" fontId="1" fillId="0" borderId="0" xfId="2" applyNumberFormat="1" applyFont="1" applyAlignment="1" applyProtection="1">
      <alignment horizontal="right"/>
      <protection hidden="1"/>
    </xf>
    <xf numFmtId="2" fontId="1" fillId="6" borderId="0" xfId="2" applyNumberFormat="1" applyFont="1" applyFill="1" applyProtection="1">
      <protection hidden="1"/>
    </xf>
    <xf numFmtId="2" fontId="1" fillId="9" borderId="0" xfId="2" applyNumberFormat="1" applyFont="1" applyFill="1" applyProtection="1">
      <protection hidden="1"/>
    </xf>
    <xf numFmtId="0" fontId="1" fillId="9" borderId="0" xfId="2" applyFont="1" applyFill="1" applyProtection="1">
      <protection hidden="1"/>
    </xf>
    <xf numFmtId="170" fontId="1" fillId="6" borderId="0" xfId="1" applyNumberFormat="1" applyFont="1" applyFill="1" applyProtection="1">
      <protection locked="0"/>
    </xf>
    <xf numFmtId="170" fontId="1" fillId="3" borderId="0" xfId="1" applyNumberFormat="1" applyFont="1" applyFill="1" applyProtection="1">
      <protection locked="0"/>
    </xf>
    <xf numFmtId="170" fontId="1" fillId="0" borderId="0" xfId="1" applyNumberFormat="1" applyFont="1" applyProtection="1">
      <protection hidden="1"/>
    </xf>
    <xf numFmtId="2" fontId="1" fillId="6" borderId="0" xfId="2" applyNumberFormat="1" applyFont="1" applyFill="1" applyProtection="1">
      <protection locked="0"/>
    </xf>
    <xf numFmtId="10" fontId="1" fillId="3" borderId="0" xfId="1" applyNumberFormat="1" applyFont="1" applyFill="1" applyProtection="1">
      <protection hidden="1"/>
    </xf>
    <xf numFmtId="10" fontId="1" fillId="9" borderId="0" xfId="1" applyNumberFormat="1" applyFont="1" applyFill="1" applyProtection="1">
      <protection locked="0"/>
    </xf>
    <xf numFmtId="10" fontId="1" fillId="6" borderId="0" xfId="1" applyNumberFormat="1" applyFont="1" applyFill="1" applyProtection="1">
      <protection locked="0"/>
    </xf>
    <xf numFmtId="2" fontId="1" fillId="3" borderId="0" xfId="2" applyNumberFormat="1" applyFont="1" applyFill="1" applyProtection="1">
      <protection locked="0"/>
    </xf>
    <xf numFmtId="170" fontId="1" fillId="8" borderId="0" xfId="1" applyNumberFormat="1" applyFont="1" applyFill="1" applyProtection="1">
      <protection locked="0"/>
    </xf>
    <xf numFmtId="0" fontId="1" fillId="2" borderId="0" xfId="0" applyFont="1" applyFill="1" applyProtection="1">
      <protection hidden="1"/>
    </xf>
    <xf numFmtId="2" fontId="1" fillId="2" borderId="0" xfId="0" applyNumberFormat="1" applyFont="1" applyFill="1" applyProtection="1">
      <protection hidden="1"/>
    </xf>
    <xf numFmtId="2" fontId="1" fillId="2" borderId="0" xfId="2" applyNumberFormat="1" applyFont="1" applyFill="1" applyAlignment="1" applyProtection="1">
      <alignment horizontal="right"/>
      <protection hidden="1"/>
    </xf>
    <xf numFmtId="2" fontId="1" fillId="2" borderId="0" xfId="2" applyNumberFormat="1" applyFont="1" applyFill="1" applyProtection="1">
      <protection hidden="1"/>
    </xf>
    <xf numFmtId="0" fontId="1" fillId="6" borderId="0" xfId="0" applyFont="1" applyFill="1" applyProtection="1">
      <protection locked="0"/>
    </xf>
    <xf numFmtId="0" fontId="1" fillId="0" borderId="0" xfId="0" applyFont="1" applyProtection="1">
      <protection hidden="1"/>
    </xf>
    <xf numFmtId="2" fontId="1" fillId="0" borderId="0" xfId="2" quotePrefix="1" applyNumberFormat="1" applyFont="1" applyProtection="1">
      <protection hidden="1"/>
    </xf>
    <xf numFmtId="0" fontId="1" fillId="3" borderId="0" xfId="0" applyFont="1" applyFill="1" applyProtection="1">
      <protection locked="0"/>
    </xf>
    <xf numFmtId="0" fontId="1" fillId="2" borderId="0" xfId="0" quotePrefix="1" applyFont="1" applyFill="1" applyProtection="1">
      <protection hidden="1"/>
    </xf>
    <xf numFmtId="14" fontId="1" fillId="5" borderId="0" xfId="0" applyNumberFormat="1" applyFont="1" applyFill="1"/>
    <xf numFmtId="164" fontId="1" fillId="5" borderId="0" xfId="0" applyNumberFormat="1" applyFont="1" applyFill="1"/>
    <xf numFmtId="171" fontId="1" fillId="5" borderId="0" xfId="0" applyNumberFormat="1" applyFont="1" applyFill="1"/>
    <xf numFmtId="0" fontId="1" fillId="0" borderId="0" xfId="0" applyFont="1"/>
    <xf numFmtId="171" fontId="1" fillId="0" borderId="0" xfId="0" applyNumberFormat="1" applyFont="1"/>
    <xf numFmtId="0" fontId="1" fillId="9" borderId="0" xfId="0" applyFont="1" applyFill="1" applyProtection="1">
      <protection locked="0"/>
    </xf>
    <xf numFmtId="0" fontId="8" fillId="0" borderId="0" xfId="0" applyFont="1"/>
    <xf numFmtId="14" fontId="9" fillId="0" borderId="0" xfId="0" applyNumberFormat="1" applyFont="1"/>
    <xf numFmtId="2" fontId="1" fillId="0" borderId="0" xfId="0" applyNumberFormat="1" applyFont="1"/>
    <xf numFmtId="0" fontId="1" fillId="0" borderId="0" xfId="2" applyFont="1" applyProtection="1">
      <protection hidden="1"/>
    </xf>
    <xf numFmtId="0" fontId="14" fillId="0" borderId="0" xfId="0" applyFont="1" applyProtection="1">
      <protection hidden="1"/>
    </xf>
    <xf numFmtId="0" fontId="15" fillId="0" borderId="4" xfId="0" applyFont="1" applyBorder="1" applyAlignment="1" applyProtection="1">
      <alignment horizontal="right"/>
      <protection hidden="1"/>
    </xf>
    <xf numFmtId="0" fontId="14" fillId="0" borderId="3" xfId="0" applyFont="1" applyBorder="1" applyAlignment="1" applyProtection="1">
      <alignment shrinkToFit="1"/>
      <protection locked="0"/>
    </xf>
    <xf numFmtId="0" fontId="14" fillId="0" borderId="1" xfId="0" applyFont="1" applyBorder="1" applyProtection="1">
      <protection hidden="1"/>
    </xf>
    <xf numFmtId="0" fontId="14" fillId="0" borderId="4" xfId="0" applyFont="1" applyBorder="1" applyProtection="1">
      <protection hidden="1"/>
    </xf>
    <xf numFmtId="165" fontId="14" fillId="0" borderId="0" xfId="0" applyNumberFormat="1" applyFont="1" applyProtection="1">
      <protection hidden="1"/>
    </xf>
    <xf numFmtId="166" fontId="14" fillId="0" borderId="0" xfId="0" applyNumberFormat="1" applyFont="1" applyProtection="1">
      <protection hidden="1"/>
    </xf>
    <xf numFmtId="0" fontId="14" fillId="10" borderId="0" xfId="0" applyFont="1" applyFill="1" applyProtection="1">
      <protection hidden="1"/>
    </xf>
    <xf numFmtId="0" fontId="14" fillId="10" borderId="0" xfId="0" quotePrefix="1" applyFont="1" applyFill="1" applyProtection="1">
      <protection hidden="1"/>
    </xf>
    <xf numFmtId="9" fontId="14" fillId="0" borderId="0" xfId="1" applyFont="1" applyFill="1" applyProtection="1">
      <protection hidden="1"/>
    </xf>
    <xf numFmtId="165" fontId="14" fillId="0" borderId="0" xfId="0" applyNumberFormat="1" applyFont="1" applyAlignment="1" applyProtection="1">
      <alignment horizontal="right"/>
      <protection hidden="1"/>
    </xf>
    <xf numFmtId="0" fontId="14" fillId="0" borderId="3" xfId="0" applyFont="1" applyBorder="1" applyProtection="1">
      <protection hidden="1"/>
    </xf>
    <xf numFmtId="0" fontId="16" fillId="0" borderId="4" xfId="0" applyFont="1" applyBorder="1" applyProtection="1">
      <protection hidden="1"/>
    </xf>
    <xf numFmtId="0" fontId="14" fillId="0" borderId="3" xfId="0" applyFont="1" applyBorder="1" applyAlignment="1" applyProtection="1">
      <alignment horizontal="left"/>
      <protection hidden="1"/>
    </xf>
    <xf numFmtId="0" fontId="14" fillId="0" borderId="0" xfId="0" applyFont="1" applyAlignment="1" applyProtection="1">
      <alignment horizontal="right"/>
      <protection hidden="1"/>
    </xf>
    <xf numFmtId="0" fontId="17" fillId="0" borderId="3" xfId="0" applyFont="1" applyBorder="1" applyProtection="1">
      <protection hidden="1"/>
    </xf>
    <xf numFmtId="2" fontId="14" fillId="0" borderId="0" xfId="0" applyNumberFormat="1" applyFont="1" applyProtection="1">
      <protection hidden="1"/>
    </xf>
    <xf numFmtId="0" fontId="14" fillId="0" borderId="3" xfId="0" applyFont="1" applyBorder="1" applyAlignment="1" applyProtection="1">
      <alignment horizontal="right"/>
      <protection hidden="1"/>
    </xf>
    <xf numFmtId="0" fontId="14" fillId="0" borderId="7" xfId="0" applyFont="1" applyBorder="1" applyProtection="1">
      <protection hidden="1"/>
    </xf>
    <xf numFmtId="0" fontId="14" fillId="0" borderId="9" xfId="0" applyFont="1" applyBorder="1" applyProtection="1">
      <protection hidden="1"/>
    </xf>
    <xf numFmtId="164" fontId="14" fillId="0" borderId="0" xfId="0" applyNumberFormat="1" applyFont="1" applyProtection="1">
      <protection hidden="1"/>
    </xf>
    <xf numFmtId="0" fontId="14" fillId="13" borderId="0" xfId="0" applyFont="1" applyFill="1" applyProtection="1">
      <protection hidden="1"/>
    </xf>
    <xf numFmtId="0" fontId="14" fillId="13" borderId="4" xfId="0" applyFont="1" applyFill="1" applyBorder="1" applyProtection="1">
      <protection hidden="1"/>
    </xf>
    <xf numFmtId="0" fontId="10" fillId="10" borderId="0" xfId="0" applyFont="1" applyFill="1" applyAlignment="1" applyProtection="1">
      <alignment horizontal="left" vertical="center"/>
      <protection hidden="1"/>
    </xf>
    <xf numFmtId="0" fontId="10" fillId="10" borderId="4" xfId="0" applyFont="1" applyFill="1" applyBorder="1" applyAlignment="1" applyProtection="1">
      <alignment horizontal="left" vertical="center"/>
      <protection hidden="1"/>
    </xf>
    <xf numFmtId="0" fontId="10" fillId="10" borderId="3" xfId="0" applyFont="1" applyFill="1" applyBorder="1" applyAlignment="1" applyProtection="1">
      <alignment vertical="center"/>
      <protection hidden="1"/>
    </xf>
    <xf numFmtId="0" fontId="10" fillId="10" borderId="0" xfId="0" applyFont="1" applyFill="1" applyAlignment="1" applyProtection="1">
      <alignment vertical="center"/>
      <protection hidden="1"/>
    </xf>
    <xf numFmtId="168" fontId="16" fillId="0" borderId="0" xfId="0" applyNumberFormat="1" applyFont="1" applyProtection="1">
      <protection hidden="1"/>
    </xf>
    <xf numFmtId="0" fontId="11" fillId="10" borderId="0" xfId="0" applyFont="1" applyFill="1" applyAlignment="1" applyProtection="1">
      <alignment vertical="center"/>
      <protection hidden="1"/>
    </xf>
    <xf numFmtId="14" fontId="11" fillId="10" borderId="4" xfId="0" applyNumberFormat="1" applyFont="1" applyFill="1" applyBorder="1" applyAlignment="1" applyProtection="1">
      <alignment vertical="center"/>
      <protection hidden="1"/>
    </xf>
    <xf numFmtId="0" fontId="22" fillId="11" borderId="5" xfId="0" applyFont="1" applyFill="1" applyBorder="1" applyProtection="1">
      <protection hidden="1"/>
    </xf>
    <xf numFmtId="0" fontId="22" fillId="11" borderId="6" xfId="0" applyFont="1" applyFill="1" applyBorder="1" applyAlignment="1" applyProtection="1">
      <alignment horizontal="right"/>
      <protection hidden="1"/>
    </xf>
    <xf numFmtId="0" fontId="14" fillId="11" borderId="6" xfId="0" applyFont="1" applyFill="1" applyBorder="1" applyProtection="1">
      <protection hidden="1"/>
    </xf>
    <xf numFmtId="0" fontId="14" fillId="11" borderId="10" xfId="0" applyFont="1" applyFill="1" applyBorder="1" applyProtection="1">
      <protection hidden="1"/>
    </xf>
    <xf numFmtId="0" fontId="14" fillId="11" borderId="0" xfId="0" applyFont="1" applyFill="1" applyProtection="1">
      <protection hidden="1"/>
    </xf>
    <xf numFmtId="0" fontId="10" fillId="10" borderId="3" xfId="0" applyFont="1" applyFill="1" applyBorder="1" applyAlignment="1" applyProtection="1">
      <alignment horizontal="left" vertical="center"/>
      <protection hidden="1"/>
    </xf>
    <xf numFmtId="0" fontId="14" fillId="11" borderId="3" xfId="0" applyFont="1" applyFill="1" applyBorder="1" applyProtection="1">
      <protection hidden="1"/>
    </xf>
    <xf numFmtId="0" fontId="13" fillId="0" borderId="0" xfId="0" applyFont="1" applyProtection="1">
      <protection hidden="1"/>
    </xf>
    <xf numFmtId="0" fontId="12" fillId="0" borderId="0" xfId="0" applyFont="1" applyProtection="1">
      <protection hidden="1"/>
    </xf>
    <xf numFmtId="14" fontId="14" fillId="0" borderId="0" xfId="0" applyNumberFormat="1" applyFont="1" applyAlignment="1" applyProtection="1">
      <alignment horizontal="right"/>
      <protection hidden="1"/>
    </xf>
    <xf numFmtId="0" fontId="18" fillId="0" borderId="0" xfId="0" applyFont="1" applyProtection="1">
      <protection locked="0"/>
    </xf>
    <xf numFmtId="165" fontId="14" fillId="13" borderId="17" xfId="0" applyNumberFormat="1" applyFont="1" applyFill="1" applyBorder="1" applyProtection="1">
      <protection locked="0"/>
    </xf>
    <xf numFmtId="167" fontId="14" fillId="12" borderId="17" xfId="0" applyNumberFormat="1" applyFont="1" applyFill="1" applyBorder="1" applyProtection="1">
      <protection hidden="1"/>
    </xf>
    <xf numFmtId="0" fontId="14" fillId="12" borderId="17" xfId="0" applyFont="1" applyFill="1" applyBorder="1" applyProtection="1">
      <protection hidden="1"/>
    </xf>
    <xf numFmtId="0" fontId="14" fillId="12" borderId="18" xfId="0" applyFont="1" applyFill="1" applyBorder="1" applyProtection="1">
      <protection hidden="1"/>
    </xf>
    <xf numFmtId="165" fontId="14" fillId="13" borderId="19" xfId="0" applyNumberFormat="1" applyFont="1" applyFill="1" applyBorder="1" applyProtection="1">
      <protection locked="0"/>
    </xf>
    <xf numFmtId="0" fontId="14" fillId="12" borderId="19" xfId="0" applyFont="1" applyFill="1" applyBorder="1" applyProtection="1">
      <protection hidden="1"/>
    </xf>
    <xf numFmtId="0" fontId="14" fillId="12" borderId="20" xfId="0" applyFont="1" applyFill="1" applyBorder="1" applyProtection="1">
      <protection hidden="1"/>
    </xf>
    <xf numFmtId="165" fontId="14" fillId="13" borderId="22" xfId="0" applyNumberFormat="1" applyFont="1" applyFill="1" applyBorder="1" applyProtection="1">
      <protection locked="0"/>
    </xf>
    <xf numFmtId="0" fontId="14" fillId="12" borderId="22" xfId="0" applyFont="1" applyFill="1" applyBorder="1" applyProtection="1">
      <protection hidden="1"/>
    </xf>
    <xf numFmtId="0" fontId="14" fillId="12" borderId="23" xfId="0" applyFont="1" applyFill="1" applyBorder="1" applyProtection="1">
      <protection hidden="1"/>
    </xf>
    <xf numFmtId="0" fontId="21" fillId="11" borderId="24" xfId="0" applyFont="1" applyFill="1" applyBorder="1" applyAlignment="1" applyProtection="1">
      <alignment vertical="center"/>
      <protection hidden="1"/>
    </xf>
    <xf numFmtId="0" fontId="21" fillId="11" borderId="24" xfId="0" applyFont="1" applyFill="1" applyBorder="1" applyAlignment="1" applyProtection="1">
      <alignment horizontal="right" vertical="center"/>
      <protection hidden="1"/>
    </xf>
    <xf numFmtId="0" fontId="21" fillId="11" borderId="25" xfId="0" applyFont="1" applyFill="1" applyBorder="1" applyAlignment="1" applyProtection="1">
      <alignment horizontal="right" vertical="center"/>
      <protection hidden="1"/>
    </xf>
    <xf numFmtId="0" fontId="14" fillId="13" borderId="16" xfId="0" applyFont="1" applyFill="1" applyBorder="1" applyProtection="1">
      <protection locked="0"/>
    </xf>
    <xf numFmtId="0" fontId="14" fillId="13" borderId="17" xfId="0" applyFont="1" applyFill="1" applyBorder="1" applyProtection="1">
      <protection locked="0"/>
    </xf>
    <xf numFmtId="0" fontId="14" fillId="13" borderId="18" xfId="0" applyFont="1" applyFill="1" applyBorder="1" applyProtection="1">
      <protection locked="0"/>
    </xf>
    <xf numFmtId="0" fontId="14" fillId="13" borderId="21" xfId="0" applyFont="1" applyFill="1" applyBorder="1" applyProtection="1">
      <protection locked="0"/>
    </xf>
    <xf numFmtId="0" fontId="14" fillId="13" borderId="22" xfId="0" applyFont="1" applyFill="1" applyBorder="1" applyProtection="1">
      <protection locked="0"/>
    </xf>
    <xf numFmtId="0" fontId="14" fillId="13" borderId="23" xfId="0" applyFont="1" applyFill="1" applyBorder="1" applyProtection="1">
      <protection locked="0"/>
    </xf>
    <xf numFmtId="0" fontId="16" fillId="12" borderId="26" xfId="0" applyFont="1" applyFill="1" applyBorder="1" applyAlignment="1" applyProtection="1">
      <alignment horizontal="center"/>
      <protection hidden="1"/>
    </xf>
    <xf numFmtId="168" fontId="14" fillId="12" borderId="27" xfId="0" applyNumberFormat="1" applyFont="1" applyFill="1" applyBorder="1" applyProtection="1">
      <protection hidden="1"/>
    </xf>
    <xf numFmtId="164" fontId="14" fillId="13" borderId="26" xfId="0" applyNumberFormat="1" applyFont="1" applyFill="1" applyBorder="1" applyProtection="1">
      <protection locked="0"/>
    </xf>
    <xf numFmtId="0" fontId="14" fillId="13" borderId="28" xfId="0" applyFont="1" applyFill="1" applyBorder="1" applyProtection="1">
      <protection locked="0"/>
    </xf>
    <xf numFmtId="0" fontId="14" fillId="13" borderId="28" xfId="0" applyFont="1" applyFill="1" applyBorder="1" applyAlignment="1" applyProtection="1">
      <alignment horizontal="left"/>
      <protection locked="0"/>
    </xf>
    <xf numFmtId="0" fontId="14" fillId="13" borderId="27" xfId="0" applyFont="1" applyFill="1" applyBorder="1" applyProtection="1">
      <protection locked="0"/>
    </xf>
    <xf numFmtId="0" fontId="14" fillId="13" borderId="26" xfId="0" applyFont="1" applyFill="1" applyBorder="1" applyProtection="1">
      <protection locked="0"/>
    </xf>
    <xf numFmtId="165" fontId="14" fillId="13" borderId="28" xfId="0" applyNumberFormat="1" applyFont="1" applyFill="1" applyBorder="1" applyProtection="1">
      <protection locked="0"/>
    </xf>
    <xf numFmtId="0" fontId="14" fillId="13" borderId="26" xfId="0" applyFont="1" applyFill="1" applyBorder="1" applyProtection="1">
      <protection hidden="1"/>
    </xf>
    <xf numFmtId="0" fontId="14" fillId="13" borderId="28" xfId="0" applyFont="1" applyFill="1" applyBorder="1" applyProtection="1">
      <protection hidden="1"/>
    </xf>
    <xf numFmtId="0" fontId="14" fillId="13" borderId="27" xfId="0" applyFont="1" applyFill="1" applyBorder="1" applyProtection="1">
      <protection hidden="1"/>
    </xf>
    <xf numFmtId="14" fontId="14" fillId="13" borderId="28" xfId="0" applyNumberFormat="1" applyFont="1" applyFill="1" applyBorder="1" applyProtection="1">
      <protection hidden="1"/>
    </xf>
    <xf numFmtId="0" fontId="21" fillId="11" borderId="29" xfId="0" applyFont="1" applyFill="1" applyBorder="1" applyAlignment="1" applyProtection="1">
      <alignment horizontal="center" vertical="center"/>
      <protection hidden="1"/>
    </xf>
    <xf numFmtId="0" fontId="14" fillId="13" borderId="30" xfId="0" applyFont="1" applyFill="1" applyBorder="1" applyAlignment="1" applyProtection="1">
      <alignment shrinkToFit="1"/>
      <protection locked="0"/>
    </xf>
    <xf numFmtId="0" fontId="14" fillId="13" borderId="31" xfId="0" applyFont="1" applyFill="1" applyBorder="1" applyAlignment="1" applyProtection="1">
      <alignment shrinkToFit="1"/>
      <protection locked="0"/>
    </xf>
    <xf numFmtId="0" fontId="14" fillId="13" borderId="32" xfId="0" applyFont="1" applyFill="1" applyBorder="1" applyAlignment="1" applyProtection="1">
      <alignment shrinkToFit="1"/>
      <protection locked="0"/>
    </xf>
    <xf numFmtId="0" fontId="14" fillId="13" borderId="33" xfId="0" applyFont="1" applyFill="1" applyBorder="1" applyProtection="1">
      <protection hidden="1"/>
    </xf>
    <xf numFmtId="0" fontId="14" fillId="13" borderId="34" xfId="0" applyFont="1" applyFill="1" applyBorder="1" applyProtection="1">
      <protection hidden="1"/>
    </xf>
    <xf numFmtId="0" fontId="14" fillId="13" borderId="35" xfId="0" applyFont="1" applyFill="1" applyBorder="1" applyProtection="1">
      <protection hidden="1"/>
    </xf>
    <xf numFmtId="0" fontId="14" fillId="13" borderId="8" xfId="0" applyFont="1" applyFill="1" applyBorder="1" applyProtection="1">
      <protection hidden="1"/>
    </xf>
    <xf numFmtId="0" fontId="10" fillId="10" borderId="5" xfId="0" applyFont="1" applyFill="1" applyBorder="1" applyAlignment="1" applyProtection="1">
      <alignment horizontal="left" vertical="center"/>
      <protection hidden="1"/>
    </xf>
    <xf numFmtId="0" fontId="21" fillId="11" borderId="6" xfId="0" applyFont="1" applyFill="1" applyBorder="1" applyProtection="1">
      <protection hidden="1"/>
    </xf>
    <xf numFmtId="0" fontId="21" fillId="11" borderId="2" xfId="0" applyFont="1" applyFill="1" applyBorder="1" applyProtection="1">
      <protection hidden="1"/>
    </xf>
    <xf numFmtId="0" fontId="16" fillId="12" borderId="36" xfId="0" applyFont="1" applyFill="1" applyBorder="1" applyProtection="1">
      <protection hidden="1"/>
    </xf>
    <xf numFmtId="0" fontId="16" fillId="12" borderId="24" xfId="0" applyFont="1" applyFill="1" applyBorder="1" applyProtection="1">
      <protection hidden="1"/>
    </xf>
    <xf numFmtId="0" fontId="16" fillId="12" borderId="25" xfId="0" applyFont="1" applyFill="1" applyBorder="1" applyProtection="1">
      <protection hidden="1"/>
    </xf>
    <xf numFmtId="0" fontId="23" fillId="10" borderId="3" xfId="0" applyFont="1" applyFill="1" applyBorder="1" applyAlignment="1" applyProtection="1">
      <alignment horizontal="left"/>
      <protection hidden="1"/>
    </xf>
    <xf numFmtId="0" fontId="23" fillId="10" borderId="3" xfId="0" applyFont="1" applyFill="1" applyBorder="1" applyAlignment="1" applyProtection="1">
      <alignment vertical="center"/>
      <protection hidden="1"/>
    </xf>
    <xf numFmtId="0" fontId="21" fillId="10" borderId="0" xfId="0" applyFont="1" applyFill="1" applyAlignment="1" applyProtection="1">
      <alignment vertical="center"/>
      <protection hidden="1"/>
    </xf>
    <xf numFmtId="0" fontId="21" fillId="10" borderId="4" xfId="0" applyFont="1" applyFill="1" applyBorder="1" applyAlignment="1" applyProtection="1">
      <alignment vertical="center"/>
      <protection hidden="1"/>
    </xf>
    <xf numFmtId="0" fontId="6" fillId="0" borderId="0" xfId="0" applyFont="1" applyAlignment="1">
      <alignment vertical="center" wrapText="1"/>
    </xf>
    <xf numFmtId="2" fontId="1" fillId="2" borderId="0" xfId="2" applyNumberFormat="1" applyFont="1" applyFill="1" applyAlignment="1" applyProtection="1">
      <alignment horizontal="left"/>
      <protection hidden="1"/>
    </xf>
    <xf numFmtId="0" fontId="1" fillId="7" borderId="13" xfId="0" applyFont="1" applyFill="1" applyBorder="1" applyAlignment="1">
      <alignment horizontal="right" vertical="center"/>
    </xf>
    <xf numFmtId="2" fontId="1" fillId="0" borderId="37" xfId="2" applyNumberFormat="1" applyFont="1" applyBorder="1" applyProtection="1">
      <protection hidden="1"/>
    </xf>
    <xf numFmtId="2" fontId="1" fillId="0" borderId="38" xfId="2" applyNumberFormat="1" applyFont="1" applyBorder="1" applyProtection="1">
      <protection hidden="1"/>
    </xf>
    <xf numFmtId="2" fontId="1" fillId="0" borderId="39" xfId="2" applyNumberFormat="1" applyFont="1" applyBorder="1" applyProtection="1">
      <protection hidden="1"/>
    </xf>
    <xf numFmtId="2" fontId="1" fillId="0" borderId="40" xfId="2" applyNumberFormat="1" applyFont="1" applyBorder="1" applyProtection="1">
      <protection hidden="1"/>
    </xf>
    <xf numFmtId="2" fontId="1" fillId="0" borderId="13" xfId="2" applyNumberFormat="1" applyFont="1" applyBorder="1" applyProtection="1">
      <protection hidden="1"/>
    </xf>
    <xf numFmtId="2" fontId="1" fillId="4" borderId="13" xfId="2" applyNumberFormat="1" applyFont="1" applyFill="1" applyBorder="1" applyProtection="1">
      <protection hidden="1"/>
    </xf>
    <xf numFmtId="2" fontId="1" fillId="0" borderId="41" xfId="2" applyNumberFormat="1" applyFont="1" applyBorder="1" applyProtection="1">
      <protection hidden="1"/>
    </xf>
    <xf numFmtId="2" fontId="1" fillId="0" borderId="42" xfId="2" applyNumberFormat="1" applyFont="1" applyBorder="1" applyProtection="1">
      <protection hidden="1"/>
    </xf>
    <xf numFmtId="2" fontId="1" fillId="0" borderId="43" xfId="2" applyNumberFormat="1" applyFont="1" applyBorder="1" applyProtection="1">
      <protection hidden="1"/>
    </xf>
    <xf numFmtId="1" fontId="1" fillId="0" borderId="0" xfId="2" applyNumberFormat="1" applyFont="1" applyProtection="1">
      <protection hidden="1"/>
    </xf>
    <xf numFmtId="167" fontId="1" fillId="0" borderId="0" xfId="2" applyNumberFormat="1" applyFont="1" applyProtection="1">
      <protection hidden="1"/>
    </xf>
    <xf numFmtId="0" fontId="1" fillId="0" borderId="2" xfId="0" applyFont="1" applyBorder="1" applyAlignment="1">
      <alignment horizontal="center"/>
    </xf>
    <xf numFmtId="0" fontId="6" fillId="0" borderId="11" xfId="0" applyFont="1" applyBorder="1" applyAlignment="1">
      <alignment vertical="center" wrapText="1"/>
    </xf>
    <xf numFmtId="0" fontId="6" fillId="0" borderId="44" xfId="0" applyFont="1" applyBorder="1" applyAlignment="1">
      <alignment vertical="center" wrapText="1"/>
    </xf>
    <xf numFmtId="0" fontId="24" fillId="0" borderId="12" xfId="0" applyFont="1" applyBorder="1" applyAlignment="1">
      <alignment horizontal="left" vertical="top" wrapText="1"/>
    </xf>
    <xf numFmtId="0" fontId="25" fillId="6" borderId="0" xfId="0" applyFont="1" applyFill="1" applyProtection="1">
      <protection hidden="1"/>
    </xf>
    <xf numFmtId="0" fontId="26" fillId="6" borderId="2" xfId="0" applyFont="1" applyFill="1" applyBorder="1" applyAlignment="1">
      <alignment vertical="center" wrapText="1"/>
    </xf>
    <xf numFmtId="0" fontId="17" fillId="0" borderId="0" xfId="0" applyFont="1" applyAlignment="1" applyProtection="1">
      <alignment horizontal="center"/>
      <protection hidden="1"/>
    </xf>
    <xf numFmtId="0" fontId="14" fillId="0" borderId="0" xfId="0" applyFont="1" applyAlignment="1" applyProtection="1">
      <alignment horizontal="left"/>
      <protection hidden="1"/>
    </xf>
    <xf numFmtId="0" fontId="14" fillId="0" borderId="4" xfId="0" applyFont="1" applyBorder="1" applyAlignment="1" applyProtection="1">
      <alignment horizontal="left"/>
      <protection hidden="1"/>
    </xf>
    <xf numFmtId="0" fontId="14" fillId="0" borderId="0" xfId="0" applyFont="1" applyAlignment="1" applyProtection="1">
      <alignment horizontal="center"/>
      <protection hidden="1"/>
    </xf>
    <xf numFmtId="0" fontId="14" fillId="0" borderId="4" xfId="0" applyFont="1" applyBorder="1" applyAlignment="1">
      <alignment horizontal="center"/>
    </xf>
    <xf numFmtId="0" fontId="21" fillId="0" borderId="3" xfId="0" applyFont="1" applyBorder="1" applyAlignment="1" applyProtection="1">
      <alignment horizontal="left" vertical="center"/>
      <protection hidden="1"/>
    </xf>
    <xf numFmtId="0" fontId="22" fillId="0" borderId="0" xfId="0" applyFont="1" applyAlignment="1">
      <alignment horizontal="left"/>
    </xf>
    <xf numFmtId="0" fontId="27" fillId="14" borderId="12" xfId="0" applyFont="1" applyFill="1" applyBorder="1" applyAlignment="1">
      <alignment horizontal="right" vertical="center" wrapText="1"/>
    </xf>
    <xf numFmtId="0" fontId="27" fillId="0" borderId="12" xfId="0" applyFont="1" applyBorder="1" applyAlignment="1">
      <alignment horizontal="right" vertical="center" wrapText="1"/>
    </xf>
    <xf numFmtId="4" fontId="27" fillId="14" borderId="12" xfId="0" applyNumberFormat="1" applyFont="1" applyFill="1" applyBorder="1" applyAlignment="1">
      <alignment horizontal="right" vertical="center" wrapText="1"/>
    </xf>
    <xf numFmtId="4" fontId="27" fillId="0" borderId="12" xfId="0" applyNumberFormat="1" applyFont="1" applyBorder="1" applyAlignment="1">
      <alignment horizontal="right" vertical="center" wrapText="1"/>
    </xf>
    <xf numFmtId="0" fontId="31" fillId="16" borderId="2" xfId="0" applyFont="1" applyFill="1" applyBorder="1" applyAlignment="1">
      <alignment horizontal="center" vertical="center" wrapText="1"/>
    </xf>
    <xf numFmtId="3" fontId="30" fillId="15" borderId="2" xfId="0" applyNumberFormat="1" applyFont="1" applyFill="1" applyBorder="1" applyAlignment="1">
      <alignment horizontal="left" vertical="center" wrapText="1" indent="1"/>
    </xf>
    <xf numFmtId="3" fontId="30" fillId="0" borderId="2" xfId="0" applyNumberFormat="1" applyFont="1" applyBorder="1" applyAlignment="1">
      <alignment horizontal="left" vertical="center" wrapText="1" indent="1"/>
    </xf>
    <xf numFmtId="0" fontId="30" fillId="0" borderId="2" xfId="0" applyFont="1" applyBorder="1" applyAlignment="1">
      <alignment horizontal="left" vertical="center" wrapText="1" indent="1"/>
    </xf>
    <xf numFmtId="0" fontId="30" fillId="15" borderId="2" xfId="0" applyFont="1" applyFill="1" applyBorder="1" applyAlignment="1">
      <alignment horizontal="left" vertical="center" wrapText="1" indent="1"/>
    </xf>
    <xf numFmtId="177" fontId="30" fillId="15" borderId="2" xfId="0" applyNumberFormat="1" applyFont="1" applyFill="1" applyBorder="1" applyAlignment="1">
      <alignment horizontal="left" vertical="center" wrapText="1" indent="1"/>
    </xf>
    <xf numFmtId="0" fontId="31" fillId="16" borderId="2" xfId="0" applyFont="1" applyFill="1" applyBorder="1" applyAlignment="1">
      <alignment horizontal="center" vertical="center"/>
    </xf>
    <xf numFmtId="0" fontId="0" fillId="4" borderId="0" xfId="0" applyFill="1"/>
    <xf numFmtId="0" fontId="31" fillId="16" borderId="46" xfId="0" applyFont="1" applyFill="1" applyBorder="1" applyAlignment="1">
      <alignment horizontal="center" vertical="center" wrapText="1"/>
    </xf>
    <xf numFmtId="0" fontId="31" fillId="16" borderId="45" xfId="0" applyFont="1" applyFill="1" applyBorder="1" applyAlignment="1">
      <alignment horizontal="center" vertical="center" wrapText="1"/>
    </xf>
  </cellXfs>
  <cellStyles count="3">
    <cellStyle name="Procent" xfId="1" builtinId="5"/>
    <cellStyle name="Standaard" xfId="0" builtinId="0"/>
    <cellStyle name="Standaard_lb-TABEL" xfId="2" xr:uid="{00000000-0005-0000-0000-000002000000}"/>
  </cellStyles>
  <dxfs count="7">
    <dxf>
      <fill>
        <patternFill>
          <fgColor indexed="64"/>
          <bgColor theme="8" tint="0.79995117038483843"/>
        </patternFill>
      </fill>
    </dxf>
    <dxf>
      <fill>
        <patternFill>
          <fgColor indexed="64"/>
          <bgColor theme="8" tint="0.79995117038483843"/>
        </patternFill>
      </fill>
    </dxf>
    <dxf>
      <fill>
        <patternFill>
          <fgColor indexed="64"/>
          <bgColor theme="8" tint="0.79995117038483843"/>
        </patternFill>
      </fill>
    </dxf>
    <dxf>
      <fill>
        <patternFill>
          <fgColor indexed="64"/>
          <bgColor theme="8" tint="0.79995117038483843"/>
        </patternFill>
      </fill>
    </dxf>
    <dxf>
      <fill>
        <patternFill>
          <bgColor indexed="47"/>
        </patternFill>
      </fill>
    </dxf>
    <dxf>
      <fill>
        <patternFill>
          <bgColor indexed="47"/>
        </patternFill>
      </fill>
    </dxf>
    <dxf>
      <fill>
        <patternFill>
          <bgColor indexed="52"/>
        </patternFill>
      </fill>
    </dxf>
  </dxfs>
  <tableStyles count="0" defaultTableStyle="TableStyleMedium9" defaultPivotStyle="PivotStyleLight16"/>
  <colors>
    <mruColors>
      <color rgb="FFFAFAF0"/>
      <color rgb="FFEB5A3E"/>
      <color rgb="FFFFF0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325755</xdr:rowOff>
    </xdr:from>
    <xdr:ext cx="5369868" cy="501676"/>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0" y="525780"/>
          <a:ext cx="5369868" cy="5016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l-NL" sz="1100" b="1">
              <a:latin typeface="Segoe UI  "/>
            </a:rPr>
            <a:t>Berekening ambtsjubileum en aanvraag jublieumgratificatie PO-VO </a:t>
          </a:r>
          <a:r>
            <a:rPr lang="nl-NL" sz="1200" b="1">
              <a:latin typeface="Segoe UI  "/>
            </a:rPr>
            <a:t>v2025-06</a:t>
          </a:r>
        </a:p>
        <a:p>
          <a:endParaRPr lang="nl-NL" sz="1200" b="1">
            <a:latin typeface="Segoe UI  "/>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PSA\Tools\test\Nettosalaris%20januari%202023%20POv12a%20%20WERKEXEMPLA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to"/>
      <sheetName val="TABEL"/>
      <sheetName val="Schaal"/>
      <sheetName val="Schaal_oud"/>
      <sheetName val="witte tabbelen"/>
      <sheetName val="Blad1"/>
      <sheetName val="Blad3"/>
      <sheetName val="Blad5"/>
    </sheetNames>
    <sheetDataSet>
      <sheetData sheetId="0">
        <row r="9">
          <cell r="E9" t="str">
            <v>Nederland     (werknemers die inwoner zijn van Nederland)</v>
          </cell>
        </row>
      </sheetData>
      <sheetData sheetId="1"/>
      <sheetData sheetId="2"/>
      <sheetData sheetId="3"/>
      <sheetData sheetId="4">
        <row r="3">
          <cell r="A3">
            <v>4.5</v>
          </cell>
        </row>
      </sheetData>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autoPageBreaks="0"/>
  </sheetPr>
  <dimension ref="A1:IV51"/>
  <sheetViews>
    <sheetView showGridLines="0" showZeros="0" tabSelected="1" showOutlineSymbols="0" topLeftCell="A21" zoomScaleNormal="100" workbookViewId="0">
      <selection activeCell="V33" sqref="V33"/>
    </sheetView>
  </sheetViews>
  <sheetFormatPr defaultColWidth="0" defaultRowHeight="0" customHeight="1" zeroHeight="1"/>
  <cols>
    <col min="1" max="1" width="36.44140625" style="78" customWidth="1"/>
    <col min="2" max="2" width="13.5546875" style="76" customWidth="1"/>
    <col min="3" max="3" width="12.5546875" style="76" customWidth="1"/>
    <col min="4" max="6" width="4.33203125" style="76" customWidth="1"/>
    <col min="7" max="7" width="14.6640625" style="76" customWidth="1"/>
    <col min="8" max="9" width="10.6640625" style="42" hidden="1" customWidth="1"/>
    <col min="10" max="12" width="4.109375" style="42" hidden="1" customWidth="1"/>
    <col min="13" max="18" width="9.109375" style="42" hidden="1" customWidth="1"/>
    <col min="19" max="233" width="9.109375" style="42" customWidth="1"/>
    <col min="234" max="234" width="10.5546875" style="42" customWidth="1"/>
    <col min="235" max="249" width="9.109375" style="42" customWidth="1"/>
    <col min="250" max="250" width="4" style="42" customWidth="1"/>
    <col min="251" max="256" width="0" style="42" hidden="1" customWidth="1"/>
    <col min="257" max="16384" width="9.109375" style="42" hidden="1"/>
  </cols>
  <sheetData>
    <row r="1" spans="1:17" ht="15.75" customHeight="1">
      <c r="A1" s="82"/>
      <c r="B1" s="79"/>
      <c r="C1" s="42"/>
      <c r="D1" s="42"/>
      <c r="E1" s="42"/>
      <c r="F1" s="42"/>
      <c r="G1" s="42"/>
    </row>
    <row r="2" spans="1:17" ht="45.75" customHeight="1">
      <c r="A2" s="80"/>
      <c r="B2" s="79"/>
      <c r="C2" s="42"/>
      <c r="D2" s="42"/>
      <c r="E2" s="42"/>
      <c r="F2" s="42"/>
      <c r="G2" s="42"/>
    </row>
    <row r="3" spans="1:17" ht="17.25" customHeight="1">
      <c r="A3" s="122" t="s">
        <v>18</v>
      </c>
      <c r="B3" s="124" t="s">
        <v>29</v>
      </c>
      <c r="C3" s="123"/>
      <c r="D3" s="123"/>
      <c r="E3" s="123"/>
      <c r="F3" s="123"/>
      <c r="G3" s="75"/>
    </row>
    <row r="4" spans="1:17" ht="14.1" customHeight="1">
      <c r="A4" s="157" t="s">
        <v>92</v>
      </c>
      <c r="B4" s="158"/>
      <c r="C4" s="158"/>
      <c r="D4" s="158"/>
      <c r="E4" s="158"/>
      <c r="F4" s="158"/>
      <c r="G4" s="46"/>
    </row>
    <row r="5" spans="1:17" ht="14.1" customHeight="1">
      <c r="A5" s="114" t="s">
        <v>0</v>
      </c>
      <c r="B5" s="93" t="s">
        <v>1</v>
      </c>
      <c r="C5" s="93" t="s">
        <v>32</v>
      </c>
      <c r="D5" s="94" t="s">
        <v>2</v>
      </c>
      <c r="E5" s="94" t="s">
        <v>3</v>
      </c>
      <c r="F5" s="95" t="s">
        <v>4</v>
      </c>
      <c r="G5" s="43"/>
      <c r="M5" s="42">
        <v>160.05000000000001</v>
      </c>
    </row>
    <row r="6" spans="1:17" ht="14.1" customHeight="1">
      <c r="A6" s="115"/>
      <c r="B6" s="83"/>
      <c r="C6" s="84">
        <f ca="1">TODAY()</f>
        <v>45827</v>
      </c>
      <c r="D6" s="85">
        <f ca="1">IF(OR(B6=0,C6=0),0,IF(OR(MONTH(B6)&gt;MONTH(C6),AND(MONTH(B6)=MONTH(C6),DAY(B6)&gt;DAY(C6))),YEAR(C6)-YEAR(B6)-1,YEAR(C6)-YEAR(B6)))</f>
        <v>0</v>
      </c>
      <c r="E6" s="85">
        <f t="shared" ref="E6:E24" ca="1" si="0">IF(OR(B6=0,C6=0),0,IF(AND(DAY(C6)&gt;=DAY(B6),MONTH(C6)=MONTH(B6)),0,IF(MONTH(C6)&gt;MONTH(B6),IF(DAY(B6)&gt;DAY(C6),MONTH(C6)-MONTH(B6)-1,MONTH(C6)-MONTH(B6)),IF(DAY(B6)&gt;DAY(C6),11+MONTH(C6)-MONTH(B6),12+MONTH(C6)-MONTH(B6)))))</f>
        <v>0</v>
      </c>
      <c r="F6" s="86">
        <f ca="1">IF(OR(B6=0,C6=0),0,IF(C6-B6&lt;30,C6-B6,IF(DAY(C6)&gt;=DAY(B6),DAY(C6)-DAY(B6),DAY(C6)+30-DAY(B6))))</f>
        <v>0</v>
      </c>
      <c r="G6" s="46"/>
      <c r="H6" s="47">
        <f>IF(ISNUMBER(LARGE($B$6:$B$24,1)),LARGE($B$6:$B$24,1),0)</f>
        <v>0</v>
      </c>
      <c r="I6" s="48"/>
      <c r="J6" s="48"/>
      <c r="K6" s="48"/>
      <c r="L6" s="47"/>
      <c r="M6" s="42" t="str">
        <f>LEFT(B35,3)&amp;B36</f>
        <v/>
      </c>
      <c r="N6" s="47"/>
      <c r="O6" s="47"/>
      <c r="P6" s="47"/>
    </row>
    <row r="7" spans="1:17" ht="14.1" customHeight="1">
      <c r="A7" s="116"/>
      <c r="B7" s="87"/>
      <c r="C7" s="87"/>
      <c r="D7" s="88">
        <f t="shared" ref="D7:D24" si="1">IF(OR(B7=0,C7=0),0,IF(OR(MONTH(B7)&gt;MONTH(C7),AND(MONTH(B7)=MONTH(C7),DAY(B7)&gt;DAY(C7))),YEAR(C7)-YEAR(B7)-1,YEAR(C7)-YEAR(B7)))</f>
        <v>0</v>
      </c>
      <c r="E7" s="88">
        <f t="shared" si="0"/>
        <v>0</v>
      </c>
      <c r="F7" s="89">
        <f>IF(OR(B7=0,C7=0),0,IF(C7-B7&lt;30,C7-B7,IF(DAY(C7)&gt;=DAY(B7),DAY(C7)-DAY(B7),DAY(C7)+30-DAY(B7))))</f>
        <v>0</v>
      </c>
      <c r="G7" s="46"/>
      <c r="H7" s="47">
        <f>IF(ISNUMBER(LARGE($B$6:$B$24,2)),LARGE($B$6:$B$24,2),0)</f>
        <v>0</v>
      </c>
      <c r="I7" s="47">
        <f>IF(ISNUMBER(LARGE($C$7:$C$24,1)),LARGE($C$7:$C$24,1),0)</f>
        <v>0</v>
      </c>
      <c r="J7" s="45">
        <f>IF(I7&lt;=H6,0,IF(OR(MONTH(H6)&gt;MONTH(I7),AND(MONTH(H6)=MONTH(I7),DAY(H6)&gt;DAY(I7))),YEAR(I7)-YEAR(H6)-1,YEAR(I7)-YEAR(H6)))</f>
        <v>0</v>
      </c>
      <c r="K7" s="45">
        <f>IF(I7&lt;=H6,0,IF(AND(DAY(I7)&gt;=DAY(H6),MONTH(I7)=MONTH(H6)),0,IF(MONTH(I7)&gt;MONTH(H6),IF(DAY(H6)&gt;DAY(I7),MONTH(I7)-MONTH(H6)-1,MONTH(I7)-MONTH(H6)),IF(DAY(H6)&gt;DAY(I7),11+MONTH(I7)-MONTH(H6),12+MONTH(I7)-MONTH(H6)))))</f>
        <v>0</v>
      </c>
      <c r="L7" s="45">
        <f>IF(I7&lt;=H6,0,IF(I7-H6&lt;30,I7-H6,IF(DAY(I7)&gt;=DAY(H6),DAY(I7)-DAY(H6),DAY(I7)+30-DAY(H6))))</f>
        <v>0</v>
      </c>
      <c r="M7" s="47" t="s">
        <v>5</v>
      </c>
      <c r="N7" s="47"/>
      <c r="O7" s="47"/>
      <c r="P7" s="47"/>
    </row>
    <row r="8" spans="1:17" ht="14.1" customHeight="1">
      <c r="A8" s="116"/>
      <c r="B8" s="87"/>
      <c r="C8" s="87"/>
      <c r="D8" s="88">
        <f t="shared" si="1"/>
        <v>0</v>
      </c>
      <c r="E8" s="88">
        <f t="shared" si="0"/>
        <v>0</v>
      </c>
      <c r="F8" s="89">
        <f t="shared" ref="F8:F24" si="2">IF(OR(B8=0,C8=0),0,IF(C8-B8&lt;30,C8-B8,IF(DAY(C8)&gt;=DAY(B8),DAY(C8)-DAY(B8),DAY(C8)+30-DAY(B8))))</f>
        <v>0</v>
      </c>
      <c r="G8" s="46"/>
      <c r="H8" s="47">
        <f>IF(ISNUMBER(LARGE($B$6:$B$24,3)),LARGE($B$6:$B$24,3),0)</f>
        <v>0</v>
      </c>
      <c r="I8" s="47">
        <f>IF(ISNUMBER(LARGE($C$7:$C$24,2)),LARGE($C$7:$C$24,2),0)</f>
        <v>0</v>
      </c>
      <c r="J8" s="45">
        <f>IF(I8&lt;=H7,0,IF(OR(MONTH(H7)&gt;MONTH(I8),AND(MONTH(H7)=MONTH(I8),DAY(H7)&gt;DAY(I8))),YEAR(I8)-YEAR(H7)-1,YEAR(I8)-YEAR(H7)))</f>
        <v>0</v>
      </c>
      <c r="K8" s="45">
        <f t="shared" ref="K8:K24" si="3">IF(I8&lt;=H7,0,IF(AND(DAY(I8)&gt;=DAY(H7),MONTH(I8)=MONTH(H7)),0,IF(MONTH(I8)&gt;MONTH(H7),IF(DAY(H7)&gt;DAY(I8),MONTH(I8)-MONTH(H7)-1,MONTH(I8)-MONTH(H7)),IF(DAY(H7)&gt;DAY(I8),11+MONTH(I8)-MONTH(H7),12+MONTH(I8)-MONTH(H7)))))</f>
        <v>0</v>
      </c>
      <c r="L8" s="45">
        <f>IF(I8&lt;=H7,0,IF(I8-H7&lt;30,I8-H7,IF(DAY(I8)&gt;=DAY(H7),DAY(I8)-DAY(H7),DAY(I8)+30-DAY(H7))))</f>
        <v>0</v>
      </c>
      <c r="M8" s="47" t="s">
        <v>6</v>
      </c>
      <c r="N8" s="47"/>
      <c r="O8" s="47"/>
      <c r="P8" s="47"/>
    </row>
    <row r="9" spans="1:17" ht="14.1" customHeight="1">
      <c r="A9" s="116"/>
      <c r="B9" s="87"/>
      <c r="C9" s="87"/>
      <c r="D9" s="88">
        <f t="shared" si="1"/>
        <v>0</v>
      </c>
      <c r="E9" s="88">
        <f t="shared" si="0"/>
        <v>0</v>
      </c>
      <c r="F9" s="89">
        <f t="shared" si="2"/>
        <v>0</v>
      </c>
      <c r="G9" s="46"/>
      <c r="H9" s="47">
        <f>IF(ISNUMBER(LARGE($B$6:$B$24,4)),LARGE($B$6:$B$24,4),0)</f>
        <v>0</v>
      </c>
      <c r="I9" s="47">
        <f>IF(ISNUMBER(LARGE($C$7:$C$24,3)),LARGE($C$7:$C$24,3),0)</f>
        <v>0</v>
      </c>
      <c r="J9" s="45">
        <f t="shared" ref="J9:J24" si="4">IF(I9&lt;=H8,0,IF(OR(MONTH(H8)&gt;MONTH(I9),AND(MONTH(H8)=MONTH(I9),DAY(H8)&gt;DAY(I9))),YEAR(I9)-YEAR(H8)-1,YEAR(I9)-YEAR(H8)))</f>
        <v>0</v>
      </c>
      <c r="K9" s="45">
        <f>IF(I9&lt;=H8,0,IF(AND(DAY(I9)&gt;=DAY(H8),MONTH(I9)=MONTH(H8)),0,IF(MONTH(I9)&gt;MONTH(H8),IF(DAY(H8)&gt;DAY(I9),MONTH(I9)-MONTH(H8)-1,MONTH(I9)-MONTH(H8)),IF(DAY(H8)&gt;DAY(I9),11+MONTH(I9)-MONTH(H8),12+MONTH(I9)-MONTH(H8)))))</f>
        <v>0</v>
      </c>
      <c r="L9" s="45">
        <f>IF(I9&lt;=H8,0,IF(I9-H8&lt;30,I9-H8,IF(DAY(I9)&gt;=DAY(H8),DAY(I9)-DAY(H8),DAY(I9)+30-DAY(H8))))</f>
        <v>0</v>
      </c>
      <c r="M9" s="42" t="e">
        <f>IF(O36&gt;O40,O36,O40)</f>
        <v>#N/A</v>
      </c>
      <c r="O9" s="49" t="s">
        <v>33</v>
      </c>
      <c r="Q9" s="49" t="s">
        <v>33</v>
      </c>
    </row>
    <row r="10" spans="1:17" ht="14.1" customHeight="1">
      <c r="A10" s="116"/>
      <c r="B10" s="87"/>
      <c r="C10" s="87"/>
      <c r="D10" s="88">
        <f t="shared" si="1"/>
        <v>0</v>
      </c>
      <c r="E10" s="88">
        <f t="shared" si="0"/>
        <v>0</v>
      </c>
      <c r="F10" s="89">
        <f t="shared" si="2"/>
        <v>0</v>
      </c>
      <c r="G10" s="46"/>
      <c r="H10" s="47">
        <f>IF(ISNUMBER(LARGE($B$6:$B$24,5)),LARGE($B$6:$B$24,5),0)</f>
        <v>0</v>
      </c>
      <c r="I10" s="47">
        <f>IF(ISNUMBER(LARGE($C$7:$C$24,4)),LARGE($C$7:$C$24,4),0)</f>
        <v>0</v>
      </c>
      <c r="J10" s="45">
        <f t="shared" si="4"/>
        <v>0</v>
      </c>
      <c r="K10" s="45">
        <f>IF(I10&lt;=H9,0,IF(AND(DAY(I10)&gt;=DAY(H9),MONTH(I10)=MONTH(H9)),0,IF(MONTH(I10)&gt;MONTH(H9),IF(DAY(H9)&gt;DAY(I10),MONTH(I10)-MONTH(H9)-1,MONTH(I10)-MONTH(H9)),IF(DAY(H9)&gt;DAY(I10),11+MONTH(I10)-MONTH(H9),12+MONTH(I10)-MONTH(H9)))))</f>
        <v>0</v>
      </c>
      <c r="L10" s="45">
        <f>IF(I10&lt;=H9,0,IF(I10-H9&lt;30,I10-H9,IF(DAY(I10)&gt;=DAY(H9),DAY(I10)-DAY(H9),DAY(I10)+30-DAY(H9))))</f>
        <v>0</v>
      </c>
      <c r="M10" s="42">
        <f>IF(AND(M6="LB 12",B37="ja"),tabel!G2,IF(AND(M6="LC 12",B37="ja"),tabel!G3,IF(AND(M6="LD 12",B37="ja"),tabel!I2,IF(AND(M6="L1E 12",B37="ja"),tabel!I3,0))))</f>
        <v>0</v>
      </c>
      <c r="O10" s="50" t="e">
        <f>HLOOKUP(LEFT($B$35,3),Schaal!$C$25:$AP$45,2,FALSE)</f>
        <v>#N/A</v>
      </c>
      <c r="Q10" s="50" t="str">
        <f>Schaal!C$1</f>
        <v>LB leraar</v>
      </c>
    </row>
    <row r="11" spans="1:17" ht="14.1" customHeight="1">
      <c r="A11" s="116"/>
      <c r="B11" s="87"/>
      <c r="C11" s="87"/>
      <c r="D11" s="88">
        <f t="shared" si="1"/>
        <v>0</v>
      </c>
      <c r="E11" s="88">
        <f t="shared" si="0"/>
        <v>0</v>
      </c>
      <c r="F11" s="89">
        <f t="shared" si="2"/>
        <v>0</v>
      </c>
      <c r="G11" s="46"/>
      <c r="H11" s="47">
        <f>IF(ISNUMBER(LARGE($B$6:$B$24,6)),LARGE($B$6:$B$24,6),0)</f>
        <v>0</v>
      </c>
      <c r="I11" s="47">
        <f>IF(ISNUMBER(LARGE($C$7:$C$24,5)),LARGE($C$7:$C$24,5),0)</f>
        <v>0</v>
      </c>
      <c r="J11" s="45">
        <f>IF(I11&lt;=H10,0,IF(OR(MONTH(H10)&gt;MONTH(I11),AND(MONTH(H10)=MONTH(I11),DAY(H10)&gt;DAY(I11))),YEAR(I11)-YEAR(H10)-1,YEAR(I11)-YEAR(H10)))</f>
        <v>0</v>
      </c>
      <c r="K11" s="45">
        <f t="shared" si="3"/>
        <v>0</v>
      </c>
      <c r="L11" s="45">
        <f>IF(I11&lt;=H10,0,IF(I11-H10&lt;30,I11-H10,IF(DAY(I11)&gt;=DAY(H10),DAY(I11)-DAY(H10),DAY(I11)+30-DAY(H10))))</f>
        <v>0</v>
      </c>
      <c r="M11" s="42">
        <f>IF(AND(M6="lb15",B38="ja"),tabel!F3,IF(AND(M6="la15",B38="ja"),tabel!F2,0))</f>
        <v>0</v>
      </c>
      <c r="O11" s="50" t="e">
        <f>HLOOKUP(LEFT($B$35,3),Schaal!$C$25:$AP$45,3,FALSE)</f>
        <v>#N/A</v>
      </c>
      <c r="Q11" s="50" t="str">
        <f>Schaal!D$1</f>
        <v>LC leraar</v>
      </c>
    </row>
    <row r="12" spans="1:17" ht="14.1" customHeight="1">
      <c r="A12" s="116"/>
      <c r="B12" s="87"/>
      <c r="C12" s="87"/>
      <c r="D12" s="88">
        <f t="shared" si="1"/>
        <v>0</v>
      </c>
      <c r="E12" s="88">
        <f t="shared" si="0"/>
        <v>0</v>
      </c>
      <c r="F12" s="89">
        <f t="shared" si="2"/>
        <v>0</v>
      </c>
      <c r="G12" s="46"/>
      <c r="H12" s="47">
        <f>IF(ISNUMBER(LARGE($B$6:$B$24,7)),LARGE($B$6:$B$24,7),0)</f>
        <v>0</v>
      </c>
      <c r="I12" s="47">
        <f>IF(ISNUMBER(LARGE($C$7:$C$24,6)),LARGE($C$7:$C$24,6),0)</f>
        <v>0</v>
      </c>
      <c r="J12" s="45">
        <f t="shared" si="4"/>
        <v>0</v>
      </c>
      <c r="K12" s="45">
        <f t="shared" si="3"/>
        <v>0</v>
      </c>
      <c r="L12" s="45">
        <f t="shared" ref="L12:L24" si="5">IF(I12&lt;=H11,0,IF(I12-H11&lt;30,I12-H11,IF(DAY(I12)&gt;=DAY(H11),DAY(I12)-DAY(H11),DAY(I12)+30-DAY(H11))))</f>
        <v>0</v>
      </c>
      <c r="O12" s="50" t="e">
        <f>HLOOKUP(LEFT($B$35,3),Schaal!$C$25:$AP$45,4,FALSE)</f>
        <v>#N/A</v>
      </c>
      <c r="Q12" s="50" t="str">
        <f>Schaal!E$1</f>
        <v>LD leraar</v>
      </c>
    </row>
    <row r="13" spans="1:17" ht="14.1" customHeight="1">
      <c r="A13" s="116"/>
      <c r="B13" s="87"/>
      <c r="C13" s="87"/>
      <c r="D13" s="88">
        <f t="shared" si="1"/>
        <v>0</v>
      </c>
      <c r="E13" s="88">
        <f t="shared" si="0"/>
        <v>0</v>
      </c>
      <c r="F13" s="89">
        <f t="shared" si="2"/>
        <v>0</v>
      </c>
      <c r="G13" s="46"/>
      <c r="H13" s="47">
        <f>IF(ISNUMBER(LARGE($B$6:$B$24,8)),LARGE($B$6:$B$24,8),0)</f>
        <v>0</v>
      </c>
      <c r="I13" s="47">
        <f>IF(ISNUMBER(LARGE($C$7:$C$24,7)),LARGE($C$7:$C$24,7),0)</f>
        <v>0</v>
      </c>
      <c r="J13" s="45">
        <f t="shared" si="4"/>
        <v>0</v>
      </c>
      <c r="K13" s="45">
        <f t="shared" si="3"/>
        <v>0</v>
      </c>
      <c r="L13" s="45">
        <f t="shared" si="5"/>
        <v>0</v>
      </c>
      <c r="O13" s="50" t="e">
        <f>HLOOKUP(LEFT($B$35,3),Schaal!$C$25:$AP$45,5,FALSE)</f>
        <v>#N/A</v>
      </c>
      <c r="Q13" s="50" t="str">
        <f>Schaal!F$1</f>
        <v>LE leraar</v>
      </c>
    </row>
    <row r="14" spans="1:17" ht="14.1" customHeight="1">
      <c r="A14" s="116"/>
      <c r="B14" s="87"/>
      <c r="C14" s="87"/>
      <c r="D14" s="88">
        <f t="shared" si="1"/>
        <v>0</v>
      </c>
      <c r="E14" s="88">
        <f t="shared" si="0"/>
        <v>0</v>
      </c>
      <c r="F14" s="89">
        <f t="shared" si="2"/>
        <v>0</v>
      </c>
      <c r="G14" s="46"/>
      <c r="H14" s="47">
        <f>IF(ISNUMBER(LARGE($B$6:$B$24,9)),LARGE($B$6:$B$24,9),0)</f>
        <v>0</v>
      </c>
      <c r="I14" s="47">
        <f>IF(ISNUMBER(LARGE($C$7:$C$24,8)),LARGE($C$7:$C$24,8),0)</f>
        <v>0</v>
      </c>
      <c r="J14" s="45">
        <f t="shared" si="4"/>
        <v>0</v>
      </c>
      <c r="K14" s="45">
        <f t="shared" si="3"/>
        <v>0</v>
      </c>
      <c r="L14" s="45">
        <f t="shared" si="5"/>
        <v>0</v>
      </c>
      <c r="O14" s="50" t="e">
        <f>HLOOKUP(LEFT($B$35,3),Schaal!$C$25:$AP$45,6,FALSE)</f>
        <v>#N/A</v>
      </c>
      <c r="Q14" s="50" t="str">
        <f>Schaal!G$1</f>
        <v>OOP 1</v>
      </c>
    </row>
    <row r="15" spans="1:17" ht="14.1" customHeight="1">
      <c r="A15" s="116"/>
      <c r="B15" s="87"/>
      <c r="C15" s="87"/>
      <c r="D15" s="88">
        <f t="shared" si="1"/>
        <v>0</v>
      </c>
      <c r="E15" s="88">
        <f t="shared" si="0"/>
        <v>0</v>
      </c>
      <c r="F15" s="89">
        <f t="shared" si="2"/>
        <v>0</v>
      </c>
      <c r="G15" s="46"/>
      <c r="H15" s="47">
        <f>IF(ISNUMBER(LARGE($B$6:$B$24,10)),LARGE($B$6:$B$24,10),0)</f>
        <v>0</v>
      </c>
      <c r="I15" s="47">
        <f>IF(ISNUMBER(LARGE($C$7:$C$24,9)),LARGE($C$7:$C$24,9),0)</f>
        <v>0</v>
      </c>
      <c r="J15" s="45">
        <f t="shared" si="4"/>
        <v>0</v>
      </c>
      <c r="K15" s="45">
        <f t="shared" si="3"/>
        <v>0</v>
      </c>
      <c r="L15" s="45">
        <f t="shared" si="5"/>
        <v>0</v>
      </c>
      <c r="O15" s="50" t="e">
        <f>HLOOKUP(LEFT($B$35,3),Schaal!$C$25:$AP$45,7,FALSE)</f>
        <v>#N/A</v>
      </c>
      <c r="Q15" s="50" t="str">
        <f>Schaal!H$1</f>
        <v>OOP 2</v>
      </c>
    </row>
    <row r="16" spans="1:17" ht="14.1" customHeight="1">
      <c r="A16" s="116"/>
      <c r="B16" s="87"/>
      <c r="C16" s="87"/>
      <c r="D16" s="88">
        <f t="shared" si="1"/>
        <v>0</v>
      </c>
      <c r="E16" s="88">
        <f t="shared" si="0"/>
        <v>0</v>
      </c>
      <c r="F16" s="89">
        <f>IF(OR(B16=0,C16=0),0,IF(C16-B16&lt;30,C16-B16,IF(DAY(C16)&gt;=DAY(B16),DAY(C16)-DAY(B16),DAY(C16)+30-DAY(B16))))</f>
        <v>0</v>
      </c>
      <c r="G16" s="46"/>
      <c r="H16" s="47">
        <f>IF(ISNUMBER(LARGE($B$6:$B$24,11)),LARGE($B$6:$B$24,11),0)</f>
        <v>0</v>
      </c>
      <c r="I16" s="47">
        <f>IF(ISNUMBER(LARGE($C$7:$C$24,10)),LARGE($C$7:$C$24,10),0)</f>
        <v>0</v>
      </c>
      <c r="J16" s="45">
        <f t="shared" si="4"/>
        <v>0</v>
      </c>
      <c r="K16" s="45">
        <f t="shared" si="3"/>
        <v>0</v>
      </c>
      <c r="L16" s="45">
        <f t="shared" si="5"/>
        <v>0</v>
      </c>
      <c r="O16" s="50" t="e">
        <f>HLOOKUP(LEFT($B$35,3),Schaal!$C$25:$AP$45,8,FALSE)</f>
        <v>#N/A</v>
      </c>
      <c r="Q16" s="50" t="str">
        <f>Schaal!I$1</f>
        <v>OOP 3</v>
      </c>
    </row>
    <row r="17" spans="1:17" ht="14.1" customHeight="1">
      <c r="A17" s="116"/>
      <c r="B17" s="87"/>
      <c r="C17" s="87"/>
      <c r="D17" s="88">
        <f t="shared" si="1"/>
        <v>0</v>
      </c>
      <c r="E17" s="88">
        <f t="shared" si="0"/>
        <v>0</v>
      </c>
      <c r="F17" s="89">
        <f t="shared" si="2"/>
        <v>0</v>
      </c>
      <c r="G17" s="46"/>
      <c r="H17" s="47">
        <f>IF(ISNUMBER(LARGE($B$6:$B$24,12)),LARGE($B$6:$B$24,12),0)</f>
        <v>0</v>
      </c>
      <c r="I17" s="47">
        <f>IF(ISNUMBER(LARGE($C$7:$C$24,11)),LARGE($C$7:$C$24,11),0)</f>
        <v>0</v>
      </c>
      <c r="J17" s="45">
        <f t="shared" si="4"/>
        <v>0</v>
      </c>
      <c r="K17" s="45">
        <f t="shared" si="3"/>
        <v>0</v>
      </c>
      <c r="L17" s="45">
        <f t="shared" si="5"/>
        <v>0</v>
      </c>
      <c r="O17" s="50" t="e">
        <f>HLOOKUP(LEFT($B$35,3),Schaal!$C$25:$AP$45,9,FALSE)</f>
        <v>#N/A</v>
      </c>
      <c r="Q17" s="50" t="str">
        <f>Schaal!J$1</f>
        <v>OOP 4</v>
      </c>
    </row>
    <row r="18" spans="1:17" ht="14.1" customHeight="1">
      <c r="A18" s="116"/>
      <c r="B18" s="87"/>
      <c r="C18" s="87"/>
      <c r="D18" s="88">
        <f t="shared" si="1"/>
        <v>0</v>
      </c>
      <c r="E18" s="88">
        <f t="shared" si="0"/>
        <v>0</v>
      </c>
      <c r="F18" s="89">
        <f t="shared" si="2"/>
        <v>0</v>
      </c>
      <c r="G18" s="46"/>
      <c r="H18" s="47">
        <f>IF(ISNUMBER(LARGE($B$6:$B$24,13)),LARGE($B$6:$B$24,13),0)</f>
        <v>0</v>
      </c>
      <c r="I18" s="47">
        <f>IF(ISNUMBER(LARGE($C$7:$C$24,12)),LARGE($C$7:$C$24,12),0)</f>
        <v>0</v>
      </c>
      <c r="J18" s="45">
        <f t="shared" si="4"/>
        <v>0</v>
      </c>
      <c r="K18" s="45">
        <f t="shared" si="3"/>
        <v>0</v>
      </c>
      <c r="L18" s="45">
        <f t="shared" si="5"/>
        <v>0</v>
      </c>
      <c r="O18" s="50" t="e">
        <f>HLOOKUP(LEFT($B$35,3),Schaal!$C$25:$AP$45,10,FALSE)</f>
        <v>#N/A</v>
      </c>
      <c r="Q18" s="50" t="str">
        <f>Schaal!K$1</f>
        <v>OOP 5</v>
      </c>
    </row>
    <row r="19" spans="1:17" ht="14.1" customHeight="1">
      <c r="A19" s="116"/>
      <c r="B19" s="87"/>
      <c r="C19" s="87"/>
      <c r="D19" s="88">
        <f t="shared" si="1"/>
        <v>0</v>
      </c>
      <c r="E19" s="88">
        <f t="shared" si="0"/>
        <v>0</v>
      </c>
      <c r="F19" s="89">
        <f t="shared" si="2"/>
        <v>0</v>
      </c>
      <c r="G19" s="46"/>
      <c r="H19" s="47">
        <f>IF(ISNUMBER(LARGE($B$6:$B$24,14)),LARGE($B$6:$B$24,14),0)</f>
        <v>0</v>
      </c>
      <c r="I19" s="47">
        <f>IF(ISNUMBER(LARGE($C$7:$C$24,13)),LARGE($C$7:$C$24,13),0)</f>
        <v>0</v>
      </c>
      <c r="J19" s="45">
        <f t="shared" si="4"/>
        <v>0</v>
      </c>
      <c r="K19" s="45">
        <f t="shared" si="3"/>
        <v>0</v>
      </c>
      <c r="L19" s="45">
        <f t="shared" si="5"/>
        <v>0</v>
      </c>
      <c r="O19" s="50" t="e">
        <f>HLOOKUP(LEFT($B$35,3),Schaal!$C$25:$AP$45,11,FALSE)</f>
        <v>#N/A</v>
      </c>
      <c r="Q19" s="50" t="str">
        <f>Schaal!L$1</f>
        <v>OOP 6</v>
      </c>
    </row>
    <row r="20" spans="1:17" ht="14.1" customHeight="1">
      <c r="A20" s="116"/>
      <c r="B20" s="87"/>
      <c r="C20" s="87"/>
      <c r="D20" s="88">
        <f t="shared" si="1"/>
        <v>0</v>
      </c>
      <c r="E20" s="88">
        <f t="shared" si="0"/>
        <v>0</v>
      </c>
      <c r="F20" s="89">
        <f t="shared" si="2"/>
        <v>0</v>
      </c>
      <c r="G20" s="46"/>
      <c r="H20" s="47">
        <f>IF(ISNUMBER(LARGE($B$6:$B$24,15)),LARGE($B$6:$B$24,15),0)</f>
        <v>0</v>
      </c>
      <c r="I20" s="47">
        <f>IF(ISNUMBER(LARGE($C$7:$C$24,14)),LARGE($C$7:$C$24,14),0)</f>
        <v>0</v>
      </c>
      <c r="J20" s="45">
        <f t="shared" si="4"/>
        <v>0</v>
      </c>
      <c r="K20" s="45">
        <f t="shared" si="3"/>
        <v>0</v>
      </c>
      <c r="L20" s="45">
        <f t="shared" si="5"/>
        <v>0</v>
      </c>
      <c r="O20" s="50" t="e">
        <f>HLOOKUP(LEFT($B$35,3),Schaal!$C$25:$AP$45,12,FALSE)</f>
        <v>#N/A</v>
      </c>
      <c r="Q20" s="50" t="str">
        <f>Schaal!M$1</f>
        <v>OOP 7</v>
      </c>
    </row>
    <row r="21" spans="1:17" ht="14.1" customHeight="1">
      <c r="A21" s="116"/>
      <c r="B21" s="87"/>
      <c r="C21" s="87"/>
      <c r="D21" s="88">
        <f t="shared" si="1"/>
        <v>0</v>
      </c>
      <c r="E21" s="88">
        <f t="shared" si="0"/>
        <v>0</v>
      </c>
      <c r="F21" s="89">
        <f t="shared" si="2"/>
        <v>0</v>
      </c>
      <c r="G21" s="46"/>
      <c r="H21" s="47">
        <f>IF(ISNUMBER(LARGE($B$6:$B$24,16)),LARGE($B$6:$B$24,16),0)</f>
        <v>0</v>
      </c>
      <c r="I21" s="47">
        <f>IF(ISNUMBER(LARGE($C$7:$C$24,15)),LARGE($C$7:$C$24,15),0)</f>
        <v>0</v>
      </c>
      <c r="J21" s="45">
        <f t="shared" si="4"/>
        <v>0</v>
      </c>
      <c r="K21" s="45">
        <f t="shared" si="3"/>
        <v>0</v>
      </c>
      <c r="L21" s="45">
        <f t="shared" si="5"/>
        <v>0</v>
      </c>
      <c r="O21" s="50" t="e">
        <f>HLOOKUP(LEFT($B$35,3),Schaal!$C$25:$AP$45,13,FALSE)</f>
        <v>#N/A</v>
      </c>
      <c r="Q21" s="50" t="str">
        <f>Schaal!N$1</f>
        <v>OOP 8</v>
      </c>
    </row>
    <row r="22" spans="1:17" ht="14.1" customHeight="1">
      <c r="A22" s="116"/>
      <c r="B22" s="87"/>
      <c r="C22" s="87"/>
      <c r="D22" s="88">
        <f t="shared" si="1"/>
        <v>0</v>
      </c>
      <c r="E22" s="88">
        <f t="shared" si="0"/>
        <v>0</v>
      </c>
      <c r="F22" s="89">
        <f t="shared" si="2"/>
        <v>0</v>
      </c>
      <c r="G22" s="46"/>
      <c r="H22" s="47">
        <f>IF(ISNUMBER(LARGE($B$6:$B$24,17)),LARGE($B$6:$B$24,17),0)</f>
        <v>0</v>
      </c>
      <c r="I22" s="47">
        <f>IF(ISNUMBER(LARGE($C$7:$C$24,16)),LARGE($C$7:$C$24,16),0)</f>
        <v>0</v>
      </c>
      <c r="J22" s="45">
        <f t="shared" si="4"/>
        <v>0</v>
      </c>
      <c r="K22" s="45">
        <f t="shared" si="3"/>
        <v>0</v>
      </c>
      <c r="L22" s="45">
        <f t="shared" si="5"/>
        <v>0</v>
      </c>
      <c r="O22" s="50" t="e">
        <f>HLOOKUP(LEFT($B$35,3),Schaal!$C$25:$AP$45,14,FALSE)</f>
        <v>#N/A</v>
      </c>
      <c r="Q22" s="50" t="str">
        <f>Schaal!O$1</f>
        <v>OOP 9</v>
      </c>
    </row>
    <row r="23" spans="1:17" ht="14.1" customHeight="1">
      <c r="A23" s="116"/>
      <c r="B23" s="87"/>
      <c r="C23" s="87"/>
      <c r="D23" s="88">
        <f t="shared" si="1"/>
        <v>0</v>
      </c>
      <c r="E23" s="88">
        <f t="shared" si="0"/>
        <v>0</v>
      </c>
      <c r="F23" s="89">
        <f t="shared" si="2"/>
        <v>0</v>
      </c>
      <c r="G23" s="46"/>
      <c r="H23" s="47">
        <f>IF(ISNUMBER(LARGE($B$6:$B$24,18)),LARGE($B$6:$B$24,18),0)</f>
        <v>0</v>
      </c>
      <c r="I23" s="47">
        <f>IF(ISNUMBER(LARGE($C$7:$C$24,17)),LARGE($C$7:$C$24,17),0)</f>
        <v>0</v>
      </c>
      <c r="J23" s="45">
        <f t="shared" si="4"/>
        <v>0</v>
      </c>
      <c r="K23" s="45">
        <f t="shared" si="3"/>
        <v>0</v>
      </c>
      <c r="L23" s="45">
        <f t="shared" si="5"/>
        <v>0</v>
      </c>
      <c r="O23" s="50" t="e">
        <f>HLOOKUP(LEFT($B$35,3),Schaal!$C$25:$AP$45,15,FALSE)</f>
        <v>#N/A</v>
      </c>
      <c r="P23" s="51"/>
      <c r="Q23" s="50" t="str">
        <f>Schaal!P$1</f>
        <v>OOP 10</v>
      </c>
    </row>
    <row r="24" spans="1:17" ht="14.1" customHeight="1">
      <c r="A24" s="117"/>
      <c r="B24" s="90"/>
      <c r="C24" s="90"/>
      <c r="D24" s="91">
        <f t="shared" si="1"/>
        <v>0</v>
      </c>
      <c r="E24" s="91">
        <f t="shared" si="0"/>
        <v>0</v>
      </c>
      <c r="F24" s="92">
        <f t="shared" si="2"/>
        <v>0</v>
      </c>
      <c r="G24" s="46"/>
      <c r="H24" s="47">
        <f>IF(ISNUMBER(LARGE($B$6:$B$24,19)),LARGE($B$6:$B$24,19),0)</f>
        <v>0</v>
      </c>
      <c r="I24" s="47">
        <f>IF(ISNUMBER(LARGE($C$7:$C$24,18)),LARGE($C$7:$C$24,18),0)</f>
        <v>0</v>
      </c>
      <c r="J24" s="45">
        <f t="shared" si="4"/>
        <v>0</v>
      </c>
      <c r="K24" s="45">
        <f t="shared" si="3"/>
        <v>0</v>
      </c>
      <c r="L24" s="45">
        <f t="shared" si="5"/>
        <v>0</v>
      </c>
      <c r="O24" s="50" t="e">
        <f>HLOOKUP(LEFT($B$35,3),Schaal!$C$25:$AP$45,16,FALSE)</f>
        <v>#N/A</v>
      </c>
      <c r="P24" s="42">
        <v>0</v>
      </c>
      <c r="Q24" s="50" t="str">
        <f>Schaal!Q$1</f>
        <v>OOP 11</v>
      </c>
    </row>
    <row r="25" spans="1:17" ht="14.1" customHeight="1">
      <c r="A25" s="44"/>
      <c r="B25" s="47"/>
      <c r="C25" s="52" t="s">
        <v>7</v>
      </c>
      <c r="D25" s="96"/>
      <c r="E25" s="97"/>
      <c r="F25" s="98"/>
      <c r="G25" s="46"/>
      <c r="O25" s="50" t="e">
        <f>HLOOKUP(LEFT($B$35,3),Schaal!$C$25:$AP$45,17,FALSE)</f>
        <v>#N/A</v>
      </c>
      <c r="Q25" s="50" t="str">
        <f>Schaal!R$1</f>
        <v>OOP 12</v>
      </c>
    </row>
    <row r="26" spans="1:17" ht="14.1" customHeight="1">
      <c r="A26" s="44"/>
      <c r="B26" s="47"/>
      <c r="C26" s="52" t="s">
        <v>7</v>
      </c>
      <c r="D26" s="99"/>
      <c r="E26" s="100"/>
      <c r="F26" s="101"/>
      <c r="G26" s="46"/>
      <c r="O26" s="50" t="e">
        <f>HLOOKUP(LEFT($B$35,3),Schaal!$C$25:$AP$45,18,FALSE)</f>
        <v>#N/A</v>
      </c>
      <c r="Q26" s="50" t="str">
        <f>Schaal!S$1</f>
        <v>OOP 13</v>
      </c>
    </row>
    <row r="27" spans="1:17" ht="14.1" customHeight="1">
      <c r="A27" s="53"/>
      <c r="B27" s="56" t="s">
        <v>8</v>
      </c>
      <c r="C27" s="81">
        <f ca="1">TODAY()</f>
        <v>45827</v>
      </c>
      <c r="D27" s="125">
        <f ca="1">SUM(D6:D26)-SUM(J7:J24)-IF(SUM(E6:E26)-SUM(K7:K24)-IF(SUM(F6:F26)-SUM(L7:L24)&lt;0,1,0)+TRUNC((SUM(F6:F26)-SUM(L7:L24))/30,0)&lt;0,1,0)+TRUNC((SUM(E6:E26)-SUM(K7:K24)-IF(SUM(F6:F26)-SUM(L7:L24)&lt;0,1,0)+TRUNC((SUM(F6:F26)-SUM(L7:L24))/30,0))/12,0)</f>
        <v>0</v>
      </c>
      <c r="E27" s="126">
        <f ca="1">MOD(SUM(E6:E26)-SUM(K7:K24)-IF(SUM(F6:F26)-SUM(L7:L24)&lt;0,1,0)+TRUNC((SUM(F6:F26)-SUM(L7:L24))/30,0),12)</f>
        <v>0</v>
      </c>
      <c r="F27" s="127">
        <f ca="1">MOD(SUM(F6:F26)-SUM(L7:L24),30)</f>
        <v>0</v>
      </c>
      <c r="G27" s="54"/>
      <c r="O27" s="50" t="e">
        <f>HLOOKUP(LEFT($B$35,3),Schaal!$C$25:$AP$45,19,FALSE)</f>
        <v>#N/A</v>
      </c>
      <c r="Q27" s="50" t="str">
        <f>Schaal!T$1</f>
        <v>OOP 14</v>
      </c>
    </row>
    <row r="28" spans="1:17" ht="14.1" customHeight="1">
      <c r="A28" s="55"/>
      <c r="B28" s="56" t="s">
        <v>31</v>
      </c>
      <c r="C28" s="42"/>
      <c r="D28" s="42"/>
      <c r="E28" s="42"/>
      <c r="F28" s="42"/>
      <c r="G28" s="46"/>
      <c r="O28" s="50" t="e">
        <f>HLOOKUP(LEFT($B$35,3),Schaal!$C$25:$AP$45,20,FALSE)</f>
        <v>#N/A</v>
      </c>
      <c r="P28" s="42">
        <v>0</v>
      </c>
      <c r="Q28" s="50" t="str">
        <f>Schaal!U$1</f>
        <v>OOP 15</v>
      </c>
    </row>
    <row r="29" spans="1:17" ht="8.4" customHeight="1">
      <c r="A29" s="57">
        <f>IF(OR(D25&gt;0,E25&gt;0,F25&gt;0,D26&gt;0,E26&gt;0,F26&gt;0),"overzicht 'diverse tijdvakken' meezenden!",0)</f>
        <v>0</v>
      </c>
      <c r="B29" s="42"/>
      <c r="C29" s="152">
        <f>IF(AND(B6=0,COUNT(B7:B24)&gt;=1),"eerste regel invullen!",0)</f>
        <v>0</v>
      </c>
      <c r="D29" s="152"/>
      <c r="E29" s="152"/>
      <c r="F29" s="42"/>
      <c r="G29" s="46"/>
      <c r="H29" s="42">
        <f ca="1">IF(F27&lt;DAY(C6),DAY(C6)-F27,DAY(C6)+30-F27)</f>
        <v>19</v>
      </c>
      <c r="I29" s="47"/>
      <c r="O29" s="50" t="e">
        <f>HLOOKUP(LEFT($B$35,3),Schaal!$C$25:$AP$45,21,FALSE)</f>
        <v>#N/A</v>
      </c>
      <c r="Q29" s="50" t="str">
        <f>Schaal!V$1</f>
        <v>OOP 16</v>
      </c>
    </row>
    <row r="30" spans="1:17" ht="15.75" customHeight="1">
      <c r="A30" s="59" t="str">
        <f ca="1">IF(D27&gt;28,"40-jarig","25-jarig")&amp;" ambtsjubileum:"</f>
        <v>25-jarig ambtsjubileum:</v>
      </c>
      <c r="B30" s="102" t="str">
        <f>IF(OR(COUNT(B7:B24)&lt;&gt;COUNT(C7:C24),B6=0),"",H29&amp;"-"&amp;H30&amp;"-"&amp;H31)</f>
        <v/>
      </c>
      <c r="C30" s="42"/>
      <c r="D30" s="42"/>
      <c r="E30" s="42"/>
      <c r="F30" s="42"/>
      <c r="G30" s="46"/>
      <c r="H30" s="42">
        <f ca="1">IF(AND(F27&gt;=DAY(C6),MONTH(C6)&gt;E27+1),MONTH(C6)-E27-1,IF(F27&gt;=DAY(C6),MONTH(C6)-E27+11,IF(MONTH(C6)&gt;E27,MONTH(C6)-E27,MONTH(C6)+12-E27)))</f>
        <v>6</v>
      </c>
      <c r="M30" s="58"/>
      <c r="Q30" s="49" t="str">
        <f>Schaal!X$1</f>
        <v>D11*</v>
      </c>
    </row>
    <row r="31" spans="1:17" ht="15.75" customHeight="1">
      <c r="A31" s="59" t="s">
        <v>9</v>
      </c>
      <c r="B31" s="103">
        <f>IF(OR(COUNT(B7:B24)&lt;&gt;COUNT(C7:C24),B34=0,B35=0,B36=0),0,ROUND((M9+M10+M11+IF((M9+M10+M11)*0.08&gt;M5,(M9+M10+M11)*0.08,M5))*B34/IF(D27&gt;28,1,2),2))</f>
        <v>0</v>
      </c>
      <c r="C31" s="153" t="str">
        <f>IF(AND(COUNT(B7:B24)&lt;&gt;COUNT(C7:C24),B34&lt;&gt;0,B35&lt;&gt;0,B36&lt;&gt;0),"Er ontbreekt een einddatum","(op basis loonpeil 1/1/2025)")</f>
        <v>(op basis loonpeil 1/1/2025)</v>
      </c>
      <c r="D31" s="153"/>
      <c r="E31" s="153"/>
      <c r="F31" s="153"/>
      <c r="G31" s="154"/>
      <c r="H31" s="47">
        <f ca="1">YEAR(C6)-D27+IF(D27&gt;28,40,25)-IF(OR(MONTH(C6)&lt;=E27,AND(DAY(F27)&gt;=DAY(C6),MONTH(C6)=E27+1)),1,0)</f>
        <v>2050</v>
      </c>
      <c r="M31" s="58"/>
      <c r="Q31" s="50" t="str">
        <f>Schaal!Y$1</f>
        <v>D12</v>
      </c>
    </row>
    <row r="32" spans="1:17" ht="14.1" customHeight="1">
      <c r="A32" s="128" t="s">
        <v>30</v>
      </c>
      <c r="B32" s="69"/>
      <c r="C32" s="42" t="str">
        <f>_xlfn.IFNA(IF(H32=FALSE," ",H32)," ")</f>
        <v xml:space="preserve"> </v>
      </c>
      <c r="D32" s="42"/>
      <c r="E32" s="42"/>
      <c r="F32" s="42"/>
      <c r="G32" s="46"/>
      <c r="H32" s="42" t="e">
        <f>IF((M9+M10+M11)*0.08&lt;M5,"rekening gehouden met min. VT"," ")</f>
        <v>#N/A</v>
      </c>
      <c r="M32" s="58"/>
      <c r="Q32" s="50" t="str">
        <f>Schaal!Z$1</f>
        <v>D13</v>
      </c>
    </row>
    <row r="33" spans="1:17" ht="14.1" customHeight="1">
      <c r="A33" s="129" t="s">
        <v>93</v>
      </c>
      <c r="B33" s="130"/>
      <c r="C33" s="130"/>
      <c r="D33" s="130"/>
      <c r="E33" s="130"/>
      <c r="F33" s="130"/>
      <c r="G33" s="131"/>
      <c r="Q33" s="50" t="str">
        <f>Schaal!AA$1</f>
        <v>D14</v>
      </c>
    </row>
    <row r="34" spans="1:17" ht="14.1" customHeight="1">
      <c r="A34" s="59" t="s">
        <v>10</v>
      </c>
      <c r="B34" s="104"/>
      <c r="C34" s="42"/>
      <c r="D34" s="42"/>
      <c r="E34" s="42"/>
      <c r="F34" s="42"/>
      <c r="G34" s="46"/>
      <c r="Q34" s="50" t="str">
        <f>Schaal!AB$1</f>
        <v>D15</v>
      </c>
    </row>
    <row r="35" spans="1:17" ht="14.1" customHeight="1">
      <c r="A35" s="59" t="s">
        <v>11</v>
      </c>
      <c r="B35" s="105"/>
      <c r="C35" s="42"/>
      <c r="D35" s="42"/>
      <c r="E35" s="42"/>
      <c r="F35" s="42"/>
      <c r="G35" s="46"/>
      <c r="Q35" s="50" t="str">
        <f>Schaal!AC$1</f>
        <v>A10*</v>
      </c>
    </row>
    <row r="36" spans="1:17" ht="14.1" customHeight="1">
      <c r="A36" s="59" t="s">
        <v>12</v>
      </c>
      <c r="B36" s="106"/>
      <c r="C36" s="42"/>
      <c r="D36" s="42"/>
      <c r="E36" s="42"/>
      <c r="F36" s="42"/>
      <c r="G36" s="46"/>
      <c r="N36" s="150" t="s">
        <v>140</v>
      </c>
      <c r="O36" s="151">
        <v>2446.44</v>
      </c>
      <c r="Q36" s="50" t="str">
        <f>Schaal!AD$1</f>
        <v>A11</v>
      </c>
    </row>
    <row r="37" spans="1:17" ht="14.1" customHeight="1">
      <c r="A37" s="59" t="str">
        <f>IF(OR(M6="LB 12",M6="LC 12",M6="LD 12",M6="LE 12"),"Recht op de uitlooptoeslag?"," ")</f>
        <v xml:space="preserve"> </v>
      </c>
      <c r="B37" s="107"/>
      <c r="C37" s="42"/>
      <c r="D37" s="42"/>
      <c r="E37" s="42"/>
      <c r="F37" s="42"/>
      <c r="G37" s="46"/>
      <c r="Q37" s="50" t="str">
        <f>Schaal!AE$1</f>
        <v>A12</v>
      </c>
    </row>
    <row r="38" spans="1:17" ht="6" customHeight="1">
      <c r="A38" s="59"/>
      <c r="B38" s="42"/>
      <c r="C38" s="42"/>
      <c r="D38" s="42"/>
      <c r="E38" s="42"/>
      <c r="F38" s="42"/>
      <c r="G38" s="46"/>
      <c r="Q38" s="50" t="str">
        <f>Schaal!AF$1</f>
        <v>A13</v>
      </c>
    </row>
    <row r="39" spans="1:17" ht="3" customHeight="1">
      <c r="A39" s="53"/>
      <c r="B39" s="42"/>
      <c r="C39" s="42"/>
      <c r="D39" s="42"/>
      <c r="E39" s="42"/>
      <c r="F39" s="42"/>
      <c r="G39" s="46"/>
      <c r="N39" s="49" t="s">
        <v>34</v>
      </c>
      <c r="O39" s="50" t="e">
        <f>HLOOKUP($B$35,Schaal!$C$1:$AP$48,48,FALSE)</f>
        <v>#N/A</v>
      </c>
      <c r="P39" s="62"/>
      <c r="Q39" s="50">
        <f>Schaal!AG$1</f>
        <v>0</v>
      </c>
    </row>
    <row r="40" spans="1:17" ht="14.1" customHeight="1">
      <c r="A40" s="67" t="s">
        <v>20</v>
      </c>
      <c r="B40" s="68"/>
      <c r="C40" s="70"/>
      <c r="D40" s="70"/>
      <c r="E40" s="70"/>
      <c r="F40" s="70"/>
      <c r="G40" s="71">
        <f ca="1">TODAY()</f>
        <v>45827</v>
      </c>
      <c r="N40" s="49" t="s">
        <v>91</v>
      </c>
      <c r="O40" s="50" t="e">
        <f>HLOOKUP($B$35,Schaal!C1:AG48,B36+1,FALSE)</f>
        <v>#N/A</v>
      </c>
      <c r="Q40" s="50">
        <f>Schaal!AH$1</f>
        <v>0</v>
      </c>
    </row>
    <row r="41" spans="1:17" ht="14.1" customHeight="1">
      <c r="A41" s="59" t="s">
        <v>13</v>
      </c>
      <c r="B41" s="108"/>
      <c r="C41" s="110"/>
      <c r="D41" s="42"/>
      <c r="E41" s="42"/>
      <c r="F41" s="155" t="s">
        <v>27</v>
      </c>
      <c r="G41" s="156"/>
      <c r="Q41" s="50">
        <f>Schaal!AI$1</f>
        <v>0</v>
      </c>
    </row>
    <row r="42" spans="1:17" ht="14.1" customHeight="1">
      <c r="A42" s="59" t="s">
        <v>22</v>
      </c>
      <c r="B42" s="109"/>
      <c r="C42" s="111"/>
      <c r="D42" s="42"/>
      <c r="E42" s="63"/>
      <c r="F42" s="63"/>
      <c r="G42" s="64"/>
      <c r="Q42" s="50">
        <f>Schaal!AJ$1</f>
        <v>0</v>
      </c>
    </row>
    <row r="43" spans="1:17" ht="14.1" customHeight="1">
      <c r="A43" s="59" t="s">
        <v>23</v>
      </c>
      <c r="B43" s="107"/>
      <c r="C43" s="112"/>
      <c r="D43" s="42"/>
      <c r="E43" s="63"/>
      <c r="F43" s="63"/>
      <c r="G43" s="64"/>
      <c r="Q43" s="50">
        <f>Schaal!AK$1</f>
        <v>0</v>
      </c>
    </row>
    <row r="44" spans="1:17" ht="14.1" customHeight="1">
      <c r="A44" s="53"/>
      <c r="B44" s="42"/>
      <c r="C44" s="42"/>
      <c r="D44" s="42"/>
      <c r="E44" s="63"/>
      <c r="F44" s="63"/>
      <c r="G44" s="64"/>
      <c r="Q44" s="50">
        <f>Schaal!AL$1</f>
        <v>0</v>
      </c>
    </row>
    <row r="45" spans="1:17" ht="14.1" customHeight="1">
      <c r="A45" s="77" t="s">
        <v>19</v>
      </c>
      <c r="B45" s="65"/>
      <c r="C45" s="65"/>
      <c r="D45" s="65"/>
      <c r="E45" s="65"/>
      <c r="F45" s="65"/>
      <c r="G45" s="66"/>
      <c r="Q45" s="50">
        <f>Schaal!AM$1</f>
        <v>0</v>
      </c>
    </row>
    <row r="46" spans="1:17" ht="14.25" customHeight="1">
      <c r="A46" s="77" t="s">
        <v>21</v>
      </c>
      <c r="B46" s="65"/>
      <c r="C46" s="65"/>
      <c r="D46" s="65"/>
      <c r="E46" s="65"/>
      <c r="F46" s="65"/>
      <c r="G46" s="66"/>
      <c r="Q46" s="50">
        <f>Schaal!AN$1</f>
        <v>0</v>
      </c>
    </row>
    <row r="47" spans="1:17" ht="15.75" customHeight="1">
      <c r="A47" s="53" t="s">
        <v>17</v>
      </c>
      <c r="B47" s="56" t="s">
        <v>24</v>
      </c>
      <c r="C47" s="110"/>
      <c r="D47" s="110"/>
      <c r="E47" s="110"/>
      <c r="F47" s="110"/>
      <c r="G47" s="118"/>
      <c r="Q47" s="50">
        <f>Schaal!AO$1</f>
        <v>0</v>
      </c>
    </row>
    <row r="48" spans="1:17" ht="16.5" customHeight="1">
      <c r="A48" s="53"/>
      <c r="B48" s="56" t="s">
        <v>25</v>
      </c>
      <c r="C48" s="113" t="s">
        <v>92</v>
      </c>
      <c r="D48" s="111"/>
      <c r="E48" s="111"/>
      <c r="F48" s="111"/>
      <c r="G48" s="119"/>
      <c r="Q48" s="50">
        <f>Schaal!AP$1</f>
        <v>0</v>
      </c>
    </row>
    <row r="49" spans="1:7" ht="16.5" customHeight="1">
      <c r="A49" s="55" t="s">
        <v>14</v>
      </c>
      <c r="B49" s="56" t="s">
        <v>26</v>
      </c>
      <c r="C49" s="112"/>
      <c r="D49" s="112"/>
      <c r="E49" s="112"/>
      <c r="F49" s="112"/>
      <c r="G49" s="120"/>
    </row>
    <row r="50" spans="1:7" ht="37.5" customHeight="1">
      <c r="A50" s="121"/>
      <c r="B50" s="60"/>
      <c r="C50" s="60"/>
      <c r="D50" s="60"/>
      <c r="E50" s="60"/>
      <c r="F50" s="60"/>
      <c r="G50" s="61"/>
    </row>
    <row r="51" spans="1:7" ht="12" customHeight="1">
      <c r="A51" s="72" t="s">
        <v>28</v>
      </c>
      <c r="B51" s="73" t="s">
        <v>141</v>
      </c>
      <c r="C51" s="74"/>
      <c r="D51" s="74"/>
      <c r="E51" s="74"/>
      <c r="F51" s="74"/>
      <c r="G51" s="75"/>
    </row>
  </sheetData>
  <mergeCells count="4">
    <mergeCell ref="C29:E29"/>
    <mergeCell ref="C31:G31"/>
    <mergeCell ref="F41:G41"/>
    <mergeCell ref="A4:F4"/>
  </mergeCells>
  <phoneticPr fontId="0" type="noConversion"/>
  <conditionalFormatting sqref="A29 C29:E29">
    <cfRule type="cellIs" dxfId="6" priority="2" stopIfTrue="1" operator="greaterThan">
      <formula>0</formula>
    </cfRule>
  </conditionalFormatting>
  <conditionalFormatting sqref="A37:A38">
    <cfRule type="cellIs" dxfId="5" priority="1" stopIfTrue="1" operator="equal">
      <formula>"salarisnummer fout!!"</formula>
    </cfRule>
  </conditionalFormatting>
  <conditionalFormatting sqref="C31:G31">
    <cfRule type="cellIs" dxfId="4" priority="3" stopIfTrue="1" operator="equal">
      <formula>"Er ontbreekt een einddatum"</formula>
    </cfRule>
  </conditionalFormatting>
  <dataValidations count="12">
    <dataValidation type="date" operator="lessThan" allowBlank="1" showInputMessage="1" showErrorMessage="1" errorTitle="datum ingang" error="Datum (dd-mm-jj) moet liggen voor de datum einde van de zelfde regel." sqref="B7:B24" xr:uid="{00000000-0002-0000-0000-000000000000}">
      <formula1>C7</formula1>
    </dataValidation>
    <dataValidation type="date" allowBlank="1" showInputMessage="1" showErrorMessage="1" errorTitle="datum ingang" error="Datum (dd-mm-jj) moet in het verleden liggen en na 1-1-50." sqref="B6" xr:uid="{00000000-0002-0000-0000-000001000000}">
      <formula1>18264</formula1>
      <formula2>C6</formula2>
    </dataValidation>
    <dataValidation type="date" operator="greaterThan" allowBlank="1" showInputMessage="1" showErrorMessage="1" errorTitle="datum einde" error="Datum (dd-mm-jj) moet liggen na de daarbij behorende datum ingang." sqref="C7:C24" xr:uid="{00000000-0002-0000-0000-000002000000}">
      <formula1>B7</formula1>
    </dataValidation>
    <dataValidation type="decimal" allowBlank="1" showInputMessage="1" showErrorMessage="1" errorTitle="wtf" error="Hier een getal tussen of op  0,001 en 1,0000 invullen. _x000a_Indien wtf groter is dan 1,0000 dan 1,0000 invullen." sqref="B34" xr:uid="{00000000-0002-0000-0000-000003000000}">
      <formula1>0.001</formula1>
      <formula2>1</formula2>
    </dataValidation>
    <dataValidation type="list" allowBlank="1" showInputMessage="1" showErrorMessage="1" sqref="B37" xr:uid="{00000000-0002-0000-0000-000004000000}">
      <formula1>$M$7:$M$8</formula1>
    </dataValidation>
    <dataValidation type="whole" allowBlank="1" showInputMessage="1" showErrorMessage="1" errorTitle="aantal jaren" error="Hier het aantal jaren invullen._x000a_Dit moet een geheel getal zijn, met een maximum van 40." sqref="D25:D26" xr:uid="{00000000-0002-0000-0000-000005000000}">
      <formula1>1</formula1>
      <formula2>40</formula2>
    </dataValidation>
    <dataValidation type="whole" allowBlank="1" showInputMessage="1" showErrorMessage="1" errorTitle="aantal maanden" error="Hier het aantal maanden invullen._x000a_Dit moet een geheel getal zijn, met een maximum van 50." sqref="E25:E26" xr:uid="{00000000-0002-0000-0000-000006000000}">
      <formula1>1</formula1>
      <formula2>50</formula2>
    </dataValidation>
    <dataValidation type="whole" allowBlank="1" showInputMessage="1" showErrorMessage="1" errorTitle="aantal dagen" error="Hier een getal tussen 1 en 50 invullen!" sqref="G25:G26" xr:uid="{00000000-0002-0000-0000-000007000000}">
      <formula1>1</formula1>
      <formula2>50</formula2>
    </dataValidation>
    <dataValidation type="whole" allowBlank="1" showInputMessage="1" showErrorMessage="1" errorTitle="aantal dagen" error="Hier het aantal dagen invullen._x000a_Dit moet een geheel getal zijn, met een maximum van 99." sqref="F25:F26" xr:uid="{00000000-0002-0000-0000-000008000000}">
      <formula1>1</formula1>
      <formula2>99</formula2>
    </dataValidation>
    <dataValidation type="textLength" operator="lessThanOrEqual" allowBlank="1" showInputMessage="1" showErrorMessage="1" errorTitle="naam werkgever" error="U mag hier maximaal 50 tekens invoeren." sqref="A6:A26" xr:uid="{00000000-0002-0000-0000-000009000000}">
      <formula1>50</formula1>
    </dataValidation>
    <dataValidation type="list" allowBlank="1" showInputMessage="1" showErrorMessage="1" sqref="B36" xr:uid="{00000000-0002-0000-0000-00000A000000}">
      <formula1>$O$10:$O$29</formula1>
    </dataValidation>
    <dataValidation type="list" allowBlank="1" showInputMessage="1" showErrorMessage="1" sqref="B35" xr:uid="{00000000-0002-0000-0000-00000B000000}">
      <formula1>$Q$10:$Q$48</formula1>
    </dataValidation>
  </dataValidations>
  <pageMargins left="0.55118110236220474" right="0.51181102362204722" top="0.70866141732283472" bottom="0.59055118110236227" header="0.51181102362204722" footer="0.51181102362204722"/>
  <pageSetup paperSize="9" orientation="portrait" r:id="rId1"/>
  <headerFooter>
    <oddHeader>&amp;L&amp;G</oddHeader>
    <oddFooter>&amp;L&amp;"Segoe UI,Standaard"&amp;8&amp;KEB5A3E©Onderwijsbureau Meppel &amp;C&amp;"Verdana,Standaard"&amp;7&amp;KEB5A3E &amp;R&amp;"Segoe UI,Standaard"&amp;8&amp;KEB5A3E&amp;F</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X2396"/>
  <sheetViews>
    <sheetView showOutlineSymbols="0" workbookViewId="0">
      <selection activeCell="B8" sqref="B8"/>
    </sheetView>
  </sheetViews>
  <sheetFormatPr defaultColWidth="1.6640625" defaultRowHeight="13.2"/>
  <cols>
    <col min="1" max="1" width="8.6640625" style="145" bestFit="1" customWidth="1"/>
    <col min="2" max="2" width="9.33203125" style="145" bestFit="1" customWidth="1"/>
    <col min="3" max="4" width="7.6640625" style="145" bestFit="1" customWidth="1"/>
    <col min="5" max="5" width="5" style="145" bestFit="1" customWidth="1"/>
    <col min="6" max="6" width="40.33203125" style="6" customWidth="1"/>
    <col min="7" max="7" width="13.109375" style="6" customWidth="1"/>
    <col min="8" max="8" width="9.6640625" style="6" bestFit="1" customWidth="1"/>
    <col min="9" max="9" width="25.6640625" style="6" bestFit="1" customWidth="1"/>
    <col min="10" max="10" width="6.6640625" style="6" bestFit="1" customWidth="1"/>
    <col min="11" max="11" width="17.6640625" style="6" customWidth="1"/>
    <col min="12" max="12" width="10.33203125" style="6" customWidth="1"/>
    <col min="13" max="13" width="14.6640625" style="6" customWidth="1"/>
    <col min="14" max="17" width="7.44140625" style="6" customWidth="1"/>
    <col min="18" max="18" width="24.33203125" style="6" bestFit="1" customWidth="1"/>
    <col min="19" max="19" width="9.33203125" style="6" bestFit="1" customWidth="1"/>
    <col min="20" max="20" width="10" style="6" customWidth="1"/>
    <col min="21" max="16384" width="1.6640625" style="6"/>
  </cols>
  <sheetData>
    <row r="1" spans="1:12">
      <c r="A1" s="40" t="s">
        <v>35</v>
      </c>
      <c r="B1" s="40" t="s">
        <v>36</v>
      </c>
      <c r="C1" s="40" t="s">
        <v>37</v>
      </c>
      <c r="D1" s="40" t="s">
        <v>37</v>
      </c>
      <c r="E1" s="40"/>
      <c r="F1" s="6" t="s">
        <v>15</v>
      </c>
      <c r="I1" s="6" t="s">
        <v>38</v>
      </c>
      <c r="L1" s="7">
        <v>8.0000000000000002E-3</v>
      </c>
    </row>
    <row r="2" spans="1:12">
      <c r="A2" s="159">
        <v>4.5</v>
      </c>
      <c r="B2" s="159">
        <v>1.58</v>
      </c>
      <c r="C2" s="159">
        <v>0</v>
      </c>
      <c r="D2" s="159">
        <v>0</v>
      </c>
      <c r="E2" s="40"/>
      <c r="F2" s="8" t="s">
        <v>95</v>
      </c>
      <c r="G2" s="9">
        <v>41.17</v>
      </c>
      <c r="H2" s="8" t="s">
        <v>97</v>
      </c>
      <c r="I2" s="9">
        <v>65.760000000000005</v>
      </c>
      <c r="K2" s="10" t="s">
        <v>39</v>
      </c>
      <c r="L2" s="11">
        <v>0</v>
      </c>
    </row>
    <row r="3" spans="1:12">
      <c r="A3" s="160">
        <v>9</v>
      </c>
      <c r="B3" s="160">
        <v>3.17</v>
      </c>
      <c r="C3" s="160">
        <v>0</v>
      </c>
      <c r="D3" s="160">
        <v>0</v>
      </c>
      <c r="E3" s="40"/>
      <c r="F3" s="8" t="s">
        <v>96</v>
      </c>
      <c r="G3" s="9">
        <v>36.119999999999997</v>
      </c>
      <c r="H3" s="8" t="s">
        <v>98</v>
      </c>
      <c r="I3" s="9">
        <v>32.53</v>
      </c>
      <c r="K3" s="10" t="s">
        <v>40</v>
      </c>
      <c r="L3" s="12">
        <v>0</v>
      </c>
    </row>
    <row r="4" spans="1:12">
      <c r="A4" s="159">
        <v>13.5</v>
      </c>
      <c r="B4" s="159">
        <v>4.83</v>
      </c>
      <c r="C4" s="159">
        <v>0</v>
      </c>
      <c r="D4" s="159">
        <v>0</v>
      </c>
      <c r="E4" s="40"/>
      <c r="F4" s="8"/>
      <c r="G4" s="13">
        <v>0</v>
      </c>
    </row>
    <row r="5" spans="1:12">
      <c r="A5" s="160">
        <v>18</v>
      </c>
      <c r="B5" s="160">
        <v>6.42</v>
      </c>
      <c r="C5" s="160">
        <v>0</v>
      </c>
      <c r="D5" s="160">
        <v>0</v>
      </c>
      <c r="E5" s="40"/>
      <c r="G5" s="6" t="s">
        <v>41</v>
      </c>
      <c r="I5" s="6" t="s">
        <v>42</v>
      </c>
    </row>
    <row r="6" spans="1:12">
      <c r="A6" s="159">
        <v>22.5</v>
      </c>
      <c r="B6" s="159">
        <v>8</v>
      </c>
      <c r="C6" s="159">
        <v>0</v>
      </c>
      <c r="D6" s="159">
        <v>0</v>
      </c>
      <c r="E6" s="40"/>
      <c r="F6" s="6" t="s">
        <v>43</v>
      </c>
      <c r="G6" s="14">
        <v>8.3699999999999997E-2</v>
      </c>
      <c r="I6" s="14">
        <v>0.1953</v>
      </c>
    </row>
    <row r="7" spans="1:12">
      <c r="A7" s="160">
        <v>27</v>
      </c>
      <c r="B7" s="160">
        <v>9.67</v>
      </c>
      <c r="C7" s="160">
        <v>0</v>
      </c>
      <c r="D7" s="160">
        <v>0</v>
      </c>
      <c r="E7" s="40"/>
      <c r="F7" s="6" t="s">
        <v>44</v>
      </c>
      <c r="G7" s="15"/>
      <c r="I7" s="15"/>
    </row>
    <row r="8" spans="1:12">
      <c r="A8" s="159">
        <v>31.5</v>
      </c>
      <c r="B8" s="159">
        <v>11.25</v>
      </c>
      <c r="C8" s="159">
        <v>0</v>
      </c>
      <c r="D8" s="159">
        <v>0</v>
      </c>
      <c r="E8" s="40"/>
      <c r="F8" s="6" t="s">
        <v>45</v>
      </c>
      <c r="G8" s="16">
        <v>8.3699999999999997E-2</v>
      </c>
      <c r="I8" s="16">
        <v>0.1953</v>
      </c>
    </row>
    <row r="9" spans="1:12">
      <c r="A9" s="160">
        <v>36</v>
      </c>
      <c r="B9" s="160">
        <v>12.83</v>
      </c>
      <c r="C9" s="160">
        <v>0</v>
      </c>
      <c r="D9" s="160">
        <v>0</v>
      </c>
      <c r="E9" s="40"/>
      <c r="F9" s="6" t="s">
        <v>46</v>
      </c>
      <c r="G9" s="7">
        <v>0</v>
      </c>
      <c r="K9" s="6" t="s">
        <v>47</v>
      </c>
    </row>
    <row r="10" spans="1:12">
      <c r="A10" s="159">
        <v>40.5</v>
      </c>
      <c r="B10" s="159">
        <v>14.5</v>
      </c>
      <c r="C10" s="159">
        <v>0</v>
      </c>
      <c r="D10" s="159">
        <v>0</v>
      </c>
      <c r="E10" s="40"/>
      <c r="F10" s="6" t="s">
        <v>48</v>
      </c>
      <c r="G10" s="14">
        <v>2.3999999999999998E-3</v>
      </c>
      <c r="H10" s="17">
        <v>25050</v>
      </c>
      <c r="I10" s="14">
        <v>5.5999999999999999E-3</v>
      </c>
      <c r="K10" s="17">
        <v>16350</v>
      </c>
    </row>
    <row r="11" spans="1:12">
      <c r="A11" s="160">
        <v>45</v>
      </c>
      <c r="B11" s="160">
        <v>16.079999999999998</v>
      </c>
      <c r="C11" s="160">
        <v>0</v>
      </c>
      <c r="D11" s="160">
        <v>0</v>
      </c>
      <c r="E11" s="40"/>
    </row>
    <row r="12" spans="1:12">
      <c r="A12" s="159">
        <v>49.5</v>
      </c>
      <c r="B12" s="159">
        <v>17.670000000000002</v>
      </c>
      <c r="C12" s="159">
        <v>0</v>
      </c>
      <c r="D12" s="159">
        <v>0</v>
      </c>
      <c r="E12" s="40"/>
    </row>
    <row r="13" spans="1:12">
      <c r="A13" s="160">
        <v>54</v>
      </c>
      <c r="B13" s="160">
        <v>19.329999999999998</v>
      </c>
      <c r="C13" s="160">
        <v>0</v>
      </c>
      <c r="D13" s="160">
        <v>0</v>
      </c>
      <c r="E13" s="40"/>
      <c r="F13" s="6" t="s">
        <v>49</v>
      </c>
      <c r="G13" s="18"/>
      <c r="H13" s="6" t="s">
        <v>50</v>
      </c>
      <c r="I13" s="18"/>
    </row>
    <row r="14" spans="1:12">
      <c r="A14" s="159">
        <v>58.5</v>
      </c>
      <c r="B14" s="159">
        <v>20.92</v>
      </c>
      <c r="C14" s="159">
        <v>0</v>
      </c>
      <c r="D14" s="159">
        <v>0</v>
      </c>
      <c r="E14" s="40"/>
      <c r="F14" s="6" t="s">
        <v>51</v>
      </c>
      <c r="G14" s="19">
        <v>0</v>
      </c>
      <c r="I14" s="20">
        <v>0</v>
      </c>
      <c r="J14" s="10" t="s">
        <v>34</v>
      </c>
    </row>
    <row r="15" spans="1:12">
      <c r="A15" s="160">
        <v>63</v>
      </c>
      <c r="B15" s="160">
        <v>22.5</v>
      </c>
      <c r="C15" s="160">
        <v>0</v>
      </c>
      <c r="D15" s="160">
        <v>0</v>
      </c>
      <c r="E15" s="40"/>
      <c r="F15" s="6" t="s">
        <v>52</v>
      </c>
      <c r="G15" s="7"/>
      <c r="I15" s="7"/>
      <c r="J15" s="21"/>
      <c r="K15" s="6">
        <v>0</v>
      </c>
    </row>
    <row r="16" spans="1:12">
      <c r="A16" s="159">
        <v>67.5</v>
      </c>
      <c r="B16" s="159">
        <v>24.17</v>
      </c>
      <c r="C16" s="159">
        <v>0</v>
      </c>
      <c r="D16" s="159">
        <v>0</v>
      </c>
      <c r="E16" s="40"/>
      <c r="F16" s="6" t="s">
        <v>53</v>
      </c>
      <c r="G16" s="22">
        <v>5.7999999999999996E-3</v>
      </c>
    </row>
    <row r="17" spans="1:12">
      <c r="A17" s="160">
        <v>72</v>
      </c>
      <c r="B17" s="160">
        <v>25.75</v>
      </c>
      <c r="C17" s="160">
        <v>0</v>
      </c>
      <c r="D17" s="160">
        <v>0</v>
      </c>
      <c r="E17" s="40"/>
      <c r="F17" s="6" t="s">
        <v>54</v>
      </c>
      <c r="G17" s="22">
        <v>3.8999999999999998E-3</v>
      </c>
    </row>
    <row r="18" spans="1:12">
      <c r="A18" s="159">
        <v>76.5</v>
      </c>
      <c r="B18" s="159">
        <v>27.33</v>
      </c>
      <c r="C18" s="159">
        <v>0</v>
      </c>
      <c r="D18" s="159">
        <v>0</v>
      </c>
      <c r="E18" s="40"/>
      <c r="F18" s="6" t="s">
        <v>55</v>
      </c>
      <c r="G18" s="16">
        <v>9.7000000000000003E-3</v>
      </c>
    </row>
    <row r="19" spans="1:12">
      <c r="A19" s="160">
        <v>81</v>
      </c>
      <c r="B19" s="160">
        <v>29</v>
      </c>
      <c r="C19" s="160">
        <v>0</v>
      </c>
      <c r="D19" s="160">
        <v>0</v>
      </c>
      <c r="E19" s="40"/>
      <c r="I19" s="6">
        <v>1</v>
      </c>
      <c r="J19" s="6" t="s">
        <v>99</v>
      </c>
    </row>
    <row r="20" spans="1:12">
      <c r="A20" s="159">
        <v>85.5</v>
      </c>
      <c r="B20" s="159">
        <v>30.58</v>
      </c>
      <c r="C20" s="159">
        <v>0</v>
      </c>
      <c r="D20" s="159">
        <v>0</v>
      </c>
      <c r="E20" s="40"/>
      <c r="F20" s="23" t="s">
        <v>56</v>
      </c>
      <c r="G20" s="24">
        <v>5329</v>
      </c>
      <c r="H20" s="23"/>
      <c r="I20" s="6" t="s">
        <v>100</v>
      </c>
    </row>
    <row r="21" spans="1:12">
      <c r="A21" s="160">
        <v>90</v>
      </c>
      <c r="B21" s="160">
        <v>32.17</v>
      </c>
      <c r="C21" s="160">
        <v>0</v>
      </c>
      <c r="D21" s="160">
        <v>0</v>
      </c>
      <c r="E21" s="40"/>
      <c r="F21" s="1" t="s">
        <v>57</v>
      </c>
      <c r="G21" s="24">
        <v>0</v>
      </c>
      <c r="H21" s="23"/>
      <c r="I21" s="23" t="s">
        <v>16</v>
      </c>
    </row>
    <row r="22" spans="1:12">
      <c r="A22" s="159">
        <v>94.5</v>
      </c>
      <c r="B22" s="159">
        <v>33.83</v>
      </c>
      <c r="C22" s="159">
        <v>0</v>
      </c>
      <c r="D22" s="159">
        <v>0</v>
      </c>
      <c r="E22" s="40"/>
      <c r="F22" s="25"/>
      <c r="G22" s="26">
        <v>0</v>
      </c>
      <c r="H22" s="23"/>
      <c r="I22" s="23"/>
    </row>
    <row r="23" spans="1:12">
      <c r="A23" s="160">
        <v>99</v>
      </c>
      <c r="B23" s="160">
        <v>35.42</v>
      </c>
      <c r="C23" s="160">
        <v>0</v>
      </c>
      <c r="D23" s="160">
        <v>0</v>
      </c>
      <c r="E23" s="40"/>
      <c r="F23" s="23" t="s">
        <v>58</v>
      </c>
      <c r="G23" s="24">
        <v>426.32</v>
      </c>
      <c r="H23" s="23"/>
      <c r="I23" s="27">
        <v>163.65</v>
      </c>
    </row>
    <row r="24" spans="1:12">
      <c r="A24" s="159">
        <v>103.5</v>
      </c>
      <c r="B24" s="159">
        <v>37</v>
      </c>
      <c r="C24" s="159">
        <v>0</v>
      </c>
      <c r="D24" s="159">
        <v>0</v>
      </c>
      <c r="E24" s="40"/>
      <c r="F24" s="26" t="s">
        <v>59</v>
      </c>
      <c r="G24" s="26">
        <v>0</v>
      </c>
      <c r="H24" s="26"/>
      <c r="I24" s="26"/>
    </row>
    <row r="25" spans="1:12">
      <c r="A25" s="160">
        <v>108</v>
      </c>
      <c r="B25" s="160">
        <v>38.67</v>
      </c>
      <c r="C25" s="160">
        <v>0</v>
      </c>
      <c r="D25" s="160">
        <v>0</v>
      </c>
      <c r="E25" s="40"/>
      <c r="F25" s="133" t="s">
        <v>101</v>
      </c>
      <c r="G25" s="26">
        <v>0</v>
      </c>
      <c r="H25" s="26"/>
      <c r="I25" s="26"/>
    </row>
    <row r="26" spans="1:12">
      <c r="A26" s="159">
        <v>112.5</v>
      </c>
      <c r="B26" s="159">
        <v>40.25</v>
      </c>
      <c r="C26" s="159">
        <v>0</v>
      </c>
      <c r="D26" s="159">
        <v>0</v>
      </c>
      <c r="E26" s="40"/>
      <c r="F26" s="23" t="s">
        <v>40</v>
      </c>
      <c r="G26" s="24">
        <v>0</v>
      </c>
      <c r="H26" s="26"/>
      <c r="I26" s="26"/>
    </row>
    <row r="27" spans="1:12">
      <c r="A27" s="160">
        <v>117</v>
      </c>
      <c r="B27" s="160">
        <v>41.83</v>
      </c>
      <c r="C27" s="160">
        <v>0</v>
      </c>
      <c r="D27" s="160">
        <v>0</v>
      </c>
      <c r="E27" s="40"/>
      <c r="F27" s="23" t="s">
        <v>60</v>
      </c>
      <c r="G27" s="24">
        <v>5755.32</v>
      </c>
      <c r="H27" s="23"/>
      <c r="I27" s="23"/>
      <c r="J27" s="28"/>
      <c r="K27" s="28"/>
    </row>
    <row r="28" spans="1:12">
      <c r="A28" s="159">
        <v>121.5</v>
      </c>
      <c r="B28" s="159">
        <v>43.5</v>
      </c>
      <c r="C28" s="159">
        <v>0</v>
      </c>
      <c r="D28" s="159">
        <v>0</v>
      </c>
      <c r="E28" s="40"/>
      <c r="F28" s="23" t="s">
        <v>61</v>
      </c>
      <c r="G28" s="24">
        <v>69063.839999999997</v>
      </c>
      <c r="H28" s="23"/>
      <c r="I28" s="23"/>
      <c r="J28" s="28"/>
      <c r="K28" s="28"/>
      <c r="L28" s="29"/>
    </row>
    <row r="29" spans="1:12">
      <c r="A29" s="160">
        <v>126</v>
      </c>
      <c r="B29" s="160">
        <v>45.08</v>
      </c>
      <c r="C29" s="160">
        <v>0</v>
      </c>
      <c r="D29" s="160">
        <v>0</v>
      </c>
      <c r="E29" s="40"/>
      <c r="F29" s="23" t="s">
        <v>62</v>
      </c>
      <c r="G29" s="24">
        <v>5326.8683999999994</v>
      </c>
      <c r="H29" s="20">
        <v>8.3299999999999999E-2</v>
      </c>
      <c r="I29" s="23"/>
    </row>
    <row r="30" spans="1:12">
      <c r="A30" s="159">
        <v>130.5</v>
      </c>
      <c r="B30" s="159">
        <v>46.67</v>
      </c>
      <c r="C30" s="159">
        <v>0</v>
      </c>
      <c r="D30" s="159">
        <v>0</v>
      </c>
      <c r="E30" s="40"/>
      <c r="F30" s="23" t="s">
        <v>102</v>
      </c>
      <c r="G30" s="24">
        <v>1591.09</v>
      </c>
      <c r="H30" s="24"/>
      <c r="I30" s="24"/>
      <c r="J30" s="24"/>
      <c r="K30" s="29"/>
    </row>
    <row r="31" spans="1:12">
      <c r="A31" s="160">
        <v>135</v>
      </c>
      <c r="B31" s="160">
        <v>48.33</v>
      </c>
      <c r="C31" s="160">
        <v>0</v>
      </c>
      <c r="D31" s="160">
        <v>0</v>
      </c>
      <c r="E31" s="40"/>
      <c r="F31" s="23" t="s">
        <v>103</v>
      </c>
      <c r="G31" s="24">
        <v>0</v>
      </c>
      <c r="H31" s="24"/>
      <c r="I31" s="24"/>
      <c r="J31" s="24"/>
    </row>
    <row r="32" spans="1:12">
      <c r="A32" s="159">
        <v>139.5</v>
      </c>
      <c r="B32" s="159">
        <v>49.92</v>
      </c>
      <c r="C32" s="159">
        <v>0</v>
      </c>
      <c r="D32" s="159">
        <v>0</v>
      </c>
      <c r="E32" s="40"/>
      <c r="F32" s="23"/>
      <c r="G32" s="24">
        <v>0</v>
      </c>
      <c r="H32" s="17">
        <v>0</v>
      </c>
      <c r="I32" s="24"/>
      <c r="J32" s="24"/>
    </row>
    <row r="33" spans="1:13">
      <c r="A33" s="160">
        <v>144</v>
      </c>
      <c r="B33" s="160">
        <v>51.5</v>
      </c>
      <c r="C33" s="160">
        <v>0</v>
      </c>
      <c r="D33" s="160">
        <v>0</v>
      </c>
      <c r="E33" s="40"/>
      <c r="F33" s="23" t="s">
        <v>60</v>
      </c>
      <c r="G33" s="24">
        <v>75981.7984</v>
      </c>
      <c r="H33" s="23"/>
      <c r="I33" s="23"/>
      <c r="J33" s="23"/>
    </row>
    <row r="34" spans="1:13">
      <c r="A34" s="159">
        <v>148.5</v>
      </c>
      <c r="B34" s="159">
        <v>53.17</v>
      </c>
      <c r="C34" s="159">
        <v>0</v>
      </c>
      <c r="D34" s="159">
        <v>0</v>
      </c>
      <c r="E34" s="40"/>
      <c r="F34" s="23" t="s">
        <v>63</v>
      </c>
      <c r="G34" s="24"/>
      <c r="H34" s="30">
        <v>0</v>
      </c>
      <c r="I34" s="31" t="s">
        <v>64</v>
      </c>
      <c r="J34" s="23"/>
    </row>
    <row r="35" spans="1:13">
      <c r="A35" s="160">
        <v>153</v>
      </c>
      <c r="B35" s="160">
        <v>54.75</v>
      </c>
      <c r="C35" s="160">
        <v>0</v>
      </c>
      <c r="D35" s="160">
        <v>0</v>
      </c>
      <c r="E35" s="40"/>
      <c r="F35" s="23" t="s">
        <v>65</v>
      </c>
      <c r="G35" s="24">
        <v>75981.8</v>
      </c>
      <c r="H35" s="23"/>
      <c r="I35" s="23"/>
      <c r="J35" s="23"/>
    </row>
    <row r="36" spans="1:13">
      <c r="A36" s="159">
        <v>157.5</v>
      </c>
      <c r="B36" s="159">
        <v>56.33</v>
      </c>
      <c r="C36" s="159">
        <v>0</v>
      </c>
      <c r="D36" s="159">
        <v>0</v>
      </c>
      <c r="E36" s="40"/>
      <c r="F36" s="6" t="s">
        <v>34</v>
      </c>
      <c r="G36" s="11">
        <v>128810</v>
      </c>
      <c r="M36" s="134"/>
    </row>
    <row r="37" spans="1:13">
      <c r="A37" s="160">
        <v>162</v>
      </c>
      <c r="B37" s="160">
        <v>58</v>
      </c>
      <c r="C37" s="160">
        <v>0</v>
      </c>
      <c r="D37" s="160">
        <v>0</v>
      </c>
      <c r="E37" s="40"/>
    </row>
    <row r="38" spans="1:13">
      <c r="A38" s="159">
        <v>166.5</v>
      </c>
      <c r="B38" s="159">
        <v>59.58</v>
      </c>
      <c r="C38" s="159">
        <v>0</v>
      </c>
      <c r="D38" s="159">
        <v>0</v>
      </c>
      <c r="E38" s="40"/>
      <c r="F38" s="3"/>
      <c r="G38" s="3"/>
      <c r="H38" s="3"/>
      <c r="I38" s="4"/>
      <c r="J38" s="4"/>
      <c r="K38" s="4"/>
    </row>
    <row r="39" spans="1:13">
      <c r="A39" s="160">
        <v>171</v>
      </c>
      <c r="B39" s="160">
        <v>61.25</v>
      </c>
      <c r="C39" s="160">
        <v>0</v>
      </c>
      <c r="D39" s="160">
        <v>0</v>
      </c>
      <c r="E39" s="40"/>
      <c r="F39" s="32" t="s">
        <v>66</v>
      </c>
      <c r="G39" s="33"/>
      <c r="H39" s="34"/>
      <c r="I39" s="35" t="s">
        <v>104</v>
      </c>
      <c r="J39" s="36"/>
      <c r="K39" s="36"/>
    </row>
    <row r="40" spans="1:13">
      <c r="A40" s="159">
        <v>175.5</v>
      </c>
      <c r="B40" s="159">
        <v>62.83</v>
      </c>
      <c r="C40" s="159">
        <v>0</v>
      </c>
      <c r="D40" s="159">
        <v>0</v>
      </c>
      <c r="E40" s="40"/>
      <c r="H40" s="37">
        <v>0</v>
      </c>
      <c r="K40" s="37"/>
    </row>
    <row r="41" spans="1:13">
      <c r="A41" s="160">
        <v>180</v>
      </c>
      <c r="B41" s="160">
        <v>64.42</v>
      </c>
      <c r="C41" s="160">
        <v>0</v>
      </c>
      <c r="D41" s="160">
        <v>0</v>
      </c>
      <c r="E41" s="40"/>
      <c r="F41" s="6" t="s">
        <v>105</v>
      </c>
      <c r="G41" s="6">
        <v>0</v>
      </c>
      <c r="H41" s="37">
        <v>0</v>
      </c>
      <c r="K41" s="37"/>
    </row>
    <row r="42" spans="1:13">
      <c r="A42" s="159">
        <v>184.5</v>
      </c>
      <c r="B42" s="159">
        <v>66.08</v>
      </c>
      <c r="C42" s="159">
        <v>0</v>
      </c>
      <c r="D42" s="159">
        <v>0</v>
      </c>
      <c r="E42" s="40"/>
      <c r="F42" s="6" t="s">
        <v>106</v>
      </c>
      <c r="G42" s="6">
        <v>0</v>
      </c>
      <c r="H42" s="37">
        <v>0</v>
      </c>
      <c r="K42" s="37"/>
    </row>
    <row r="43" spans="1:13">
      <c r="A43" s="160">
        <v>189</v>
      </c>
      <c r="B43" s="160">
        <v>67.67</v>
      </c>
      <c r="C43" s="160">
        <v>0</v>
      </c>
      <c r="D43" s="160">
        <v>0</v>
      </c>
      <c r="E43" s="40"/>
      <c r="F43" s="6" t="s">
        <v>107</v>
      </c>
      <c r="G43" s="6">
        <v>0</v>
      </c>
      <c r="H43" s="37">
        <v>0</v>
      </c>
      <c r="I43" s="6" t="s">
        <v>108</v>
      </c>
      <c r="K43" s="27">
        <v>1475</v>
      </c>
    </row>
    <row r="44" spans="1:13">
      <c r="A44" s="159">
        <v>193.5</v>
      </c>
      <c r="B44" s="159">
        <v>69.25</v>
      </c>
      <c r="C44" s="159">
        <v>0</v>
      </c>
      <c r="D44" s="159">
        <v>0</v>
      </c>
      <c r="E44" s="40"/>
      <c r="F44" s="6" t="s">
        <v>109</v>
      </c>
      <c r="G44" s="6">
        <v>0</v>
      </c>
      <c r="H44" s="37">
        <v>0</v>
      </c>
      <c r="I44" s="6" t="s">
        <v>110</v>
      </c>
      <c r="K44" s="27">
        <v>275</v>
      </c>
    </row>
    <row r="45" spans="1:13">
      <c r="A45" s="160">
        <v>198</v>
      </c>
      <c r="B45" s="160">
        <v>70.92</v>
      </c>
      <c r="C45" s="160">
        <v>0</v>
      </c>
      <c r="D45" s="160">
        <v>0</v>
      </c>
      <c r="E45" s="40"/>
      <c r="F45" s="6" t="s">
        <v>77</v>
      </c>
      <c r="G45" s="6">
        <v>0</v>
      </c>
      <c r="H45" s="37">
        <f>$K$43</f>
        <v>1475</v>
      </c>
    </row>
    <row r="46" spans="1:13">
      <c r="A46" s="159">
        <v>202.5</v>
      </c>
      <c r="B46" s="159">
        <v>72.5</v>
      </c>
      <c r="C46" s="159">
        <v>0</v>
      </c>
      <c r="D46" s="159">
        <v>0</v>
      </c>
      <c r="E46" s="40"/>
      <c r="F46" s="6" t="s">
        <v>78</v>
      </c>
      <c r="G46" s="6">
        <v>0</v>
      </c>
      <c r="H46" s="37">
        <f t="shared" ref="H46:H52" si="0">$K$43</f>
        <v>1475</v>
      </c>
    </row>
    <row r="47" spans="1:13">
      <c r="A47" s="160">
        <v>207</v>
      </c>
      <c r="B47" s="160">
        <v>74.08</v>
      </c>
      <c r="C47" s="160">
        <v>0</v>
      </c>
      <c r="D47" s="160">
        <v>0</v>
      </c>
      <c r="E47" s="40"/>
      <c r="F47" s="6" t="s">
        <v>79</v>
      </c>
      <c r="G47" s="6">
        <v>0</v>
      </c>
      <c r="H47" s="37">
        <f t="shared" si="0"/>
        <v>1475</v>
      </c>
    </row>
    <row r="48" spans="1:13">
      <c r="A48" s="159">
        <v>211.5</v>
      </c>
      <c r="B48" s="159">
        <v>75.75</v>
      </c>
      <c r="C48" s="159">
        <v>0</v>
      </c>
      <c r="D48" s="159">
        <v>0</v>
      </c>
      <c r="E48" s="40"/>
      <c r="F48" s="6" t="s">
        <v>80</v>
      </c>
      <c r="G48" s="6">
        <v>0</v>
      </c>
      <c r="H48" s="37">
        <f t="shared" si="0"/>
        <v>1475</v>
      </c>
    </row>
    <row r="49" spans="1:20" ht="13.8" thickBot="1">
      <c r="A49" s="160">
        <v>216</v>
      </c>
      <c r="B49" s="160">
        <v>77.33</v>
      </c>
      <c r="C49" s="160">
        <v>0</v>
      </c>
      <c r="D49" s="160">
        <v>0</v>
      </c>
      <c r="E49" s="40"/>
      <c r="F49" s="6" t="s">
        <v>81</v>
      </c>
      <c r="G49" s="6">
        <v>0</v>
      </c>
      <c r="H49" s="37">
        <f t="shared" si="0"/>
        <v>1475</v>
      </c>
    </row>
    <row r="50" spans="1:20">
      <c r="A50" s="159">
        <v>220.5</v>
      </c>
      <c r="B50" s="159">
        <v>78.92</v>
      </c>
      <c r="C50" s="159">
        <v>0</v>
      </c>
      <c r="D50" s="159">
        <v>0</v>
      </c>
      <c r="E50" s="40"/>
      <c r="F50" s="6" t="s">
        <v>82</v>
      </c>
      <c r="G50" s="6">
        <v>0</v>
      </c>
      <c r="H50" s="37">
        <f t="shared" si="0"/>
        <v>1475</v>
      </c>
      <c r="J50" s="135"/>
      <c r="K50" s="136"/>
      <c r="L50" s="136"/>
      <c r="M50" s="136" t="s">
        <v>111</v>
      </c>
      <c r="N50" s="136"/>
      <c r="O50" s="136"/>
      <c r="P50" s="136"/>
      <c r="Q50" s="136"/>
      <c r="R50" s="136" t="s">
        <v>112</v>
      </c>
      <c r="S50" s="136"/>
      <c r="T50" s="137" t="s">
        <v>113</v>
      </c>
    </row>
    <row r="51" spans="1:20">
      <c r="A51" s="160">
        <v>225</v>
      </c>
      <c r="B51" s="160">
        <v>80.58</v>
      </c>
      <c r="C51" s="160">
        <v>0</v>
      </c>
      <c r="D51" s="160">
        <v>0</v>
      </c>
      <c r="E51" s="40"/>
      <c r="F51" s="6" t="s">
        <v>83</v>
      </c>
      <c r="G51" s="6">
        <v>0</v>
      </c>
      <c r="H51" s="37">
        <f>$K$43</f>
        <v>1475</v>
      </c>
      <c r="J51" s="138" t="s">
        <v>96</v>
      </c>
      <c r="K51" s="6" t="s">
        <v>114</v>
      </c>
      <c r="L51" s="6">
        <v>0</v>
      </c>
      <c r="M51" s="11">
        <v>263.94</v>
      </c>
      <c r="N51" s="6">
        <v>0</v>
      </c>
      <c r="O51" s="138" t="s">
        <v>100</v>
      </c>
      <c r="Q51" s="6">
        <v>0</v>
      </c>
      <c r="R51" s="11"/>
      <c r="S51" s="6">
        <v>0</v>
      </c>
      <c r="T51" s="139"/>
    </row>
    <row r="52" spans="1:20">
      <c r="A52" s="159">
        <v>229.5</v>
      </c>
      <c r="B52" s="159">
        <v>82.17</v>
      </c>
      <c r="C52" s="159">
        <v>0</v>
      </c>
      <c r="D52" s="159">
        <v>0</v>
      </c>
      <c r="E52" s="40"/>
      <c r="F52" s="6" t="s">
        <v>84</v>
      </c>
      <c r="G52" s="6">
        <v>0</v>
      </c>
      <c r="H52" s="37">
        <f t="shared" si="0"/>
        <v>1475</v>
      </c>
      <c r="J52" s="138" t="s">
        <v>96</v>
      </c>
      <c r="K52" s="6" t="s">
        <v>95</v>
      </c>
      <c r="L52" s="6">
        <v>0</v>
      </c>
      <c r="M52" s="11">
        <v>1591.09</v>
      </c>
      <c r="N52" s="6">
        <v>0</v>
      </c>
      <c r="O52" s="138" t="s">
        <v>100</v>
      </c>
      <c r="Q52" s="6">
        <v>0</v>
      </c>
      <c r="R52" s="11"/>
      <c r="S52" s="6">
        <v>0</v>
      </c>
      <c r="T52" s="139"/>
    </row>
    <row r="53" spans="1:20">
      <c r="A53" s="160">
        <v>234</v>
      </c>
      <c r="B53" s="160">
        <v>83.75</v>
      </c>
      <c r="C53" s="160">
        <v>0</v>
      </c>
      <c r="D53" s="160">
        <v>0</v>
      </c>
      <c r="E53" s="40"/>
      <c r="F53" s="6" t="s">
        <v>85</v>
      </c>
      <c r="G53" s="6">
        <v>0</v>
      </c>
      <c r="H53" s="37">
        <f t="shared" ref="H53:H60" si="1">$K$44</f>
        <v>275</v>
      </c>
      <c r="J53" s="138" t="s">
        <v>96</v>
      </c>
      <c r="K53" s="6" t="s">
        <v>96</v>
      </c>
      <c r="L53" s="6">
        <v>1</v>
      </c>
      <c r="M53" s="11">
        <v>1591.09</v>
      </c>
      <c r="N53" s="6">
        <v>1591.09</v>
      </c>
      <c r="O53" s="138" t="s">
        <v>100</v>
      </c>
      <c r="Q53" s="6">
        <v>0</v>
      </c>
      <c r="R53" s="11"/>
      <c r="S53" s="6">
        <v>0</v>
      </c>
      <c r="T53" s="139"/>
    </row>
    <row r="54" spans="1:20">
      <c r="A54" s="159">
        <v>238.5</v>
      </c>
      <c r="B54" s="159">
        <v>85.42</v>
      </c>
      <c r="C54" s="159">
        <v>0</v>
      </c>
      <c r="D54" s="159">
        <v>0</v>
      </c>
      <c r="E54" s="40"/>
      <c r="F54" s="6" t="s">
        <v>115</v>
      </c>
      <c r="G54" s="6">
        <v>0</v>
      </c>
      <c r="H54" s="37">
        <f t="shared" si="1"/>
        <v>275</v>
      </c>
      <c r="J54" s="138" t="s">
        <v>96</v>
      </c>
      <c r="K54" s="6" t="s">
        <v>97</v>
      </c>
      <c r="L54" s="6">
        <v>0</v>
      </c>
      <c r="M54" s="11">
        <v>1591.09</v>
      </c>
      <c r="N54" s="6">
        <v>0</v>
      </c>
      <c r="O54" s="138" t="s">
        <v>100</v>
      </c>
      <c r="Q54" s="6">
        <v>0</v>
      </c>
      <c r="R54" s="11"/>
      <c r="S54" s="6">
        <v>0</v>
      </c>
      <c r="T54" s="140"/>
    </row>
    <row r="55" spans="1:20">
      <c r="A55" s="160">
        <v>243</v>
      </c>
      <c r="B55" s="160">
        <v>87</v>
      </c>
      <c r="C55" s="160">
        <v>0</v>
      </c>
      <c r="D55" s="160">
        <v>0</v>
      </c>
      <c r="E55" s="40"/>
      <c r="F55" s="6" t="s">
        <v>116</v>
      </c>
      <c r="G55" s="6">
        <v>0</v>
      </c>
      <c r="H55" s="37">
        <f t="shared" si="1"/>
        <v>275</v>
      </c>
      <c r="J55" s="138" t="s">
        <v>96</v>
      </c>
      <c r="K55" s="6" t="s">
        <v>98</v>
      </c>
      <c r="L55" s="6">
        <v>0</v>
      </c>
      <c r="M55" s="11">
        <v>1591.09</v>
      </c>
      <c r="N55" s="6">
        <v>0</v>
      </c>
      <c r="O55" s="138" t="s">
        <v>100</v>
      </c>
      <c r="Q55" s="6">
        <v>0</v>
      </c>
      <c r="R55" s="11"/>
      <c r="S55" s="6">
        <v>0</v>
      </c>
      <c r="T55" s="140"/>
    </row>
    <row r="56" spans="1:20">
      <c r="A56" s="159">
        <v>247.5</v>
      </c>
      <c r="B56" s="159">
        <v>88.58</v>
      </c>
      <c r="C56" s="159">
        <v>0</v>
      </c>
      <c r="D56" s="159">
        <v>0</v>
      </c>
      <c r="E56" s="40"/>
      <c r="F56" s="6" t="s">
        <v>117</v>
      </c>
      <c r="G56" s="6">
        <v>0</v>
      </c>
      <c r="H56" s="37">
        <f t="shared" si="1"/>
        <v>275</v>
      </c>
      <c r="J56" s="138" t="s">
        <v>96</v>
      </c>
      <c r="K56" s="6" t="s">
        <v>118</v>
      </c>
      <c r="L56" s="6">
        <v>0</v>
      </c>
      <c r="M56" s="11">
        <v>1591.09</v>
      </c>
      <c r="N56" s="6">
        <v>0</v>
      </c>
      <c r="O56" s="138" t="s">
        <v>100</v>
      </c>
      <c r="P56" s="6" t="s">
        <v>68</v>
      </c>
      <c r="Q56" s="6">
        <v>0</v>
      </c>
      <c r="R56" s="11">
        <v>2400</v>
      </c>
      <c r="S56" s="6">
        <v>0</v>
      </c>
      <c r="T56" s="140">
        <v>200</v>
      </c>
    </row>
    <row r="57" spans="1:20">
      <c r="A57" s="160">
        <v>252</v>
      </c>
      <c r="B57" s="160">
        <v>90.25</v>
      </c>
      <c r="C57" s="160">
        <v>0</v>
      </c>
      <c r="D57" s="160">
        <v>0</v>
      </c>
      <c r="E57" s="40"/>
      <c r="F57" s="6" t="s">
        <v>119</v>
      </c>
      <c r="G57" s="6">
        <v>0</v>
      </c>
      <c r="H57" s="37">
        <f t="shared" si="1"/>
        <v>275</v>
      </c>
      <c r="J57" s="138" t="s">
        <v>96</v>
      </c>
      <c r="K57" s="6" t="s">
        <v>120</v>
      </c>
      <c r="L57" s="6">
        <v>0</v>
      </c>
      <c r="M57" s="11">
        <v>1591.09</v>
      </c>
      <c r="N57" s="6">
        <v>0</v>
      </c>
      <c r="O57" s="138" t="s">
        <v>100</v>
      </c>
      <c r="P57" s="6" t="s">
        <v>69</v>
      </c>
      <c r="Q57" s="6">
        <v>0</v>
      </c>
      <c r="R57" s="11">
        <v>2400</v>
      </c>
      <c r="S57" s="6">
        <v>0</v>
      </c>
      <c r="T57" s="140">
        <v>200</v>
      </c>
    </row>
    <row r="58" spans="1:20">
      <c r="A58" s="159">
        <v>256.5</v>
      </c>
      <c r="B58" s="159">
        <v>91.83</v>
      </c>
      <c r="C58" s="159">
        <v>0</v>
      </c>
      <c r="D58" s="159">
        <v>0</v>
      </c>
      <c r="E58" s="40"/>
      <c r="F58" s="6" t="s">
        <v>121</v>
      </c>
      <c r="G58" s="6">
        <v>0</v>
      </c>
      <c r="H58" s="37">
        <f t="shared" si="1"/>
        <v>275</v>
      </c>
      <c r="J58" s="138" t="s">
        <v>96</v>
      </c>
      <c r="K58" s="6" t="s">
        <v>122</v>
      </c>
      <c r="L58" s="6">
        <v>0</v>
      </c>
      <c r="M58" s="11">
        <v>263.94</v>
      </c>
      <c r="N58" s="6">
        <v>0</v>
      </c>
      <c r="O58" s="138" t="s">
        <v>100</v>
      </c>
      <c r="P58" s="6" t="s">
        <v>70</v>
      </c>
      <c r="Q58" s="6">
        <v>0</v>
      </c>
      <c r="R58" s="11">
        <v>1200</v>
      </c>
      <c r="S58" s="6">
        <v>0</v>
      </c>
      <c r="T58" s="140">
        <v>100</v>
      </c>
    </row>
    <row r="59" spans="1:20">
      <c r="A59" s="160">
        <v>261</v>
      </c>
      <c r="B59" s="160">
        <v>93.42</v>
      </c>
      <c r="C59" s="160">
        <v>0</v>
      </c>
      <c r="D59" s="160">
        <v>0</v>
      </c>
      <c r="E59" s="40"/>
      <c r="F59" s="6" t="s">
        <v>123</v>
      </c>
      <c r="G59" s="6">
        <v>0</v>
      </c>
      <c r="H59" s="37">
        <f t="shared" si="1"/>
        <v>275</v>
      </c>
      <c r="J59" s="138" t="s">
        <v>96</v>
      </c>
      <c r="K59" s="6" t="s">
        <v>124</v>
      </c>
      <c r="L59" s="6">
        <v>0</v>
      </c>
      <c r="M59" s="11">
        <v>263.94</v>
      </c>
      <c r="N59" s="6">
        <v>0</v>
      </c>
      <c r="O59" s="138" t="s">
        <v>100</v>
      </c>
      <c r="Q59" s="6">
        <v>0</v>
      </c>
      <c r="R59" s="11"/>
      <c r="S59" s="6">
        <v>0</v>
      </c>
      <c r="T59" s="140"/>
    </row>
    <row r="60" spans="1:20">
      <c r="A60" s="159">
        <v>265.5</v>
      </c>
      <c r="B60" s="159">
        <v>95.08</v>
      </c>
      <c r="C60" s="159">
        <v>0</v>
      </c>
      <c r="D60" s="159">
        <v>0</v>
      </c>
      <c r="E60" s="40"/>
      <c r="F60" s="6" t="s">
        <v>125</v>
      </c>
      <c r="G60" s="6">
        <v>0</v>
      </c>
      <c r="H60" s="37">
        <f t="shared" si="1"/>
        <v>275</v>
      </c>
      <c r="J60" s="138" t="s">
        <v>96</v>
      </c>
      <c r="K60" s="6" t="s">
        <v>126</v>
      </c>
      <c r="L60" s="6">
        <v>0</v>
      </c>
      <c r="M60" s="11">
        <v>263.94</v>
      </c>
      <c r="N60" s="6">
        <v>0</v>
      </c>
      <c r="O60" s="138" t="s">
        <v>100</v>
      </c>
      <c r="Q60" s="6">
        <v>0</v>
      </c>
      <c r="R60" s="11"/>
      <c r="S60" s="6">
        <v>0</v>
      </c>
      <c r="T60" s="140"/>
    </row>
    <row r="61" spans="1:20">
      <c r="A61" s="160">
        <v>270</v>
      </c>
      <c r="B61" s="160">
        <v>96.67</v>
      </c>
      <c r="C61" s="160">
        <v>0</v>
      </c>
      <c r="D61" s="160">
        <v>0</v>
      </c>
      <c r="E61" s="40"/>
      <c r="F61" s="6" t="s">
        <v>127</v>
      </c>
      <c r="G61" s="6">
        <v>1591.09</v>
      </c>
      <c r="H61" s="37">
        <v>0</v>
      </c>
      <c r="J61" s="138" t="s">
        <v>96</v>
      </c>
      <c r="K61" s="6" t="s">
        <v>128</v>
      </c>
      <c r="L61" s="6">
        <v>0</v>
      </c>
      <c r="M61" s="11">
        <v>1591.09</v>
      </c>
      <c r="N61" s="6">
        <v>0</v>
      </c>
      <c r="O61" s="138" t="s">
        <v>100</v>
      </c>
      <c r="P61" s="6" t="s">
        <v>73</v>
      </c>
      <c r="Q61" s="6">
        <v>0</v>
      </c>
      <c r="R61" s="11">
        <v>1600</v>
      </c>
      <c r="S61" s="6">
        <v>0</v>
      </c>
      <c r="T61" s="140">
        <v>133.33000000000001</v>
      </c>
    </row>
    <row r="62" spans="1:20">
      <c r="A62" s="159">
        <v>274.5</v>
      </c>
      <c r="B62" s="159">
        <v>98.25</v>
      </c>
      <c r="C62" s="159">
        <v>0</v>
      </c>
      <c r="D62" s="159">
        <v>0</v>
      </c>
      <c r="E62" s="40"/>
      <c r="F62" s="6" t="s">
        <v>112</v>
      </c>
      <c r="G62" s="6">
        <v>0</v>
      </c>
      <c r="H62" s="37">
        <v>0</v>
      </c>
      <c r="J62" s="138" t="s">
        <v>96</v>
      </c>
      <c r="K62" s="6" t="s">
        <v>129</v>
      </c>
      <c r="L62" s="6">
        <v>0</v>
      </c>
      <c r="M62" s="11">
        <v>1591.09</v>
      </c>
      <c r="N62" s="6">
        <v>0</v>
      </c>
      <c r="O62" s="138" t="s">
        <v>100</v>
      </c>
      <c r="P62" s="6" t="s">
        <v>74</v>
      </c>
      <c r="Q62" s="6">
        <v>0</v>
      </c>
      <c r="R62" s="11">
        <v>1600</v>
      </c>
      <c r="S62" s="6">
        <v>0</v>
      </c>
      <c r="T62" s="140">
        <v>133.33000000000001</v>
      </c>
    </row>
    <row r="63" spans="1:20">
      <c r="A63" s="160">
        <v>279</v>
      </c>
      <c r="B63" s="160">
        <v>99.92</v>
      </c>
      <c r="C63" s="160">
        <v>0</v>
      </c>
      <c r="D63" s="160">
        <v>0</v>
      </c>
      <c r="E63" s="40"/>
      <c r="F63" s="6" t="s">
        <v>45</v>
      </c>
      <c r="G63" s="6">
        <v>1591.09</v>
      </c>
      <c r="J63" s="138" t="s">
        <v>96</v>
      </c>
      <c r="K63" s="6" t="s">
        <v>130</v>
      </c>
      <c r="L63" s="6">
        <v>0</v>
      </c>
      <c r="M63" s="11">
        <v>1591.09</v>
      </c>
      <c r="N63" s="6">
        <v>0</v>
      </c>
      <c r="O63" s="138" t="s">
        <v>100</v>
      </c>
      <c r="P63" s="6" t="s">
        <v>75</v>
      </c>
      <c r="Q63" s="6">
        <v>0</v>
      </c>
      <c r="R63" s="11">
        <v>800</v>
      </c>
      <c r="S63" s="6">
        <v>0</v>
      </c>
      <c r="T63" s="140">
        <v>66.67</v>
      </c>
    </row>
    <row r="64" spans="1:20">
      <c r="A64" s="159">
        <v>283.5</v>
      </c>
      <c r="B64" s="159">
        <v>101.5</v>
      </c>
      <c r="C64" s="159">
        <v>0</v>
      </c>
      <c r="D64" s="159">
        <v>0</v>
      </c>
      <c r="E64" s="40"/>
      <c r="J64" s="138" t="s">
        <v>96</v>
      </c>
      <c r="K64" s="6" t="s">
        <v>131</v>
      </c>
      <c r="L64" s="6">
        <v>0</v>
      </c>
      <c r="M64" s="11">
        <v>263.94</v>
      </c>
      <c r="N64" s="6">
        <v>0</v>
      </c>
      <c r="O64" s="138" t="s">
        <v>100</v>
      </c>
      <c r="Q64" s="6">
        <v>0</v>
      </c>
      <c r="R64" s="11"/>
      <c r="S64" s="6">
        <v>0</v>
      </c>
      <c r="T64" s="140"/>
    </row>
    <row r="65" spans="1:24">
      <c r="A65" s="160">
        <v>288</v>
      </c>
      <c r="B65" s="160">
        <v>103.08</v>
      </c>
      <c r="C65" s="160">
        <v>0</v>
      </c>
      <c r="D65" s="160">
        <v>0</v>
      </c>
      <c r="E65" s="40"/>
      <c r="J65" s="138"/>
      <c r="T65" s="139"/>
    </row>
    <row r="66" spans="1:24" ht="13.8" thickBot="1">
      <c r="A66" s="159">
        <v>292.5</v>
      </c>
      <c r="B66" s="159">
        <v>104.75</v>
      </c>
      <c r="C66" s="159">
        <v>0</v>
      </c>
      <c r="D66" s="159">
        <v>0</v>
      </c>
      <c r="E66" s="40"/>
      <c r="J66" s="141"/>
      <c r="K66" s="142"/>
      <c r="L66" s="142"/>
      <c r="M66" s="142" t="s">
        <v>45</v>
      </c>
      <c r="N66" s="142">
        <v>1591.09</v>
      </c>
      <c r="O66" s="142"/>
      <c r="P66" s="142"/>
      <c r="Q66" s="142"/>
      <c r="R66" s="142"/>
      <c r="S66" s="142">
        <v>0</v>
      </c>
      <c r="T66" s="143">
        <v>0</v>
      </c>
    </row>
    <row r="67" spans="1:24">
      <c r="A67" s="160">
        <v>297</v>
      </c>
      <c r="B67" s="160">
        <v>106.33</v>
      </c>
      <c r="C67" s="160">
        <v>0</v>
      </c>
      <c r="D67" s="160">
        <v>0</v>
      </c>
      <c r="E67" s="40"/>
      <c r="R67" s="35" t="s">
        <v>132</v>
      </c>
      <c r="S67"/>
      <c r="T67"/>
      <c r="U67" s="35"/>
      <c r="V67"/>
      <c r="W67" s="35"/>
      <c r="X67"/>
    </row>
    <row r="68" spans="1:24" ht="16.2">
      <c r="A68" s="159">
        <v>301.5</v>
      </c>
      <c r="B68" s="159">
        <v>107.92</v>
      </c>
      <c r="C68" s="159">
        <v>0</v>
      </c>
      <c r="D68" s="159">
        <v>0</v>
      </c>
      <c r="E68" s="40"/>
      <c r="F68" s="38" t="s">
        <v>86</v>
      </c>
      <c r="R68" s="40" t="s">
        <v>133</v>
      </c>
      <c r="S68" s="40" t="s">
        <v>134</v>
      </c>
      <c r="T68" s="40"/>
      <c r="U68" s="40"/>
      <c r="V68" s="40"/>
      <c r="W68" s="40"/>
      <c r="X68" s="40"/>
    </row>
    <row r="69" spans="1:24">
      <c r="A69" s="160">
        <v>306</v>
      </c>
      <c r="B69" s="160">
        <v>109.58</v>
      </c>
      <c r="C69" s="160">
        <v>0</v>
      </c>
      <c r="D69" s="160">
        <v>0</v>
      </c>
      <c r="E69" s="40"/>
      <c r="F69" s="6" t="s">
        <v>135</v>
      </c>
      <c r="G69"/>
      <c r="H69"/>
      <c r="I69"/>
      <c r="J69"/>
      <c r="K69"/>
      <c r="L69"/>
      <c r="M69"/>
      <c r="N69"/>
      <c r="O69"/>
      <c r="P69"/>
      <c r="Q69"/>
      <c r="R69" s="144">
        <v>2</v>
      </c>
      <c r="S69" s="144">
        <v>3</v>
      </c>
    </row>
    <row r="70" spans="1:24">
      <c r="A70" s="159">
        <v>310.5</v>
      </c>
      <c r="B70" s="159">
        <v>111.17</v>
      </c>
      <c r="C70" s="159">
        <v>0</v>
      </c>
      <c r="D70" s="159">
        <v>0</v>
      </c>
      <c r="E70" s="40"/>
      <c r="F70" t="s">
        <v>136</v>
      </c>
      <c r="G70"/>
      <c r="H70"/>
      <c r="I70"/>
      <c r="J70"/>
      <c r="K70"/>
      <c r="L70"/>
      <c r="M70"/>
      <c r="N70"/>
      <c r="O70"/>
      <c r="P70"/>
      <c r="Q70"/>
      <c r="R70" s="144">
        <v>4</v>
      </c>
      <c r="S70" s="144">
        <v>5</v>
      </c>
    </row>
    <row r="71" spans="1:24">
      <c r="A71" s="160">
        <v>315</v>
      </c>
      <c r="B71" s="160">
        <v>112.75</v>
      </c>
      <c r="C71" s="160">
        <v>0</v>
      </c>
      <c r="D71" s="160">
        <v>0</v>
      </c>
      <c r="E71" s="40"/>
      <c r="F71" t="s">
        <v>137</v>
      </c>
      <c r="G71"/>
      <c r="H71"/>
      <c r="I71"/>
      <c r="J71"/>
      <c r="K71"/>
      <c r="L71"/>
      <c r="M71"/>
      <c r="N71"/>
      <c r="O71"/>
      <c r="P71"/>
      <c r="Q71"/>
      <c r="R71" s="144">
        <v>6</v>
      </c>
      <c r="S71" s="144">
        <v>7</v>
      </c>
    </row>
    <row r="72" spans="1:24">
      <c r="A72" s="159">
        <v>319.5</v>
      </c>
      <c r="B72" s="159">
        <v>114.42</v>
      </c>
      <c r="C72" s="159">
        <v>0</v>
      </c>
      <c r="D72" s="159">
        <v>0</v>
      </c>
      <c r="E72" s="40"/>
      <c r="F72" s="6" t="s">
        <v>87</v>
      </c>
      <c r="R72" s="144">
        <v>8</v>
      </c>
      <c r="S72" s="144">
        <v>9</v>
      </c>
    </row>
    <row r="73" spans="1:24">
      <c r="A73" s="160">
        <v>324</v>
      </c>
      <c r="B73" s="160">
        <v>116</v>
      </c>
      <c r="C73" s="160">
        <v>0</v>
      </c>
      <c r="D73" s="160">
        <v>0</v>
      </c>
      <c r="E73" s="40"/>
      <c r="F73" s="6" t="s">
        <v>88</v>
      </c>
      <c r="R73" s="144">
        <v>10</v>
      </c>
      <c r="S73" s="144">
        <v>11</v>
      </c>
    </row>
    <row r="74" spans="1:24">
      <c r="A74" s="159">
        <v>328.5</v>
      </c>
      <c r="B74" s="159">
        <v>117.67</v>
      </c>
      <c r="C74" s="159">
        <v>0</v>
      </c>
      <c r="D74" s="159">
        <v>0</v>
      </c>
      <c r="E74" s="40"/>
    </row>
    <row r="75" spans="1:24">
      <c r="A75" s="160">
        <v>333</v>
      </c>
      <c r="B75" s="160">
        <v>119.25</v>
      </c>
      <c r="C75" s="160">
        <v>0</v>
      </c>
      <c r="D75" s="160">
        <v>0</v>
      </c>
      <c r="E75" s="40"/>
    </row>
    <row r="76" spans="1:24" ht="16.2">
      <c r="A76" s="159">
        <v>337.5</v>
      </c>
      <c r="B76" s="159">
        <v>120.83</v>
      </c>
      <c r="C76" s="159">
        <v>0</v>
      </c>
      <c r="D76" s="159">
        <v>0</v>
      </c>
      <c r="E76" s="40"/>
      <c r="F76" s="39" t="str">
        <f>[1]netto!E9</f>
        <v>Nederland     (werknemers die inwoner zijn van Nederland)</v>
      </c>
      <c r="R76" s="144">
        <v>2</v>
      </c>
      <c r="S76" s="144">
        <v>3</v>
      </c>
    </row>
    <row r="77" spans="1:24">
      <c r="A77" s="160">
        <v>342</v>
      </c>
      <c r="B77" s="160">
        <v>122.5</v>
      </c>
      <c r="C77" s="160">
        <v>0</v>
      </c>
      <c r="D77" s="160">
        <v>0</v>
      </c>
      <c r="E77" s="40"/>
    </row>
    <row r="78" spans="1:24">
      <c r="A78" s="159">
        <v>346.5</v>
      </c>
      <c r="B78" s="159">
        <v>124.08</v>
      </c>
      <c r="C78" s="159">
        <v>0</v>
      </c>
      <c r="D78" s="159">
        <v>0</v>
      </c>
      <c r="E78" s="40"/>
    </row>
    <row r="79" spans="1:24">
      <c r="A79" s="160">
        <v>351</v>
      </c>
      <c r="B79" s="160">
        <v>125.67</v>
      </c>
      <c r="C79" s="160">
        <v>0</v>
      </c>
      <c r="D79" s="160">
        <v>0</v>
      </c>
      <c r="E79" s="40"/>
      <c r="F79" s="2" t="s">
        <v>138</v>
      </c>
      <c r="K79" s="6" t="s">
        <v>89</v>
      </c>
      <c r="N79" s="11">
        <v>49.5</v>
      </c>
      <c r="O79" s="11"/>
      <c r="P79" s="11"/>
      <c r="Q79" s="11"/>
    </row>
    <row r="80" spans="1:24">
      <c r="A80" s="159">
        <v>355.5</v>
      </c>
      <c r="B80" s="159">
        <v>127.33</v>
      </c>
      <c r="C80" s="159">
        <v>0</v>
      </c>
      <c r="D80" s="159">
        <v>0</v>
      </c>
      <c r="E80" s="40"/>
      <c r="K80" s="6" t="s">
        <v>90</v>
      </c>
      <c r="M80" s="6">
        <v>4466.46</v>
      </c>
    </row>
    <row r="81" spans="1:5">
      <c r="A81" s="160">
        <v>360</v>
      </c>
      <c r="B81" s="160">
        <v>128.91999999999999</v>
      </c>
      <c r="C81" s="160">
        <v>0</v>
      </c>
      <c r="D81" s="160">
        <v>0</v>
      </c>
      <c r="E81" s="40"/>
    </row>
    <row r="82" spans="1:5">
      <c r="A82" s="159">
        <v>364.5</v>
      </c>
      <c r="B82" s="159">
        <v>130.5</v>
      </c>
      <c r="C82" s="159">
        <v>0</v>
      </c>
      <c r="D82" s="159">
        <v>0</v>
      </c>
      <c r="E82" s="40"/>
    </row>
    <row r="83" spans="1:5">
      <c r="A83" s="160">
        <v>369</v>
      </c>
      <c r="B83" s="160">
        <v>132.16999999999999</v>
      </c>
      <c r="C83" s="160">
        <v>0</v>
      </c>
      <c r="D83" s="160">
        <v>0</v>
      </c>
      <c r="E83" s="40"/>
    </row>
    <row r="84" spans="1:5">
      <c r="A84" s="159">
        <v>373.5</v>
      </c>
      <c r="B84" s="159">
        <v>133.75</v>
      </c>
      <c r="C84" s="159">
        <v>0</v>
      </c>
      <c r="D84" s="159">
        <v>0</v>
      </c>
      <c r="E84" s="40"/>
    </row>
    <row r="85" spans="1:5">
      <c r="A85" s="160">
        <v>378</v>
      </c>
      <c r="B85" s="160">
        <v>135.33000000000001</v>
      </c>
      <c r="C85" s="160">
        <v>0</v>
      </c>
      <c r="D85" s="160">
        <v>0</v>
      </c>
      <c r="E85" s="40"/>
    </row>
    <row r="86" spans="1:5">
      <c r="A86" s="159">
        <v>382.5</v>
      </c>
      <c r="B86" s="159">
        <v>137</v>
      </c>
      <c r="C86" s="159">
        <v>0</v>
      </c>
      <c r="D86" s="159">
        <v>0</v>
      </c>
      <c r="E86" s="40"/>
    </row>
    <row r="87" spans="1:5">
      <c r="A87" s="160">
        <v>387</v>
      </c>
      <c r="B87" s="160">
        <v>138.58000000000001</v>
      </c>
      <c r="C87" s="160">
        <v>0</v>
      </c>
      <c r="D87" s="160">
        <v>0</v>
      </c>
      <c r="E87" s="40"/>
    </row>
    <row r="88" spans="1:5">
      <c r="A88" s="159">
        <v>391.5</v>
      </c>
      <c r="B88" s="159">
        <v>140.16999999999999</v>
      </c>
      <c r="C88" s="159">
        <v>0</v>
      </c>
      <c r="D88" s="159">
        <v>0</v>
      </c>
      <c r="E88" s="40"/>
    </row>
    <row r="89" spans="1:5">
      <c r="A89" s="160">
        <v>396</v>
      </c>
      <c r="B89" s="160">
        <v>141.83000000000001</v>
      </c>
      <c r="C89" s="160">
        <v>0</v>
      </c>
      <c r="D89" s="160">
        <v>0</v>
      </c>
      <c r="E89" s="40"/>
    </row>
    <row r="90" spans="1:5">
      <c r="A90" s="159">
        <v>400.5</v>
      </c>
      <c r="B90" s="159">
        <v>143.41999999999999</v>
      </c>
      <c r="C90" s="159">
        <v>0</v>
      </c>
      <c r="D90" s="159">
        <v>0</v>
      </c>
      <c r="E90" s="40"/>
    </row>
    <row r="91" spans="1:5">
      <c r="A91" s="160">
        <v>405</v>
      </c>
      <c r="B91" s="160">
        <v>145</v>
      </c>
      <c r="C91" s="160">
        <v>0</v>
      </c>
      <c r="D91" s="160">
        <v>0</v>
      </c>
      <c r="E91" s="40"/>
    </row>
    <row r="92" spans="1:5">
      <c r="A92" s="159">
        <v>409.5</v>
      </c>
      <c r="B92" s="159">
        <v>146.66999999999999</v>
      </c>
      <c r="C92" s="159">
        <v>0</v>
      </c>
      <c r="D92" s="159">
        <v>0</v>
      </c>
      <c r="E92" s="40"/>
    </row>
    <row r="93" spans="1:5">
      <c r="A93" s="160">
        <v>414</v>
      </c>
      <c r="B93" s="160">
        <v>148.25</v>
      </c>
      <c r="C93" s="160">
        <v>0</v>
      </c>
      <c r="D93" s="160">
        <v>0</v>
      </c>
      <c r="E93" s="40"/>
    </row>
    <row r="94" spans="1:5">
      <c r="A94" s="159">
        <v>418.5</v>
      </c>
      <c r="B94" s="159">
        <v>149.83000000000001</v>
      </c>
      <c r="C94" s="159">
        <v>0</v>
      </c>
      <c r="D94" s="159">
        <v>0</v>
      </c>
      <c r="E94" s="40"/>
    </row>
    <row r="95" spans="1:5">
      <c r="A95" s="160">
        <v>423</v>
      </c>
      <c r="B95" s="160">
        <v>151.5</v>
      </c>
      <c r="C95" s="160">
        <v>0</v>
      </c>
      <c r="D95" s="160">
        <v>0</v>
      </c>
      <c r="E95" s="40"/>
    </row>
    <row r="96" spans="1:5">
      <c r="A96" s="159">
        <v>427.5</v>
      </c>
      <c r="B96" s="159">
        <v>153.08000000000001</v>
      </c>
      <c r="C96" s="159">
        <v>0</v>
      </c>
      <c r="D96" s="159">
        <v>0</v>
      </c>
      <c r="E96" s="40"/>
    </row>
    <row r="97" spans="1:8">
      <c r="A97" s="160">
        <v>432</v>
      </c>
      <c r="B97" s="160">
        <v>154.66999999999999</v>
      </c>
      <c r="C97" s="160">
        <v>0</v>
      </c>
      <c r="D97" s="160">
        <v>0</v>
      </c>
      <c r="E97" s="40"/>
    </row>
    <row r="98" spans="1:8">
      <c r="A98" s="159">
        <v>436.5</v>
      </c>
      <c r="B98" s="159">
        <v>156.33000000000001</v>
      </c>
      <c r="C98" s="159">
        <v>0</v>
      </c>
      <c r="D98" s="159">
        <v>0</v>
      </c>
      <c r="E98" s="40"/>
    </row>
    <row r="99" spans="1:8">
      <c r="A99" s="160">
        <v>441</v>
      </c>
      <c r="B99" s="160">
        <v>157.91999999999999</v>
      </c>
      <c r="C99" s="160">
        <v>0</v>
      </c>
      <c r="D99" s="160">
        <v>0</v>
      </c>
      <c r="E99" s="40"/>
    </row>
    <row r="100" spans="1:8">
      <c r="A100" s="159">
        <v>445.5</v>
      </c>
      <c r="B100" s="159">
        <v>159.5</v>
      </c>
      <c r="C100" s="159">
        <v>0</v>
      </c>
      <c r="D100" s="159">
        <v>0</v>
      </c>
      <c r="E100" s="40"/>
    </row>
    <row r="101" spans="1:8">
      <c r="A101" s="160">
        <v>450</v>
      </c>
      <c r="B101" s="160">
        <v>161.16999999999999</v>
      </c>
      <c r="C101" s="160">
        <v>0</v>
      </c>
      <c r="D101" s="160">
        <v>0</v>
      </c>
      <c r="E101" s="40"/>
    </row>
    <row r="102" spans="1:8">
      <c r="A102" s="159">
        <v>454.5</v>
      </c>
      <c r="B102" s="159">
        <v>162.75</v>
      </c>
      <c r="C102" s="159">
        <v>0</v>
      </c>
      <c r="D102" s="159">
        <v>0</v>
      </c>
      <c r="E102" s="40"/>
    </row>
    <row r="103" spans="1:8">
      <c r="A103" s="160">
        <v>459</v>
      </c>
      <c r="B103" s="160">
        <v>164.33</v>
      </c>
      <c r="C103" s="160">
        <v>0</v>
      </c>
      <c r="D103" s="160">
        <v>0</v>
      </c>
      <c r="E103" s="40"/>
    </row>
    <row r="104" spans="1:8">
      <c r="A104" s="159">
        <v>463.5</v>
      </c>
      <c r="B104" s="159">
        <v>166</v>
      </c>
      <c r="C104" s="159">
        <v>0</v>
      </c>
      <c r="D104" s="159">
        <v>0</v>
      </c>
      <c r="E104" s="40"/>
    </row>
    <row r="105" spans="1:8">
      <c r="A105" s="160">
        <v>468</v>
      </c>
      <c r="B105" s="160">
        <v>167.58</v>
      </c>
      <c r="C105" s="160">
        <v>0</v>
      </c>
      <c r="D105" s="160">
        <v>0</v>
      </c>
      <c r="E105" s="40"/>
    </row>
    <row r="106" spans="1:8">
      <c r="A106" s="159">
        <v>472.5</v>
      </c>
      <c r="B106" s="159">
        <v>169.17</v>
      </c>
      <c r="C106" s="159">
        <v>0</v>
      </c>
      <c r="D106" s="159">
        <v>0</v>
      </c>
      <c r="E106" s="40"/>
    </row>
    <row r="107" spans="1:8">
      <c r="A107" s="160">
        <v>477</v>
      </c>
      <c r="B107" s="160">
        <v>170.83</v>
      </c>
      <c r="C107" s="160">
        <v>0</v>
      </c>
      <c r="D107" s="160">
        <v>0</v>
      </c>
      <c r="E107" s="40"/>
    </row>
    <row r="108" spans="1:8">
      <c r="A108" s="159">
        <v>481.5</v>
      </c>
      <c r="B108" s="159">
        <v>172.42</v>
      </c>
      <c r="C108" s="159">
        <v>0</v>
      </c>
      <c r="D108" s="159">
        <v>0</v>
      </c>
      <c r="E108" s="40"/>
    </row>
    <row r="109" spans="1:8">
      <c r="A109" s="160">
        <v>486</v>
      </c>
      <c r="B109" s="160">
        <v>174.08</v>
      </c>
      <c r="C109" s="160">
        <v>0</v>
      </c>
      <c r="D109" s="160">
        <v>0</v>
      </c>
      <c r="E109" s="40"/>
    </row>
    <row r="110" spans="1:8">
      <c r="A110" s="159">
        <v>490.5</v>
      </c>
      <c r="B110" s="159">
        <v>175.67</v>
      </c>
      <c r="C110" s="159">
        <v>0</v>
      </c>
      <c r="D110" s="159">
        <v>0</v>
      </c>
      <c r="E110" s="40"/>
      <c r="F110" s="35"/>
      <c r="G110" s="35"/>
      <c r="H110" s="40"/>
    </row>
    <row r="111" spans="1:8">
      <c r="A111" s="160">
        <v>495</v>
      </c>
      <c r="B111" s="160">
        <v>177.25</v>
      </c>
      <c r="C111" s="160">
        <v>0</v>
      </c>
      <c r="D111" s="160">
        <v>0</v>
      </c>
      <c r="E111" s="40"/>
      <c r="F111" s="35"/>
      <c r="G111" s="35"/>
      <c r="H111" s="40"/>
    </row>
    <row r="112" spans="1:8">
      <c r="A112" s="159">
        <v>499.5</v>
      </c>
      <c r="B112" s="159">
        <v>178.92</v>
      </c>
      <c r="C112" s="159">
        <v>0</v>
      </c>
      <c r="D112" s="159">
        <v>0</v>
      </c>
      <c r="E112" s="40"/>
      <c r="F112" s="35"/>
      <c r="G112" s="35"/>
      <c r="H112" s="40"/>
    </row>
    <row r="113" spans="1:8">
      <c r="A113" s="160">
        <v>504</v>
      </c>
      <c r="B113" s="160">
        <v>180.5</v>
      </c>
      <c r="C113" s="160">
        <v>0</v>
      </c>
      <c r="D113" s="160">
        <v>0</v>
      </c>
      <c r="E113" s="40"/>
      <c r="F113" s="35"/>
      <c r="G113" s="35"/>
      <c r="H113" s="40"/>
    </row>
    <row r="114" spans="1:8">
      <c r="A114" s="159">
        <v>508.5</v>
      </c>
      <c r="B114" s="159">
        <v>182.08</v>
      </c>
      <c r="C114" s="159">
        <v>0</v>
      </c>
      <c r="D114" s="159">
        <v>0</v>
      </c>
      <c r="E114" s="40"/>
      <c r="F114" s="35"/>
      <c r="G114" s="35"/>
      <c r="H114" s="40"/>
    </row>
    <row r="115" spans="1:8">
      <c r="A115" s="160">
        <v>513</v>
      </c>
      <c r="B115" s="160">
        <v>183.75</v>
      </c>
      <c r="C115" s="160">
        <v>0</v>
      </c>
      <c r="D115" s="160">
        <v>0</v>
      </c>
      <c r="E115" s="40"/>
      <c r="F115" s="35"/>
      <c r="G115" s="35"/>
      <c r="H115" s="40"/>
    </row>
    <row r="116" spans="1:8">
      <c r="A116" s="159">
        <v>517.5</v>
      </c>
      <c r="B116" s="159">
        <v>185.33</v>
      </c>
      <c r="C116" s="159">
        <v>0</v>
      </c>
      <c r="D116" s="159">
        <v>0</v>
      </c>
      <c r="E116" s="40"/>
      <c r="F116" s="35"/>
      <c r="G116" s="35"/>
      <c r="H116" s="40"/>
    </row>
    <row r="117" spans="1:8">
      <c r="A117" s="160">
        <v>522</v>
      </c>
      <c r="B117" s="160">
        <v>186.92</v>
      </c>
      <c r="C117" s="160">
        <v>0</v>
      </c>
      <c r="D117" s="160">
        <v>0</v>
      </c>
      <c r="E117" s="40"/>
      <c r="F117" s="35"/>
      <c r="G117" s="35"/>
    </row>
    <row r="118" spans="1:8">
      <c r="A118" s="159">
        <v>526.5</v>
      </c>
      <c r="B118" s="159">
        <v>188.58</v>
      </c>
      <c r="C118" s="159">
        <v>0</v>
      </c>
      <c r="D118" s="159">
        <v>0</v>
      </c>
      <c r="E118" s="40"/>
      <c r="F118" s="35"/>
      <c r="G118" s="35"/>
    </row>
    <row r="119" spans="1:8">
      <c r="A119" s="160">
        <v>531</v>
      </c>
      <c r="B119" s="160">
        <v>190.17</v>
      </c>
      <c r="C119" s="160">
        <v>0</v>
      </c>
      <c r="D119" s="160">
        <v>0</v>
      </c>
      <c r="E119" s="40"/>
      <c r="F119" s="35"/>
      <c r="G119" s="35"/>
    </row>
    <row r="120" spans="1:8">
      <c r="A120" s="159">
        <v>535.5</v>
      </c>
      <c r="B120" s="159">
        <v>191.75</v>
      </c>
      <c r="C120" s="159">
        <v>0</v>
      </c>
      <c r="D120" s="159">
        <v>0</v>
      </c>
      <c r="E120" s="40"/>
      <c r="F120" s="35"/>
      <c r="G120" s="35"/>
    </row>
    <row r="121" spans="1:8">
      <c r="A121" s="160">
        <v>540</v>
      </c>
      <c r="B121" s="160">
        <v>193.42</v>
      </c>
      <c r="C121" s="160">
        <v>0</v>
      </c>
      <c r="D121" s="160">
        <v>0</v>
      </c>
      <c r="E121" s="40"/>
      <c r="F121" s="35"/>
      <c r="G121" s="35"/>
    </row>
    <row r="122" spans="1:8">
      <c r="A122" s="159">
        <v>544.5</v>
      </c>
      <c r="B122" s="159">
        <v>195</v>
      </c>
      <c r="C122" s="159">
        <v>0</v>
      </c>
      <c r="D122" s="159">
        <v>0</v>
      </c>
      <c r="E122" s="40"/>
      <c r="F122" s="35"/>
      <c r="G122" s="35"/>
    </row>
    <row r="123" spans="1:8">
      <c r="A123" s="160">
        <v>549</v>
      </c>
      <c r="B123" s="160">
        <v>196.58</v>
      </c>
      <c r="C123" s="160">
        <v>0</v>
      </c>
      <c r="D123" s="160">
        <v>0</v>
      </c>
      <c r="E123" s="40"/>
      <c r="F123" s="35"/>
      <c r="G123" s="35"/>
    </row>
    <row r="124" spans="1:8">
      <c r="A124" s="159">
        <v>553.5</v>
      </c>
      <c r="B124" s="159">
        <v>198.25</v>
      </c>
      <c r="C124" s="159">
        <v>0</v>
      </c>
      <c r="D124" s="159">
        <v>0</v>
      </c>
      <c r="E124" s="40"/>
      <c r="F124" s="35"/>
      <c r="G124" s="35"/>
      <c r="H124" s="40"/>
    </row>
    <row r="125" spans="1:8">
      <c r="A125" s="160">
        <v>558</v>
      </c>
      <c r="B125" s="160">
        <v>199.83</v>
      </c>
      <c r="C125" s="160">
        <v>0</v>
      </c>
      <c r="D125" s="160">
        <v>0</v>
      </c>
      <c r="E125" s="40"/>
      <c r="F125" s="35"/>
      <c r="G125" s="35"/>
      <c r="H125" s="40"/>
    </row>
    <row r="126" spans="1:8">
      <c r="A126" s="159">
        <v>562.5</v>
      </c>
      <c r="B126" s="159">
        <v>201.42</v>
      </c>
      <c r="C126" s="159">
        <v>0</v>
      </c>
      <c r="D126" s="159">
        <v>0</v>
      </c>
      <c r="E126" s="40"/>
      <c r="F126" s="35"/>
      <c r="G126" s="35"/>
      <c r="H126" s="40"/>
    </row>
    <row r="127" spans="1:8">
      <c r="A127" s="160">
        <v>567</v>
      </c>
      <c r="B127" s="160">
        <v>203.08</v>
      </c>
      <c r="C127" s="160">
        <v>0</v>
      </c>
      <c r="D127" s="160">
        <v>0</v>
      </c>
      <c r="E127" s="40"/>
      <c r="F127" s="35"/>
      <c r="G127" s="35"/>
      <c r="H127" s="40"/>
    </row>
    <row r="128" spans="1:8">
      <c r="A128" s="159">
        <v>571.5</v>
      </c>
      <c r="B128" s="159">
        <v>204.67</v>
      </c>
      <c r="C128" s="159">
        <v>0</v>
      </c>
      <c r="D128" s="159">
        <v>0</v>
      </c>
      <c r="E128" s="40"/>
      <c r="F128" s="35"/>
      <c r="G128" s="35"/>
      <c r="H128" s="40"/>
    </row>
    <row r="129" spans="1:9">
      <c r="A129" s="160">
        <v>576</v>
      </c>
      <c r="B129" s="160">
        <v>206.25</v>
      </c>
      <c r="C129" s="160">
        <v>0</v>
      </c>
      <c r="D129" s="160">
        <v>0</v>
      </c>
      <c r="E129" s="40"/>
      <c r="F129" s="35"/>
      <c r="G129" s="35"/>
      <c r="H129" s="40"/>
    </row>
    <row r="130" spans="1:9">
      <c r="A130" s="159">
        <v>580.5</v>
      </c>
      <c r="B130" s="159">
        <v>207.92</v>
      </c>
      <c r="C130" s="159">
        <v>0</v>
      </c>
      <c r="D130" s="159">
        <v>0</v>
      </c>
      <c r="E130" s="40"/>
      <c r="F130" s="35"/>
      <c r="G130" s="35"/>
      <c r="H130" s="40"/>
    </row>
    <row r="131" spans="1:9">
      <c r="A131" s="160">
        <v>585</v>
      </c>
      <c r="B131" s="160">
        <v>209.5</v>
      </c>
      <c r="C131" s="160">
        <v>0</v>
      </c>
      <c r="D131" s="160">
        <v>0</v>
      </c>
      <c r="E131" s="40"/>
      <c r="F131" s="35"/>
      <c r="G131" s="35"/>
      <c r="H131" s="40"/>
      <c r="I131" s="29"/>
    </row>
    <row r="132" spans="1:9">
      <c r="A132" s="159">
        <v>589.5</v>
      </c>
      <c r="B132" s="159">
        <v>211.08</v>
      </c>
      <c r="C132" s="159">
        <v>0</v>
      </c>
      <c r="D132" s="159">
        <v>0</v>
      </c>
      <c r="E132" s="40"/>
      <c r="F132" s="35"/>
      <c r="G132" s="35"/>
      <c r="H132" s="40"/>
      <c r="I132" s="29"/>
    </row>
    <row r="133" spans="1:9">
      <c r="A133" s="160">
        <v>594</v>
      </c>
      <c r="B133" s="160">
        <v>212.75</v>
      </c>
      <c r="C133" s="160">
        <v>0</v>
      </c>
      <c r="D133" s="160">
        <v>0</v>
      </c>
      <c r="E133" s="40"/>
      <c r="F133" s="35"/>
      <c r="G133" s="35"/>
      <c r="H133" s="40"/>
      <c r="I133" s="29"/>
    </row>
    <row r="134" spans="1:9">
      <c r="A134" s="159">
        <v>598.5</v>
      </c>
      <c r="B134" s="159">
        <v>214.33</v>
      </c>
      <c r="C134" s="159">
        <v>0</v>
      </c>
      <c r="D134" s="159">
        <v>0</v>
      </c>
      <c r="E134" s="40"/>
      <c r="F134" s="35"/>
      <c r="G134" s="35"/>
      <c r="H134" s="40"/>
      <c r="I134" s="29"/>
    </row>
    <row r="135" spans="1:9">
      <c r="A135" s="160">
        <v>603</v>
      </c>
      <c r="B135" s="160">
        <v>215.92</v>
      </c>
      <c r="C135" s="160">
        <v>0</v>
      </c>
      <c r="D135" s="160">
        <v>0</v>
      </c>
      <c r="E135" s="40"/>
      <c r="F135" s="35"/>
      <c r="G135" s="35"/>
      <c r="H135" s="40"/>
      <c r="I135" s="29"/>
    </row>
    <row r="136" spans="1:9">
      <c r="A136" s="159">
        <v>607.5</v>
      </c>
      <c r="B136" s="159">
        <v>217.58</v>
      </c>
      <c r="C136" s="159">
        <v>0</v>
      </c>
      <c r="D136" s="159">
        <v>0</v>
      </c>
      <c r="E136" s="40"/>
      <c r="F136" s="35"/>
      <c r="G136" s="35"/>
      <c r="H136" s="40"/>
      <c r="I136" s="29"/>
    </row>
    <row r="137" spans="1:9">
      <c r="A137" s="160">
        <v>612</v>
      </c>
      <c r="B137" s="160">
        <v>219.17</v>
      </c>
      <c r="C137" s="160">
        <v>0</v>
      </c>
      <c r="D137" s="160">
        <v>0</v>
      </c>
      <c r="E137" s="40"/>
      <c r="F137" s="35"/>
      <c r="G137" s="35"/>
      <c r="H137" s="40"/>
      <c r="I137" s="29"/>
    </row>
    <row r="138" spans="1:9">
      <c r="A138" s="159">
        <v>616.5</v>
      </c>
      <c r="B138" s="159">
        <v>220.75</v>
      </c>
      <c r="C138" s="159">
        <v>0</v>
      </c>
      <c r="D138" s="159">
        <v>0</v>
      </c>
      <c r="E138" s="40"/>
      <c r="F138" s="35"/>
      <c r="G138" s="35"/>
      <c r="H138" s="40"/>
      <c r="I138" s="29"/>
    </row>
    <row r="139" spans="1:9">
      <c r="A139" s="160">
        <v>621</v>
      </c>
      <c r="B139" s="160">
        <v>222.42</v>
      </c>
      <c r="C139" s="160">
        <v>0</v>
      </c>
      <c r="D139" s="160">
        <v>0</v>
      </c>
      <c r="E139" s="40"/>
      <c r="F139" s="35"/>
      <c r="G139" s="35"/>
      <c r="H139" s="40"/>
    </row>
    <row r="140" spans="1:9">
      <c r="A140" s="159">
        <v>625.5</v>
      </c>
      <c r="B140" s="159">
        <v>224</v>
      </c>
      <c r="C140" s="159">
        <v>0</v>
      </c>
      <c r="D140" s="159">
        <v>0</v>
      </c>
      <c r="E140" s="40"/>
      <c r="F140" s="35"/>
      <c r="G140" s="35"/>
      <c r="H140" s="40"/>
    </row>
    <row r="141" spans="1:9">
      <c r="A141" s="160">
        <v>630</v>
      </c>
      <c r="B141" s="160">
        <v>225.58</v>
      </c>
      <c r="C141" s="160">
        <v>0</v>
      </c>
      <c r="D141" s="160">
        <v>0</v>
      </c>
      <c r="E141" s="40"/>
      <c r="F141" s="35"/>
      <c r="G141" s="35"/>
      <c r="H141" s="40"/>
    </row>
    <row r="142" spans="1:9">
      <c r="A142" s="159">
        <v>634.5</v>
      </c>
      <c r="B142" s="159">
        <v>227.25</v>
      </c>
      <c r="C142" s="159">
        <v>0</v>
      </c>
      <c r="D142" s="159">
        <v>0</v>
      </c>
      <c r="E142" s="40"/>
      <c r="F142" s="35"/>
      <c r="G142" s="35"/>
      <c r="H142" s="40"/>
    </row>
    <row r="143" spans="1:9">
      <c r="A143" s="160">
        <v>639</v>
      </c>
      <c r="B143" s="160">
        <v>228.83</v>
      </c>
      <c r="C143" s="160">
        <v>0</v>
      </c>
      <c r="D143" s="160">
        <v>0</v>
      </c>
      <c r="E143" s="40"/>
      <c r="F143" s="35"/>
      <c r="G143" s="35"/>
      <c r="H143" s="40"/>
    </row>
    <row r="144" spans="1:9">
      <c r="A144" s="159">
        <v>643.5</v>
      </c>
      <c r="B144" s="159">
        <v>230.5</v>
      </c>
      <c r="C144" s="159">
        <v>0</v>
      </c>
      <c r="D144" s="159">
        <v>0</v>
      </c>
      <c r="E144" s="40"/>
      <c r="F144" s="35"/>
      <c r="G144" s="35"/>
      <c r="H144" s="40"/>
    </row>
    <row r="145" spans="1:9">
      <c r="A145" s="160">
        <v>648</v>
      </c>
      <c r="B145" s="160">
        <v>232.08</v>
      </c>
      <c r="C145" s="160">
        <v>0</v>
      </c>
      <c r="D145" s="160">
        <v>0</v>
      </c>
      <c r="E145" s="40"/>
      <c r="F145" s="35"/>
      <c r="G145" s="35"/>
      <c r="H145" s="40"/>
    </row>
    <row r="146" spans="1:9">
      <c r="A146" s="159">
        <v>652.5</v>
      </c>
      <c r="B146" s="159">
        <v>233.67</v>
      </c>
      <c r="C146" s="159">
        <v>0</v>
      </c>
      <c r="D146" s="159">
        <v>0</v>
      </c>
      <c r="E146" s="40"/>
      <c r="F146" s="35"/>
      <c r="G146" s="35"/>
      <c r="H146" s="40"/>
      <c r="I146" s="29"/>
    </row>
    <row r="147" spans="1:9">
      <c r="A147" s="160">
        <v>657</v>
      </c>
      <c r="B147" s="160">
        <v>235.33</v>
      </c>
      <c r="C147" s="160">
        <v>0</v>
      </c>
      <c r="D147" s="160">
        <v>0</v>
      </c>
      <c r="E147" s="40"/>
      <c r="F147" s="35"/>
      <c r="G147" s="35"/>
      <c r="H147" s="40"/>
      <c r="I147" s="29"/>
    </row>
    <row r="148" spans="1:9">
      <c r="A148" s="159">
        <v>661.5</v>
      </c>
      <c r="B148" s="159">
        <v>236.92</v>
      </c>
      <c r="C148" s="159">
        <v>0</v>
      </c>
      <c r="D148" s="159">
        <v>0</v>
      </c>
      <c r="E148" s="40"/>
      <c r="F148" s="35"/>
      <c r="G148" s="35"/>
      <c r="H148" s="40"/>
      <c r="I148" s="29"/>
    </row>
    <row r="149" spans="1:9">
      <c r="A149" s="160">
        <v>666</v>
      </c>
      <c r="B149" s="160">
        <v>238.5</v>
      </c>
      <c r="C149" s="160">
        <v>0</v>
      </c>
      <c r="D149" s="160">
        <v>0</v>
      </c>
      <c r="E149" s="40"/>
      <c r="F149" s="35"/>
      <c r="G149" s="35"/>
      <c r="H149" s="40"/>
      <c r="I149" s="29"/>
    </row>
    <row r="150" spans="1:9">
      <c r="A150" s="159">
        <v>670.5</v>
      </c>
      <c r="B150" s="159">
        <v>240.17</v>
      </c>
      <c r="C150" s="159">
        <v>0</v>
      </c>
      <c r="D150" s="159">
        <v>0</v>
      </c>
      <c r="E150" s="40"/>
      <c r="F150" s="35"/>
      <c r="G150" s="35"/>
      <c r="H150" s="40"/>
      <c r="I150" s="29"/>
    </row>
    <row r="151" spans="1:9">
      <c r="A151" s="160">
        <v>675</v>
      </c>
      <c r="B151" s="160">
        <v>241.75</v>
      </c>
      <c r="C151" s="160">
        <v>0</v>
      </c>
      <c r="D151" s="160">
        <v>0</v>
      </c>
      <c r="E151" s="40"/>
      <c r="F151" s="35"/>
      <c r="G151" s="35"/>
      <c r="H151" s="40"/>
      <c r="I151" s="29"/>
    </row>
    <row r="152" spans="1:9">
      <c r="A152" s="159">
        <v>679.5</v>
      </c>
      <c r="B152" s="159">
        <v>243.33</v>
      </c>
      <c r="C152" s="159">
        <v>0</v>
      </c>
      <c r="D152" s="159">
        <v>0</v>
      </c>
      <c r="E152" s="40"/>
      <c r="F152" s="35"/>
      <c r="G152" s="35"/>
      <c r="H152" s="40"/>
      <c r="I152" s="29"/>
    </row>
    <row r="153" spans="1:9">
      <c r="A153" s="160">
        <v>684</v>
      </c>
      <c r="B153" s="160">
        <v>245</v>
      </c>
      <c r="C153" s="160">
        <v>0</v>
      </c>
      <c r="D153" s="160">
        <v>0</v>
      </c>
      <c r="E153" s="40"/>
      <c r="F153" s="35"/>
      <c r="G153" s="35"/>
      <c r="H153" s="40"/>
      <c r="I153" s="29"/>
    </row>
    <row r="154" spans="1:9">
      <c r="A154" s="159">
        <v>688.5</v>
      </c>
      <c r="B154" s="159">
        <v>246.58</v>
      </c>
      <c r="C154" s="159">
        <v>0</v>
      </c>
      <c r="D154" s="159">
        <v>0</v>
      </c>
      <c r="E154" s="40"/>
      <c r="F154" s="35"/>
      <c r="G154" s="35"/>
      <c r="H154" s="40"/>
      <c r="I154" s="29"/>
    </row>
    <row r="155" spans="1:9">
      <c r="A155" s="160">
        <v>693</v>
      </c>
      <c r="B155" s="160">
        <v>248.17</v>
      </c>
      <c r="C155" s="160">
        <v>0</v>
      </c>
      <c r="D155" s="160">
        <v>0</v>
      </c>
      <c r="E155" s="40"/>
      <c r="F155" s="35"/>
      <c r="G155" s="35"/>
      <c r="H155" s="40"/>
    </row>
    <row r="156" spans="1:9">
      <c r="A156" s="159">
        <v>697.5</v>
      </c>
      <c r="B156" s="159">
        <v>249.83</v>
      </c>
      <c r="C156" s="159">
        <v>0</v>
      </c>
      <c r="D156" s="159">
        <v>0</v>
      </c>
      <c r="E156" s="40"/>
      <c r="F156" s="35"/>
      <c r="G156" s="35"/>
      <c r="H156" s="40"/>
    </row>
    <row r="157" spans="1:9">
      <c r="A157" s="160">
        <v>702</v>
      </c>
      <c r="B157" s="160">
        <v>251.42</v>
      </c>
      <c r="C157" s="160">
        <v>0</v>
      </c>
      <c r="D157" s="160">
        <v>0</v>
      </c>
      <c r="E157" s="40"/>
      <c r="F157" s="35"/>
      <c r="G157" s="35"/>
      <c r="H157" s="40"/>
    </row>
    <row r="158" spans="1:9">
      <c r="A158" s="159">
        <v>706.5</v>
      </c>
      <c r="B158" s="159">
        <v>253</v>
      </c>
      <c r="C158" s="159">
        <v>0</v>
      </c>
      <c r="D158" s="159">
        <v>0</v>
      </c>
      <c r="E158" s="40"/>
      <c r="F158" s="35"/>
      <c r="G158" s="35"/>
      <c r="H158" s="40"/>
    </row>
    <row r="159" spans="1:9">
      <c r="A159" s="160">
        <v>711</v>
      </c>
      <c r="B159" s="160">
        <v>254.67</v>
      </c>
      <c r="C159" s="160">
        <v>0</v>
      </c>
      <c r="D159" s="160">
        <v>0</v>
      </c>
      <c r="E159" s="40"/>
      <c r="F159" s="35"/>
      <c r="G159" s="35"/>
      <c r="H159" s="40"/>
    </row>
    <row r="160" spans="1:9">
      <c r="A160" s="159">
        <v>715.5</v>
      </c>
      <c r="B160" s="159">
        <v>256.25</v>
      </c>
      <c r="C160" s="159">
        <v>0</v>
      </c>
      <c r="D160" s="159">
        <v>0</v>
      </c>
      <c r="E160" s="40"/>
      <c r="F160" s="35"/>
      <c r="G160" s="35"/>
      <c r="H160" s="40"/>
    </row>
    <row r="161" spans="1:9">
      <c r="A161" s="160">
        <v>720</v>
      </c>
      <c r="B161" s="160">
        <v>257.83</v>
      </c>
      <c r="C161" s="160">
        <v>0</v>
      </c>
      <c r="D161" s="160">
        <v>0</v>
      </c>
      <c r="E161" s="40"/>
      <c r="F161" s="35"/>
      <c r="G161" s="35"/>
      <c r="H161" s="40"/>
      <c r="I161" s="29"/>
    </row>
    <row r="162" spans="1:9">
      <c r="A162" s="159">
        <v>724.5</v>
      </c>
      <c r="B162" s="159">
        <v>259.5</v>
      </c>
      <c r="C162" s="159">
        <v>0</v>
      </c>
      <c r="D162" s="159">
        <v>0</v>
      </c>
      <c r="E162" s="40"/>
      <c r="F162" s="35"/>
      <c r="G162" s="35"/>
      <c r="H162" s="40"/>
      <c r="I162" s="29"/>
    </row>
    <row r="163" spans="1:9">
      <c r="A163" s="160">
        <v>729</v>
      </c>
      <c r="B163" s="160">
        <v>261.08</v>
      </c>
      <c r="C163" s="160">
        <v>0</v>
      </c>
      <c r="D163" s="160">
        <v>0</v>
      </c>
      <c r="E163" s="40"/>
      <c r="F163" s="35"/>
      <c r="G163" s="35"/>
      <c r="H163" s="40"/>
      <c r="I163" s="29"/>
    </row>
    <row r="164" spans="1:9">
      <c r="A164" s="159">
        <v>733.5</v>
      </c>
      <c r="B164" s="159">
        <v>262.67</v>
      </c>
      <c r="C164" s="159">
        <v>0</v>
      </c>
      <c r="D164" s="159">
        <v>0</v>
      </c>
      <c r="E164" s="40"/>
      <c r="F164" s="35"/>
      <c r="G164" s="35"/>
      <c r="H164" s="40"/>
      <c r="I164" s="29"/>
    </row>
    <row r="165" spans="1:9">
      <c r="A165" s="160">
        <v>738</v>
      </c>
      <c r="B165" s="160">
        <v>264.33</v>
      </c>
      <c r="C165" s="160">
        <v>0</v>
      </c>
      <c r="D165" s="160">
        <v>0</v>
      </c>
      <c r="E165" s="40"/>
      <c r="F165" s="35"/>
      <c r="G165" s="35"/>
      <c r="H165" s="40"/>
      <c r="I165" s="29"/>
    </row>
    <row r="166" spans="1:9">
      <c r="A166" s="159">
        <v>742.5</v>
      </c>
      <c r="B166" s="159">
        <v>265.92</v>
      </c>
      <c r="C166" s="159">
        <v>0</v>
      </c>
      <c r="D166" s="159">
        <v>0</v>
      </c>
      <c r="E166" s="40"/>
      <c r="F166" s="35"/>
      <c r="G166" s="35"/>
      <c r="H166" s="40"/>
      <c r="I166" s="29"/>
    </row>
    <row r="167" spans="1:9">
      <c r="A167" s="160">
        <v>747</v>
      </c>
      <c r="B167" s="160">
        <v>267.5</v>
      </c>
      <c r="C167" s="160">
        <v>0</v>
      </c>
      <c r="D167" s="160">
        <v>0</v>
      </c>
      <c r="E167" s="40"/>
      <c r="F167" s="35"/>
      <c r="G167" s="35"/>
      <c r="H167" s="40"/>
      <c r="I167" s="29"/>
    </row>
    <row r="168" spans="1:9">
      <c r="A168" s="159">
        <v>751.5</v>
      </c>
      <c r="B168" s="159">
        <v>269.17</v>
      </c>
      <c r="C168" s="159">
        <v>0</v>
      </c>
      <c r="D168" s="159">
        <v>0</v>
      </c>
      <c r="E168" s="40"/>
      <c r="F168" s="35"/>
      <c r="G168" s="35"/>
      <c r="H168" s="40"/>
      <c r="I168" s="29"/>
    </row>
    <row r="169" spans="1:9">
      <c r="A169" s="160">
        <v>756</v>
      </c>
      <c r="B169" s="160">
        <v>270.75</v>
      </c>
      <c r="C169" s="160">
        <v>0</v>
      </c>
      <c r="D169" s="160">
        <v>0</v>
      </c>
      <c r="E169" s="40"/>
      <c r="F169" s="35"/>
      <c r="G169" s="35"/>
      <c r="H169" s="40"/>
      <c r="I169" s="29"/>
    </row>
    <row r="170" spans="1:9">
      <c r="A170" s="159">
        <v>760.5</v>
      </c>
      <c r="B170" s="159">
        <v>272.33</v>
      </c>
      <c r="C170" s="159">
        <v>0</v>
      </c>
      <c r="D170" s="159">
        <v>0</v>
      </c>
      <c r="E170" s="40"/>
      <c r="F170" s="35"/>
      <c r="G170" s="35"/>
      <c r="H170" s="40"/>
      <c r="I170" s="29"/>
    </row>
    <row r="171" spans="1:9">
      <c r="A171" s="160">
        <v>765</v>
      </c>
      <c r="B171" s="160">
        <v>274</v>
      </c>
      <c r="C171" s="160">
        <v>0</v>
      </c>
      <c r="D171" s="160">
        <v>0</v>
      </c>
      <c r="E171" s="40"/>
      <c r="F171" s="35"/>
      <c r="G171" s="35"/>
      <c r="H171" s="40"/>
    </row>
    <row r="172" spans="1:9">
      <c r="A172" s="159">
        <v>769.5</v>
      </c>
      <c r="B172" s="159">
        <v>275.58</v>
      </c>
      <c r="C172" s="159">
        <v>0</v>
      </c>
      <c r="D172" s="159">
        <v>0</v>
      </c>
      <c r="E172" s="40"/>
      <c r="F172" s="35"/>
      <c r="G172" s="35"/>
      <c r="H172" s="40"/>
    </row>
    <row r="173" spans="1:9">
      <c r="A173" s="160">
        <v>774</v>
      </c>
      <c r="B173" s="160">
        <v>277.17</v>
      </c>
      <c r="C173" s="160">
        <v>0</v>
      </c>
      <c r="D173" s="160">
        <v>0</v>
      </c>
      <c r="E173" s="40"/>
      <c r="F173" s="35"/>
      <c r="G173" s="35"/>
      <c r="H173" s="40"/>
    </row>
    <row r="174" spans="1:9">
      <c r="A174" s="159">
        <v>778.5</v>
      </c>
      <c r="B174" s="159">
        <v>278.83</v>
      </c>
      <c r="C174" s="159">
        <v>0</v>
      </c>
      <c r="D174" s="159">
        <v>0</v>
      </c>
      <c r="E174" s="40"/>
      <c r="F174" s="35"/>
      <c r="G174" s="35"/>
      <c r="H174" s="40"/>
    </row>
    <row r="175" spans="1:9">
      <c r="A175" s="160">
        <v>783</v>
      </c>
      <c r="B175" s="160">
        <v>280.42</v>
      </c>
      <c r="C175" s="160">
        <v>0</v>
      </c>
      <c r="D175" s="160">
        <v>0</v>
      </c>
      <c r="E175" s="40"/>
      <c r="F175" s="35"/>
      <c r="G175" s="35"/>
      <c r="H175" s="40"/>
    </row>
    <row r="176" spans="1:9">
      <c r="A176" s="159">
        <v>787.5</v>
      </c>
      <c r="B176" s="159">
        <v>282</v>
      </c>
      <c r="C176" s="159">
        <v>0</v>
      </c>
      <c r="D176" s="159">
        <v>0</v>
      </c>
      <c r="E176" s="40"/>
      <c r="F176" s="35"/>
      <c r="G176" s="35"/>
      <c r="H176" s="40"/>
    </row>
    <row r="177" spans="1:9">
      <c r="A177" s="160">
        <v>792</v>
      </c>
      <c r="B177" s="160">
        <v>283.67</v>
      </c>
      <c r="C177" s="160">
        <v>0</v>
      </c>
      <c r="D177" s="160">
        <v>0</v>
      </c>
      <c r="E177" s="40"/>
      <c r="F177" s="35"/>
      <c r="G177" s="35"/>
      <c r="H177" s="40"/>
    </row>
    <row r="178" spans="1:9">
      <c r="A178" s="159">
        <v>796.5</v>
      </c>
      <c r="B178" s="159">
        <v>285.25</v>
      </c>
      <c r="C178" s="159">
        <v>0</v>
      </c>
      <c r="D178" s="159">
        <v>0</v>
      </c>
      <c r="E178" s="40"/>
      <c r="F178" s="35"/>
      <c r="G178" s="35"/>
      <c r="H178" s="40"/>
      <c r="I178" s="29"/>
    </row>
    <row r="179" spans="1:9">
      <c r="A179" s="160">
        <v>801</v>
      </c>
      <c r="B179" s="160">
        <v>286.92</v>
      </c>
      <c r="C179" s="160">
        <v>0</v>
      </c>
      <c r="D179" s="160">
        <v>0</v>
      </c>
      <c r="E179" s="40"/>
      <c r="F179" s="35"/>
      <c r="G179" s="35"/>
      <c r="H179" s="40"/>
      <c r="I179" s="29"/>
    </row>
    <row r="180" spans="1:9">
      <c r="A180" s="159">
        <v>805.5</v>
      </c>
      <c r="B180" s="159">
        <v>288.5</v>
      </c>
      <c r="C180" s="159">
        <v>0</v>
      </c>
      <c r="D180" s="159">
        <v>0</v>
      </c>
      <c r="E180" s="40"/>
      <c r="F180" s="35"/>
      <c r="G180" s="35"/>
      <c r="H180" s="40"/>
      <c r="I180" s="29"/>
    </row>
    <row r="181" spans="1:9">
      <c r="A181" s="160">
        <v>810</v>
      </c>
      <c r="B181" s="160">
        <v>290.08</v>
      </c>
      <c r="C181" s="160">
        <v>0</v>
      </c>
      <c r="D181" s="160">
        <v>0</v>
      </c>
      <c r="E181" s="40"/>
      <c r="F181" s="35"/>
      <c r="G181" s="35"/>
      <c r="H181" s="40"/>
      <c r="I181" s="29"/>
    </row>
    <row r="182" spans="1:9">
      <c r="A182" s="159">
        <v>814.5</v>
      </c>
      <c r="B182" s="159">
        <v>291.75</v>
      </c>
      <c r="C182" s="159">
        <v>0</v>
      </c>
      <c r="D182" s="159">
        <v>0</v>
      </c>
      <c r="E182" s="40"/>
      <c r="F182" s="35"/>
      <c r="G182" s="35"/>
      <c r="H182" s="40"/>
      <c r="I182" s="29"/>
    </row>
    <row r="183" spans="1:9">
      <c r="A183" s="160">
        <v>819</v>
      </c>
      <c r="B183" s="160">
        <v>293.33</v>
      </c>
      <c r="C183" s="160">
        <v>0</v>
      </c>
      <c r="D183" s="160">
        <v>0</v>
      </c>
      <c r="E183" s="40"/>
      <c r="F183" s="35"/>
      <c r="G183" s="35"/>
      <c r="H183" s="40"/>
      <c r="I183" s="29"/>
    </row>
    <row r="184" spans="1:9">
      <c r="A184" s="159">
        <v>823.5</v>
      </c>
      <c r="B184" s="159">
        <v>294.92</v>
      </c>
      <c r="C184" s="159">
        <v>0</v>
      </c>
      <c r="D184" s="159">
        <v>0</v>
      </c>
      <c r="E184" s="40"/>
      <c r="F184" s="35"/>
      <c r="G184" s="35"/>
      <c r="H184" s="40"/>
      <c r="I184" s="29"/>
    </row>
    <row r="185" spans="1:9">
      <c r="A185" s="160">
        <v>828</v>
      </c>
      <c r="B185" s="160">
        <v>296.58</v>
      </c>
      <c r="C185" s="160">
        <v>0</v>
      </c>
      <c r="D185" s="160">
        <v>0</v>
      </c>
      <c r="E185" s="40"/>
      <c r="F185" s="35"/>
      <c r="G185" s="35"/>
      <c r="H185" s="40"/>
      <c r="I185" s="29"/>
    </row>
    <row r="186" spans="1:9">
      <c r="A186" s="159">
        <v>832.5</v>
      </c>
      <c r="B186" s="159">
        <v>298.17</v>
      </c>
      <c r="C186" s="159">
        <v>0</v>
      </c>
      <c r="D186" s="159">
        <v>0</v>
      </c>
      <c r="E186" s="40"/>
      <c r="F186" s="35"/>
      <c r="G186" s="35"/>
      <c r="H186" s="40"/>
      <c r="I186" s="29"/>
    </row>
    <row r="187" spans="1:9">
      <c r="A187" s="160">
        <v>837</v>
      </c>
      <c r="B187" s="160">
        <v>299.75</v>
      </c>
      <c r="C187" s="160">
        <v>0</v>
      </c>
      <c r="D187" s="160">
        <v>0</v>
      </c>
      <c r="E187" s="40"/>
      <c r="F187" s="35"/>
      <c r="G187" s="35"/>
      <c r="H187" s="40"/>
      <c r="I187" s="29"/>
    </row>
    <row r="188" spans="1:9">
      <c r="A188" s="159">
        <v>841.5</v>
      </c>
      <c r="B188" s="159">
        <v>301.42</v>
      </c>
      <c r="C188" s="159">
        <v>0</v>
      </c>
      <c r="D188" s="159">
        <v>0</v>
      </c>
      <c r="E188" s="40"/>
      <c r="F188" s="35"/>
      <c r="G188" s="35"/>
      <c r="H188" s="40"/>
      <c r="I188" s="29"/>
    </row>
    <row r="189" spans="1:9">
      <c r="A189" s="160">
        <v>846</v>
      </c>
      <c r="B189" s="160">
        <v>303</v>
      </c>
      <c r="C189" s="160">
        <v>0</v>
      </c>
      <c r="D189" s="160">
        <v>0</v>
      </c>
      <c r="E189" s="40"/>
      <c r="F189" s="35"/>
      <c r="G189" s="35"/>
      <c r="H189" s="40"/>
      <c r="I189" s="29"/>
    </row>
    <row r="190" spans="1:9">
      <c r="A190" s="159">
        <v>850.5</v>
      </c>
      <c r="B190" s="159">
        <v>304.58</v>
      </c>
      <c r="C190" s="159">
        <v>0</v>
      </c>
      <c r="D190" s="159">
        <v>0</v>
      </c>
      <c r="E190" s="40"/>
      <c r="F190" s="35"/>
      <c r="G190" s="35"/>
      <c r="H190" s="40"/>
    </row>
    <row r="191" spans="1:9">
      <c r="A191" s="160">
        <v>855</v>
      </c>
      <c r="B191" s="160">
        <v>306.25</v>
      </c>
      <c r="C191" s="160">
        <v>0</v>
      </c>
      <c r="D191" s="160">
        <v>0</v>
      </c>
      <c r="E191" s="40"/>
      <c r="F191" s="35"/>
      <c r="G191" s="35"/>
      <c r="H191" s="40"/>
    </row>
    <row r="192" spans="1:9">
      <c r="A192" s="159">
        <v>859.5</v>
      </c>
      <c r="B192" s="159">
        <v>307.83</v>
      </c>
      <c r="C192" s="159">
        <v>0</v>
      </c>
      <c r="D192" s="159">
        <v>0</v>
      </c>
      <c r="E192" s="40"/>
      <c r="F192" s="35"/>
      <c r="G192" s="35"/>
      <c r="H192" s="40"/>
    </row>
    <row r="193" spans="1:9">
      <c r="A193" s="160">
        <v>864</v>
      </c>
      <c r="B193" s="160">
        <v>309.42</v>
      </c>
      <c r="C193" s="160">
        <v>0</v>
      </c>
      <c r="D193" s="160">
        <v>0</v>
      </c>
      <c r="E193" s="40"/>
      <c r="F193" s="35"/>
      <c r="G193" s="35"/>
      <c r="H193" s="40"/>
    </row>
    <row r="194" spans="1:9">
      <c r="A194" s="159">
        <v>868.5</v>
      </c>
      <c r="B194" s="159">
        <v>311.08</v>
      </c>
      <c r="C194" s="159">
        <v>0</v>
      </c>
      <c r="D194" s="159">
        <v>0</v>
      </c>
      <c r="E194" s="40"/>
      <c r="F194" s="35"/>
      <c r="G194" s="35"/>
      <c r="H194" s="40"/>
    </row>
    <row r="195" spans="1:9">
      <c r="A195" s="160">
        <v>873</v>
      </c>
      <c r="B195" s="160">
        <v>312.67</v>
      </c>
      <c r="C195" s="160">
        <v>0</v>
      </c>
      <c r="D195" s="160">
        <v>0</v>
      </c>
      <c r="E195" s="40"/>
      <c r="F195" s="35"/>
      <c r="G195" s="35"/>
      <c r="H195" s="40"/>
      <c r="I195" s="29"/>
    </row>
    <row r="196" spans="1:9">
      <c r="A196" s="159">
        <v>877.5</v>
      </c>
      <c r="B196" s="159">
        <v>314.25</v>
      </c>
      <c r="C196" s="159">
        <v>0</v>
      </c>
      <c r="D196" s="159">
        <v>0</v>
      </c>
      <c r="E196" s="40"/>
      <c r="F196" s="35"/>
      <c r="G196" s="35"/>
      <c r="H196" s="40"/>
      <c r="I196" s="29"/>
    </row>
    <row r="197" spans="1:9">
      <c r="A197" s="160">
        <v>882</v>
      </c>
      <c r="B197" s="160">
        <v>315.92</v>
      </c>
      <c r="C197" s="160">
        <v>0</v>
      </c>
      <c r="D197" s="160">
        <v>0</v>
      </c>
      <c r="E197" s="40"/>
      <c r="F197" s="35"/>
      <c r="G197" s="35"/>
      <c r="H197" s="40"/>
      <c r="I197" s="29"/>
    </row>
    <row r="198" spans="1:9">
      <c r="A198" s="159">
        <v>886.5</v>
      </c>
      <c r="B198" s="159">
        <v>317.5</v>
      </c>
      <c r="C198" s="159">
        <v>0</v>
      </c>
      <c r="D198" s="159">
        <v>0</v>
      </c>
      <c r="E198" s="40"/>
      <c r="F198" s="35"/>
      <c r="G198" s="35"/>
      <c r="H198" s="40"/>
      <c r="I198" s="29"/>
    </row>
    <row r="199" spans="1:9">
      <c r="A199" s="160">
        <v>891</v>
      </c>
      <c r="B199" s="160">
        <v>319.08</v>
      </c>
      <c r="C199" s="160">
        <v>0</v>
      </c>
      <c r="D199" s="160">
        <v>0</v>
      </c>
      <c r="E199" s="40"/>
      <c r="F199" s="35"/>
      <c r="G199" s="35"/>
      <c r="H199" s="40"/>
      <c r="I199" s="29"/>
    </row>
    <row r="200" spans="1:9">
      <c r="A200" s="159">
        <v>895.5</v>
      </c>
      <c r="B200" s="159">
        <v>320.75</v>
      </c>
      <c r="C200" s="159">
        <v>0</v>
      </c>
      <c r="D200" s="159">
        <v>0</v>
      </c>
      <c r="E200" s="40"/>
      <c r="F200" s="35"/>
      <c r="G200" s="35"/>
      <c r="H200" s="40"/>
      <c r="I200" s="29"/>
    </row>
    <row r="201" spans="1:9">
      <c r="A201" s="160">
        <v>900</v>
      </c>
      <c r="B201" s="160">
        <v>322.33</v>
      </c>
      <c r="C201" s="160">
        <v>0</v>
      </c>
      <c r="D201" s="160">
        <v>0</v>
      </c>
      <c r="E201" s="40"/>
      <c r="F201" s="35"/>
      <c r="G201" s="35"/>
      <c r="H201" s="40"/>
      <c r="I201" s="29"/>
    </row>
    <row r="202" spans="1:9">
      <c r="A202" s="159">
        <v>904.5</v>
      </c>
      <c r="B202" s="159">
        <v>323.92</v>
      </c>
      <c r="C202" s="159">
        <v>0</v>
      </c>
      <c r="D202" s="159">
        <v>0</v>
      </c>
      <c r="E202" s="40"/>
      <c r="F202" s="35"/>
      <c r="G202" s="35"/>
      <c r="H202" s="40"/>
      <c r="I202" s="29"/>
    </row>
    <row r="203" spans="1:9">
      <c r="A203" s="160">
        <v>909</v>
      </c>
      <c r="B203" s="160">
        <v>325.58</v>
      </c>
      <c r="C203" s="160">
        <v>0</v>
      </c>
      <c r="D203" s="160">
        <v>0</v>
      </c>
      <c r="E203" s="40"/>
      <c r="F203" s="35"/>
      <c r="G203" s="35"/>
      <c r="H203" s="40"/>
      <c r="I203" s="29"/>
    </row>
    <row r="204" spans="1:9">
      <c r="A204" s="159">
        <v>913.5</v>
      </c>
      <c r="B204" s="159">
        <v>327.17</v>
      </c>
      <c r="C204" s="159">
        <v>0</v>
      </c>
      <c r="D204" s="159">
        <v>0</v>
      </c>
      <c r="E204" s="40"/>
      <c r="F204" s="35"/>
      <c r="G204" s="35"/>
      <c r="H204" s="40"/>
      <c r="I204" s="29"/>
    </row>
    <row r="205" spans="1:9">
      <c r="A205" s="160">
        <v>918</v>
      </c>
      <c r="B205" s="160">
        <v>328.75</v>
      </c>
      <c r="C205" s="160">
        <v>0</v>
      </c>
      <c r="D205" s="160">
        <v>0</v>
      </c>
      <c r="E205" s="40"/>
      <c r="F205" s="35"/>
      <c r="G205" s="35"/>
      <c r="H205" s="40"/>
      <c r="I205" s="29"/>
    </row>
    <row r="206" spans="1:9">
      <c r="A206" s="159">
        <v>922.5</v>
      </c>
      <c r="B206" s="159">
        <v>330.42</v>
      </c>
      <c r="C206" s="159">
        <v>0.42</v>
      </c>
      <c r="D206" s="159">
        <v>0.42</v>
      </c>
      <c r="E206" s="40"/>
      <c r="F206" s="35"/>
      <c r="G206" s="35"/>
      <c r="H206" s="40"/>
      <c r="I206" s="29"/>
    </row>
    <row r="207" spans="1:9">
      <c r="A207" s="160">
        <v>927</v>
      </c>
      <c r="B207" s="160">
        <v>332</v>
      </c>
      <c r="C207" s="160">
        <v>1.67</v>
      </c>
      <c r="D207" s="160">
        <v>1.67</v>
      </c>
      <c r="E207" s="40"/>
      <c r="F207" s="35"/>
      <c r="G207" s="35"/>
      <c r="H207" s="40"/>
      <c r="I207" s="29"/>
    </row>
    <row r="208" spans="1:9">
      <c r="A208" s="159">
        <v>931.5</v>
      </c>
      <c r="B208" s="159">
        <v>333.58</v>
      </c>
      <c r="C208" s="159">
        <v>2.83</v>
      </c>
      <c r="D208" s="159">
        <v>2.83</v>
      </c>
      <c r="E208" s="40"/>
      <c r="F208" s="35"/>
      <c r="G208" s="35"/>
      <c r="H208" s="40"/>
      <c r="I208" s="29"/>
    </row>
    <row r="209" spans="1:9">
      <c r="A209" s="160">
        <v>936</v>
      </c>
      <c r="B209" s="160">
        <v>335.25</v>
      </c>
      <c r="C209" s="160">
        <v>4.17</v>
      </c>
      <c r="D209" s="160">
        <v>4.17</v>
      </c>
      <c r="E209" s="40"/>
      <c r="F209" s="35"/>
      <c r="G209" s="35"/>
      <c r="H209" s="40"/>
      <c r="I209" s="29"/>
    </row>
    <row r="210" spans="1:9">
      <c r="A210" s="159">
        <v>940.5</v>
      </c>
      <c r="B210" s="159">
        <v>336.83</v>
      </c>
      <c r="C210" s="159">
        <v>5.42</v>
      </c>
      <c r="D210" s="159">
        <v>5.42</v>
      </c>
      <c r="E210" s="40"/>
      <c r="F210" s="35"/>
      <c r="G210" s="35"/>
      <c r="H210" s="40"/>
      <c r="I210" s="29"/>
    </row>
    <row r="211" spans="1:9">
      <c r="A211" s="160">
        <v>945</v>
      </c>
      <c r="B211" s="160">
        <v>338.42</v>
      </c>
      <c r="C211" s="160">
        <v>6.58</v>
      </c>
      <c r="D211" s="160">
        <v>6.58</v>
      </c>
      <c r="E211" s="40"/>
      <c r="F211" s="35"/>
      <c r="G211" s="35"/>
      <c r="H211" s="40"/>
      <c r="I211" s="29"/>
    </row>
    <row r="212" spans="1:9">
      <c r="A212" s="159">
        <v>949.5</v>
      </c>
      <c r="B212" s="159">
        <v>340.08</v>
      </c>
      <c r="C212" s="159">
        <v>7.92</v>
      </c>
      <c r="D212" s="159">
        <v>7.92</v>
      </c>
      <c r="E212" s="40"/>
      <c r="F212" s="35"/>
      <c r="G212" s="35"/>
      <c r="H212" s="40"/>
      <c r="I212" s="29"/>
    </row>
    <row r="213" spans="1:9">
      <c r="A213" s="160">
        <v>954</v>
      </c>
      <c r="B213" s="160">
        <v>341.67</v>
      </c>
      <c r="C213" s="160">
        <v>9.17</v>
      </c>
      <c r="D213" s="160">
        <v>9.17</v>
      </c>
      <c r="E213" s="40"/>
      <c r="F213" s="35"/>
      <c r="G213" s="35"/>
      <c r="H213" s="40"/>
      <c r="I213" s="29"/>
    </row>
    <row r="214" spans="1:9">
      <c r="A214" s="159">
        <v>958.5</v>
      </c>
      <c r="B214" s="159">
        <v>343.33</v>
      </c>
      <c r="C214" s="159">
        <v>10.42</v>
      </c>
      <c r="D214" s="159">
        <v>10.42</v>
      </c>
      <c r="E214" s="40"/>
      <c r="F214" s="35"/>
      <c r="G214" s="35"/>
      <c r="H214" s="40"/>
      <c r="I214" s="29"/>
    </row>
    <row r="215" spans="1:9">
      <c r="A215" s="160">
        <v>963</v>
      </c>
      <c r="B215" s="160">
        <v>344.92</v>
      </c>
      <c r="C215" s="160">
        <v>11.67</v>
      </c>
      <c r="D215" s="160">
        <v>11.67</v>
      </c>
      <c r="E215" s="40"/>
      <c r="F215" s="35"/>
      <c r="G215" s="35"/>
      <c r="H215" s="40"/>
      <c r="I215" s="29"/>
    </row>
    <row r="216" spans="1:9">
      <c r="A216" s="159">
        <v>967.5</v>
      </c>
      <c r="B216" s="159">
        <v>346.5</v>
      </c>
      <c r="C216" s="159">
        <v>12.92</v>
      </c>
      <c r="D216" s="159">
        <v>12.92</v>
      </c>
      <c r="E216" s="40"/>
      <c r="F216" s="35"/>
      <c r="G216" s="35"/>
      <c r="H216" s="40"/>
      <c r="I216" s="29"/>
    </row>
    <row r="217" spans="1:9">
      <c r="A217" s="160">
        <v>972</v>
      </c>
      <c r="B217" s="160">
        <v>348.17</v>
      </c>
      <c r="C217" s="160">
        <v>14.17</v>
      </c>
      <c r="D217" s="160">
        <v>14.17</v>
      </c>
      <c r="E217" s="40"/>
      <c r="F217" s="35"/>
      <c r="G217" s="35"/>
      <c r="H217" s="40"/>
      <c r="I217" s="29"/>
    </row>
    <row r="218" spans="1:9">
      <c r="A218" s="159">
        <v>976.5</v>
      </c>
      <c r="B218" s="159">
        <v>349.75</v>
      </c>
      <c r="C218" s="159">
        <v>15.42</v>
      </c>
      <c r="D218" s="159">
        <v>15.42</v>
      </c>
      <c r="E218" s="40"/>
      <c r="F218" s="35"/>
      <c r="G218" s="35"/>
      <c r="H218" s="40"/>
      <c r="I218" s="29"/>
    </row>
    <row r="219" spans="1:9">
      <c r="A219" s="160">
        <v>981</v>
      </c>
      <c r="B219" s="160">
        <v>351.33</v>
      </c>
      <c r="C219" s="160">
        <v>16.670000000000002</v>
      </c>
      <c r="D219" s="160">
        <v>16.670000000000002</v>
      </c>
      <c r="E219" s="40"/>
      <c r="F219" s="35"/>
      <c r="G219" s="35"/>
      <c r="H219" s="40"/>
      <c r="I219" s="29"/>
    </row>
    <row r="220" spans="1:9">
      <c r="A220" s="159">
        <v>985.5</v>
      </c>
      <c r="B220" s="159">
        <v>353</v>
      </c>
      <c r="C220" s="159">
        <v>17.920000000000002</v>
      </c>
      <c r="D220" s="159">
        <v>17.920000000000002</v>
      </c>
      <c r="E220" s="40"/>
      <c r="F220" s="35"/>
      <c r="G220" s="35"/>
      <c r="H220" s="40"/>
      <c r="I220" s="29"/>
    </row>
    <row r="221" spans="1:9">
      <c r="A221" s="160">
        <v>990</v>
      </c>
      <c r="B221" s="160">
        <v>354.58</v>
      </c>
      <c r="C221" s="160">
        <v>19.170000000000002</v>
      </c>
      <c r="D221" s="160">
        <v>19.170000000000002</v>
      </c>
      <c r="E221" s="40"/>
      <c r="F221" s="35"/>
      <c r="G221" s="35"/>
      <c r="H221" s="40"/>
      <c r="I221" s="29"/>
    </row>
    <row r="222" spans="1:9">
      <c r="A222" s="159">
        <v>994.5</v>
      </c>
      <c r="B222" s="159">
        <v>356.17</v>
      </c>
      <c r="C222" s="159">
        <v>20.329999999999998</v>
      </c>
      <c r="D222" s="159">
        <v>20.329999999999998</v>
      </c>
      <c r="E222" s="40"/>
      <c r="F222" s="35"/>
      <c r="G222" s="35"/>
      <c r="H222" s="40"/>
      <c r="I222" s="29"/>
    </row>
    <row r="223" spans="1:9">
      <c r="A223" s="160">
        <v>999</v>
      </c>
      <c r="B223" s="160">
        <v>357.83</v>
      </c>
      <c r="C223" s="160">
        <v>21.67</v>
      </c>
      <c r="D223" s="160">
        <v>21.67</v>
      </c>
      <c r="E223" s="40"/>
      <c r="F223" s="35"/>
      <c r="G223" s="35"/>
      <c r="H223" s="40"/>
      <c r="I223" s="29"/>
    </row>
    <row r="224" spans="1:9">
      <c r="A224" s="161">
        <v>1003.5</v>
      </c>
      <c r="B224" s="159">
        <v>359.42</v>
      </c>
      <c r="C224" s="159">
        <v>22.92</v>
      </c>
      <c r="D224" s="159">
        <v>22.92</v>
      </c>
      <c r="E224" s="40"/>
      <c r="F224" s="35"/>
      <c r="G224" s="35"/>
      <c r="H224" s="40"/>
      <c r="I224" s="29"/>
    </row>
    <row r="225" spans="1:9">
      <c r="A225" s="162">
        <v>1008</v>
      </c>
      <c r="B225" s="160">
        <v>361</v>
      </c>
      <c r="C225" s="160">
        <v>24.08</v>
      </c>
      <c r="D225" s="160">
        <v>24.08</v>
      </c>
      <c r="E225" s="40"/>
      <c r="F225" s="35"/>
      <c r="G225" s="35"/>
      <c r="H225" s="40"/>
      <c r="I225" s="29"/>
    </row>
    <row r="226" spans="1:9">
      <c r="A226" s="161">
        <v>1012.5</v>
      </c>
      <c r="B226" s="159">
        <v>362.67</v>
      </c>
      <c r="C226" s="159">
        <v>25.42</v>
      </c>
      <c r="D226" s="159">
        <v>25.42</v>
      </c>
      <c r="E226" s="40"/>
      <c r="F226" s="35"/>
      <c r="G226" s="35"/>
      <c r="H226" s="40"/>
      <c r="I226" s="29"/>
    </row>
    <row r="227" spans="1:9">
      <c r="A227" s="162">
        <v>1017</v>
      </c>
      <c r="B227" s="160">
        <v>364.25</v>
      </c>
      <c r="C227" s="160">
        <v>26</v>
      </c>
      <c r="D227" s="160">
        <v>26</v>
      </c>
      <c r="E227" s="40"/>
      <c r="F227" s="35"/>
      <c r="G227" s="35"/>
      <c r="H227" s="40"/>
      <c r="I227" s="29"/>
    </row>
    <row r="228" spans="1:9">
      <c r="A228" s="161">
        <v>1021.5</v>
      </c>
      <c r="B228" s="159">
        <v>365.83</v>
      </c>
      <c r="C228" s="159">
        <v>26.25</v>
      </c>
      <c r="D228" s="159">
        <v>26.25</v>
      </c>
      <c r="E228" s="40"/>
      <c r="F228" s="35"/>
      <c r="G228" s="35"/>
      <c r="H228" s="40"/>
      <c r="I228" s="29"/>
    </row>
    <row r="229" spans="1:9">
      <c r="A229" s="162">
        <v>1026</v>
      </c>
      <c r="B229" s="160">
        <v>367.5</v>
      </c>
      <c r="C229" s="160">
        <v>26.58</v>
      </c>
      <c r="D229" s="160">
        <v>26.58</v>
      </c>
      <c r="E229" s="40"/>
      <c r="F229" s="35"/>
      <c r="G229" s="35"/>
      <c r="H229" s="40"/>
      <c r="I229" s="29"/>
    </row>
    <row r="230" spans="1:9">
      <c r="A230" s="161">
        <v>1030.5</v>
      </c>
      <c r="B230" s="159">
        <v>369.08</v>
      </c>
      <c r="C230" s="159">
        <v>26.75</v>
      </c>
      <c r="D230" s="159">
        <v>26.75</v>
      </c>
      <c r="E230" s="40"/>
      <c r="F230" s="35"/>
      <c r="G230" s="35"/>
      <c r="H230" s="40"/>
      <c r="I230" s="29"/>
    </row>
    <row r="231" spans="1:9">
      <c r="A231" s="162">
        <v>1035</v>
      </c>
      <c r="B231" s="160">
        <v>370.67</v>
      </c>
      <c r="C231" s="160">
        <v>27</v>
      </c>
      <c r="D231" s="160">
        <v>27</v>
      </c>
      <c r="E231" s="40"/>
      <c r="F231" s="35"/>
      <c r="G231" s="35"/>
      <c r="H231" s="40"/>
      <c r="I231" s="29"/>
    </row>
    <row r="232" spans="1:9">
      <c r="A232" s="161">
        <v>1039.5</v>
      </c>
      <c r="B232" s="159">
        <v>372.33</v>
      </c>
      <c r="C232" s="159">
        <v>27.33</v>
      </c>
      <c r="D232" s="159">
        <v>27.33</v>
      </c>
      <c r="E232" s="40"/>
      <c r="F232" s="35"/>
      <c r="G232" s="35"/>
      <c r="H232" s="40"/>
      <c r="I232" s="29"/>
    </row>
    <row r="233" spans="1:9">
      <c r="A233" s="162">
        <v>1044</v>
      </c>
      <c r="B233" s="160">
        <v>373.92</v>
      </c>
      <c r="C233" s="160">
        <v>27.58</v>
      </c>
      <c r="D233" s="160">
        <v>27.58</v>
      </c>
      <c r="E233" s="40"/>
      <c r="F233" s="35"/>
      <c r="G233" s="35"/>
      <c r="H233" s="40"/>
      <c r="I233" s="29"/>
    </row>
    <row r="234" spans="1:9">
      <c r="A234" s="161">
        <v>1048.5</v>
      </c>
      <c r="B234" s="159">
        <v>375.5</v>
      </c>
      <c r="C234" s="159">
        <v>27.75</v>
      </c>
      <c r="D234" s="159">
        <v>27.75</v>
      </c>
      <c r="E234" s="40"/>
      <c r="F234" s="35"/>
      <c r="G234" s="35"/>
      <c r="H234" s="40"/>
      <c r="I234" s="29"/>
    </row>
    <row r="235" spans="1:9">
      <c r="A235" s="162">
        <v>1053</v>
      </c>
      <c r="B235" s="160">
        <v>377.17</v>
      </c>
      <c r="C235" s="160">
        <v>28.08</v>
      </c>
      <c r="D235" s="160">
        <v>28.08</v>
      </c>
      <c r="E235" s="40"/>
      <c r="F235" s="35"/>
      <c r="G235" s="35"/>
      <c r="H235" s="40"/>
      <c r="I235" s="29"/>
    </row>
    <row r="236" spans="1:9">
      <c r="A236" s="161">
        <v>1057.5</v>
      </c>
      <c r="B236" s="159">
        <v>378.75</v>
      </c>
      <c r="C236" s="159">
        <v>28.33</v>
      </c>
      <c r="D236" s="159">
        <v>28.33</v>
      </c>
      <c r="E236" s="40"/>
      <c r="F236" s="35"/>
      <c r="G236" s="35"/>
      <c r="H236" s="40"/>
      <c r="I236" s="29"/>
    </row>
    <row r="237" spans="1:9">
      <c r="A237" s="162">
        <v>1062</v>
      </c>
      <c r="B237" s="160">
        <v>380.33</v>
      </c>
      <c r="C237" s="160">
        <v>28.58</v>
      </c>
      <c r="D237" s="160">
        <v>28.58</v>
      </c>
      <c r="E237" s="40"/>
      <c r="F237" s="35"/>
      <c r="G237" s="35"/>
      <c r="H237" s="40"/>
      <c r="I237" s="29"/>
    </row>
    <row r="238" spans="1:9">
      <c r="A238" s="161">
        <v>1066.5</v>
      </c>
      <c r="B238" s="159">
        <v>382</v>
      </c>
      <c r="C238" s="159">
        <v>28.92</v>
      </c>
      <c r="D238" s="159">
        <v>28.92</v>
      </c>
      <c r="E238" s="40"/>
      <c r="F238" s="35"/>
      <c r="G238" s="35"/>
      <c r="H238" s="40"/>
      <c r="I238" s="29"/>
    </row>
    <row r="239" spans="1:9">
      <c r="A239" s="162">
        <v>1071</v>
      </c>
      <c r="B239" s="160">
        <v>383.58</v>
      </c>
      <c r="C239" s="160">
        <v>29.08</v>
      </c>
      <c r="D239" s="160">
        <v>29.08</v>
      </c>
      <c r="E239" s="40"/>
      <c r="F239" s="35"/>
      <c r="G239" s="35"/>
      <c r="H239" s="40"/>
      <c r="I239" s="29"/>
    </row>
    <row r="240" spans="1:9">
      <c r="A240" s="161">
        <v>1075.5</v>
      </c>
      <c r="B240" s="159">
        <v>385.17</v>
      </c>
      <c r="C240" s="159">
        <v>29.33</v>
      </c>
      <c r="D240" s="159">
        <v>29.33</v>
      </c>
      <c r="E240" s="40"/>
      <c r="F240" s="35"/>
      <c r="G240" s="35"/>
      <c r="H240" s="40"/>
      <c r="I240" s="29"/>
    </row>
    <row r="241" spans="1:9">
      <c r="A241" s="162">
        <v>1080</v>
      </c>
      <c r="B241" s="160">
        <v>386.83</v>
      </c>
      <c r="C241" s="160">
        <v>29.67</v>
      </c>
      <c r="D241" s="160">
        <v>29.67</v>
      </c>
      <c r="E241" s="40"/>
      <c r="F241" s="35"/>
      <c r="G241" s="35"/>
      <c r="H241" s="40"/>
      <c r="I241" s="29"/>
    </row>
    <row r="242" spans="1:9">
      <c r="A242" s="161">
        <v>1084.5</v>
      </c>
      <c r="B242" s="159">
        <v>388.42</v>
      </c>
      <c r="C242" s="159">
        <v>29.92</v>
      </c>
      <c r="D242" s="159">
        <v>29.92</v>
      </c>
      <c r="E242" s="40"/>
      <c r="F242" s="35"/>
      <c r="G242" s="35"/>
      <c r="H242" s="40"/>
      <c r="I242" s="29"/>
    </row>
    <row r="243" spans="1:9">
      <c r="A243" s="162">
        <v>1089</v>
      </c>
      <c r="B243" s="160">
        <v>390</v>
      </c>
      <c r="C243" s="160">
        <v>30.17</v>
      </c>
      <c r="D243" s="160">
        <v>30.17</v>
      </c>
      <c r="E243" s="40"/>
      <c r="F243" s="35"/>
      <c r="G243" s="35"/>
      <c r="H243" s="40"/>
      <c r="I243" s="29"/>
    </row>
    <row r="244" spans="1:9">
      <c r="A244" s="161">
        <v>1093.5</v>
      </c>
      <c r="B244" s="159">
        <v>391.67</v>
      </c>
      <c r="C244" s="159">
        <v>30.42</v>
      </c>
      <c r="D244" s="159">
        <v>30.42</v>
      </c>
      <c r="E244" s="40"/>
      <c r="F244" s="35"/>
      <c r="G244" s="35"/>
      <c r="H244" s="40"/>
      <c r="I244" s="29"/>
    </row>
    <row r="245" spans="1:9">
      <c r="A245" s="162">
        <v>1098</v>
      </c>
      <c r="B245" s="160">
        <v>393.25</v>
      </c>
      <c r="C245" s="160">
        <v>30.67</v>
      </c>
      <c r="D245" s="160">
        <v>30.67</v>
      </c>
      <c r="E245" s="40"/>
      <c r="F245" s="35"/>
      <c r="G245" s="35"/>
      <c r="H245" s="40"/>
      <c r="I245" s="29"/>
    </row>
    <row r="246" spans="1:9">
      <c r="A246" s="161">
        <v>1102.5</v>
      </c>
      <c r="B246" s="159">
        <v>394.83</v>
      </c>
      <c r="C246" s="159">
        <v>30.92</v>
      </c>
      <c r="D246" s="159">
        <v>30.92</v>
      </c>
      <c r="E246" s="40"/>
      <c r="F246" s="35"/>
      <c r="G246" s="35"/>
      <c r="H246" s="40"/>
      <c r="I246" s="29"/>
    </row>
    <row r="247" spans="1:9">
      <c r="A247" s="162">
        <v>1107</v>
      </c>
      <c r="B247" s="160">
        <v>396.5</v>
      </c>
      <c r="C247" s="160">
        <v>31.25</v>
      </c>
      <c r="D247" s="160">
        <v>31.25</v>
      </c>
      <c r="E247" s="40"/>
      <c r="F247" s="35"/>
      <c r="G247" s="35"/>
      <c r="H247" s="40"/>
      <c r="I247" s="29"/>
    </row>
    <row r="248" spans="1:9">
      <c r="A248" s="161">
        <v>1111.5</v>
      </c>
      <c r="B248" s="159">
        <v>398.08</v>
      </c>
      <c r="C248" s="159">
        <v>31.42</v>
      </c>
      <c r="D248" s="159">
        <v>31.42</v>
      </c>
      <c r="E248" s="40"/>
      <c r="F248" s="35"/>
      <c r="G248" s="35"/>
      <c r="H248" s="40"/>
      <c r="I248" s="29"/>
    </row>
    <row r="249" spans="1:9">
      <c r="A249" s="162">
        <v>1116</v>
      </c>
      <c r="B249" s="160">
        <v>399.75</v>
      </c>
      <c r="C249" s="160">
        <v>31.75</v>
      </c>
      <c r="D249" s="160">
        <v>31.75</v>
      </c>
      <c r="E249" s="40"/>
      <c r="F249" s="35"/>
      <c r="G249" s="35"/>
      <c r="H249" s="40"/>
      <c r="I249" s="29"/>
    </row>
    <row r="250" spans="1:9">
      <c r="A250" s="161">
        <v>1120.5</v>
      </c>
      <c r="B250" s="159">
        <v>401.33</v>
      </c>
      <c r="C250" s="159">
        <v>32</v>
      </c>
      <c r="D250" s="159">
        <v>32</v>
      </c>
      <c r="E250" s="40"/>
      <c r="F250" s="35"/>
      <c r="G250" s="35"/>
      <c r="H250" s="40"/>
      <c r="I250" s="29"/>
    </row>
    <row r="251" spans="1:9">
      <c r="A251" s="162">
        <v>1125</v>
      </c>
      <c r="B251" s="160">
        <v>402.92</v>
      </c>
      <c r="C251" s="160">
        <v>32.25</v>
      </c>
      <c r="D251" s="160">
        <v>32.25</v>
      </c>
      <c r="E251" s="40"/>
      <c r="F251" s="35"/>
      <c r="G251" s="35"/>
      <c r="H251" s="40"/>
      <c r="I251" s="29"/>
    </row>
    <row r="252" spans="1:9">
      <c r="A252" s="161">
        <v>1129.5</v>
      </c>
      <c r="B252" s="159">
        <v>404.58</v>
      </c>
      <c r="C252" s="159">
        <v>32.58</v>
      </c>
      <c r="D252" s="159">
        <v>32.58</v>
      </c>
      <c r="E252" s="40"/>
      <c r="F252" s="35"/>
      <c r="G252" s="35"/>
      <c r="H252" s="40"/>
      <c r="I252" s="29"/>
    </row>
    <row r="253" spans="1:9">
      <c r="A253" s="162">
        <v>1134</v>
      </c>
      <c r="B253" s="160">
        <v>406.17</v>
      </c>
      <c r="C253" s="160">
        <v>32.75</v>
      </c>
      <c r="D253" s="160">
        <v>32.75</v>
      </c>
      <c r="E253" s="40"/>
      <c r="F253" s="35"/>
      <c r="G253" s="35"/>
      <c r="H253" s="40"/>
      <c r="I253" s="29"/>
    </row>
    <row r="254" spans="1:9">
      <c r="A254" s="161">
        <v>1138.5</v>
      </c>
      <c r="B254" s="159">
        <v>407.75</v>
      </c>
      <c r="C254" s="159">
        <v>33</v>
      </c>
      <c r="D254" s="159">
        <v>33</v>
      </c>
      <c r="E254" s="40"/>
      <c r="F254" s="35"/>
      <c r="G254" s="35"/>
      <c r="H254" s="40"/>
      <c r="I254" s="29"/>
    </row>
    <row r="255" spans="1:9">
      <c r="A255" s="162">
        <v>1143</v>
      </c>
      <c r="B255" s="160">
        <v>409.42</v>
      </c>
      <c r="C255" s="160">
        <v>33.33</v>
      </c>
      <c r="D255" s="160">
        <v>33.33</v>
      </c>
      <c r="E255" s="40"/>
      <c r="F255" s="35"/>
      <c r="G255" s="35"/>
      <c r="H255" s="40"/>
      <c r="I255" s="29"/>
    </row>
    <row r="256" spans="1:9">
      <c r="A256" s="161">
        <v>1147.5</v>
      </c>
      <c r="B256" s="159">
        <v>411</v>
      </c>
      <c r="C256" s="159">
        <v>33.58</v>
      </c>
      <c r="D256" s="159">
        <v>33.58</v>
      </c>
      <c r="E256" s="40"/>
      <c r="F256" s="35"/>
      <c r="G256" s="35"/>
      <c r="H256" s="40"/>
      <c r="I256" s="29"/>
    </row>
    <row r="257" spans="1:9">
      <c r="A257" s="162">
        <v>1152</v>
      </c>
      <c r="B257" s="160">
        <v>412.58</v>
      </c>
      <c r="C257" s="160">
        <v>33.83</v>
      </c>
      <c r="D257" s="160">
        <v>33.83</v>
      </c>
      <c r="E257" s="40"/>
      <c r="F257" s="35"/>
      <c r="G257" s="35"/>
      <c r="H257" s="40"/>
      <c r="I257" s="29"/>
    </row>
    <row r="258" spans="1:9">
      <c r="A258" s="161">
        <v>1156.5</v>
      </c>
      <c r="B258" s="159">
        <v>414.25</v>
      </c>
      <c r="C258" s="159">
        <v>34.08</v>
      </c>
      <c r="D258" s="159">
        <v>34.08</v>
      </c>
      <c r="E258" s="40"/>
      <c r="F258" s="35"/>
      <c r="G258" s="35"/>
      <c r="H258" s="40"/>
      <c r="I258" s="29"/>
    </row>
    <row r="259" spans="1:9">
      <c r="A259" s="162">
        <v>1161</v>
      </c>
      <c r="B259" s="160">
        <v>415.83</v>
      </c>
      <c r="C259" s="160">
        <v>34.33</v>
      </c>
      <c r="D259" s="160">
        <v>34.33</v>
      </c>
      <c r="E259" s="40"/>
      <c r="F259" s="35"/>
      <c r="G259" s="35"/>
      <c r="H259" s="40"/>
      <c r="I259" s="29"/>
    </row>
    <row r="260" spans="1:9">
      <c r="A260" s="161">
        <v>1165.5</v>
      </c>
      <c r="B260" s="159">
        <v>417.42</v>
      </c>
      <c r="C260" s="159">
        <v>34.58</v>
      </c>
      <c r="D260" s="159">
        <v>34.58</v>
      </c>
      <c r="E260" s="40"/>
      <c r="F260" s="35"/>
      <c r="G260" s="35"/>
      <c r="H260" s="40"/>
      <c r="I260" s="29"/>
    </row>
    <row r="261" spans="1:9">
      <c r="A261" s="162">
        <v>1170</v>
      </c>
      <c r="B261" s="160">
        <v>419.08</v>
      </c>
      <c r="C261" s="160">
        <v>34.92</v>
      </c>
      <c r="D261" s="160">
        <v>34.92</v>
      </c>
      <c r="E261" s="40"/>
      <c r="F261" s="35"/>
      <c r="G261" s="35"/>
      <c r="H261" s="40"/>
      <c r="I261" s="29"/>
    </row>
    <row r="262" spans="1:9">
      <c r="A262" s="161">
        <v>1174.5</v>
      </c>
      <c r="B262" s="159">
        <v>420.67</v>
      </c>
      <c r="C262" s="159">
        <v>35.08</v>
      </c>
      <c r="D262" s="159">
        <v>35.08</v>
      </c>
      <c r="E262" s="40"/>
      <c r="F262" s="35"/>
      <c r="G262" s="35"/>
      <c r="H262" s="40"/>
      <c r="I262" s="29"/>
    </row>
    <row r="263" spans="1:9">
      <c r="A263" s="162">
        <v>1179</v>
      </c>
      <c r="B263" s="160">
        <v>422.25</v>
      </c>
      <c r="C263" s="160">
        <v>35.33</v>
      </c>
      <c r="D263" s="160">
        <v>35.33</v>
      </c>
      <c r="E263" s="40"/>
      <c r="F263" s="35"/>
      <c r="G263" s="35"/>
      <c r="H263" s="40"/>
      <c r="I263" s="29"/>
    </row>
    <row r="264" spans="1:9">
      <c r="A264" s="161">
        <v>1183.5</v>
      </c>
      <c r="B264" s="159">
        <v>423.92</v>
      </c>
      <c r="C264" s="159">
        <v>35.67</v>
      </c>
      <c r="D264" s="159">
        <v>35.67</v>
      </c>
      <c r="E264" s="40"/>
      <c r="F264" s="35"/>
      <c r="G264" s="35"/>
      <c r="H264" s="40"/>
      <c r="I264" s="29"/>
    </row>
    <row r="265" spans="1:9">
      <c r="A265" s="162">
        <v>1188</v>
      </c>
      <c r="B265" s="160">
        <v>425.5</v>
      </c>
      <c r="C265" s="160">
        <v>35.92</v>
      </c>
      <c r="D265" s="160">
        <v>35.92</v>
      </c>
      <c r="E265" s="40"/>
      <c r="F265" s="35"/>
      <c r="G265" s="35"/>
      <c r="H265" s="40"/>
      <c r="I265" s="29"/>
    </row>
    <row r="266" spans="1:9">
      <c r="A266" s="161">
        <v>1192.5</v>
      </c>
      <c r="B266" s="159">
        <v>427.08</v>
      </c>
      <c r="C266" s="159">
        <v>36.17</v>
      </c>
      <c r="D266" s="159">
        <v>36.17</v>
      </c>
      <c r="E266" s="40"/>
      <c r="F266" s="35"/>
      <c r="G266" s="35"/>
      <c r="H266" s="40"/>
      <c r="I266" s="29"/>
    </row>
    <row r="267" spans="1:9">
      <c r="A267" s="162">
        <v>1197</v>
      </c>
      <c r="B267" s="160">
        <v>428.75</v>
      </c>
      <c r="C267" s="160">
        <v>36.42</v>
      </c>
      <c r="D267" s="160">
        <v>36.42</v>
      </c>
      <c r="E267" s="40"/>
      <c r="F267" s="35"/>
      <c r="G267" s="35"/>
      <c r="H267" s="40"/>
      <c r="I267" s="29"/>
    </row>
    <row r="268" spans="1:9">
      <c r="A268" s="161">
        <v>1201.5</v>
      </c>
      <c r="B268" s="159">
        <v>430.33</v>
      </c>
      <c r="C268" s="159">
        <v>36.67</v>
      </c>
      <c r="D268" s="159">
        <v>36.67</v>
      </c>
      <c r="E268" s="40"/>
      <c r="F268" s="35"/>
      <c r="G268" s="35"/>
      <c r="H268" s="40"/>
      <c r="I268" s="29"/>
    </row>
    <row r="269" spans="1:9">
      <c r="A269" s="162">
        <v>1206</v>
      </c>
      <c r="B269" s="160">
        <v>431.92</v>
      </c>
      <c r="C269" s="160">
        <v>36.92</v>
      </c>
      <c r="D269" s="160">
        <v>36.92</v>
      </c>
      <c r="E269" s="40"/>
      <c r="F269" s="35"/>
      <c r="G269" s="35"/>
      <c r="H269" s="40"/>
      <c r="I269" s="29"/>
    </row>
    <row r="270" spans="1:9">
      <c r="A270" s="161">
        <v>1210.5</v>
      </c>
      <c r="B270" s="159">
        <v>433.58</v>
      </c>
      <c r="C270" s="159">
        <v>37.25</v>
      </c>
      <c r="D270" s="159">
        <v>37.25</v>
      </c>
      <c r="E270" s="40"/>
      <c r="F270" s="35"/>
      <c r="G270" s="35"/>
      <c r="H270" s="40"/>
      <c r="I270" s="29"/>
    </row>
    <row r="271" spans="1:9">
      <c r="A271" s="162">
        <v>1215</v>
      </c>
      <c r="B271" s="160">
        <v>435.17</v>
      </c>
      <c r="C271" s="160">
        <v>37.42</v>
      </c>
      <c r="D271" s="160">
        <v>37.42</v>
      </c>
      <c r="E271" s="40"/>
      <c r="F271" s="35"/>
      <c r="G271" s="35"/>
      <c r="H271" s="40"/>
      <c r="I271" s="29"/>
    </row>
    <row r="272" spans="1:9">
      <c r="A272" s="161">
        <v>1219.5</v>
      </c>
      <c r="B272" s="159">
        <v>436.75</v>
      </c>
      <c r="C272" s="159">
        <v>37.67</v>
      </c>
      <c r="D272" s="159">
        <v>37.67</v>
      </c>
      <c r="E272" s="40"/>
      <c r="F272" s="35"/>
      <c r="G272" s="35"/>
      <c r="H272" s="40"/>
      <c r="I272" s="29"/>
    </row>
    <row r="273" spans="1:9">
      <c r="A273" s="162">
        <v>1224</v>
      </c>
      <c r="B273" s="160">
        <v>438.42</v>
      </c>
      <c r="C273" s="160">
        <v>38</v>
      </c>
      <c r="D273" s="160">
        <v>38</v>
      </c>
      <c r="E273" s="40"/>
      <c r="F273" s="35"/>
      <c r="G273" s="35"/>
      <c r="H273" s="40"/>
      <c r="I273" s="29"/>
    </row>
    <row r="274" spans="1:9">
      <c r="A274" s="161">
        <v>1228.5</v>
      </c>
      <c r="B274" s="159">
        <v>440</v>
      </c>
      <c r="C274" s="159">
        <v>38.25</v>
      </c>
      <c r="D274" s="159">
        <v>38.25</v>
      </c>
      <c r="E274" s="40"/>
      <c r="F274" s="35"/>
      <c r="G274" s="35"/>
      <c r="H274" s="40"/>
      <c r="I274" s="29"/>
    </row>
    <row r="275" spans="1:9">
      <c r="A275" s="162">
        <v>1233</v>
      </c>
      <c r="B275" s="160">
        <v>441.58</v>
      </c>
      <c r="C275" s="160">
        <v>38.5</v>
      </c>
      <c r="D275" s="160">
        <v>38.5</v>
      </c>
      <c r="E275" s="40"/>
      <c r="F275" s="35"/>
      <c r="G275" s="35"/>
      <c r="H275" s="40"/>
      <c r="I275" s="29"/>
    </row>
    <row r="276" spans="1:9">
      <c r="A276" s="161">
        <v>1237.5</v>
      </c>
      <c r="B276" s="159">
        <v>443.25</v>
      </c>
      <c r="C276" s="159">
        <v>38.75</v>
      </c>
      <c r="D276" s="159">
        <v>38.75</v>
      </c>
      <c r="E276" s="40"/>
      <c r="F276" s="35"/>
      <c r="G276" s="35"/>
      <c r="H276" s="40"/>
      <c r="I276" s="29"/>
    </row>
    <row r="277" spans="1:9">
      <c r="A277" s="162">
        <v>1242</v>
      </c>
      <c r="B277" s="160">
        <v>444.83</v>
      </c>
      <c r="C277" s="160">
        <v>39</v>
      </c>
      <c r="D277" s="160">
        <v>39</v>
      </c>
      <c r="E277" s="40"/>
      <c r="F277" s="35"/>
      <c r="G277" s="35"/>
      <c r="H277" s="40"/>
      <c r="I277" s="29"/>
    </row>
    <row r="278" spans="1:9">
      <c r="A278" s="161">
        <v>1246.5</v>
      </c>
      <c r="B278" s="159">
        <v>446.42</v>
      </c>
      <c r="C278" s="159">
        <v>39.25</v>
      </c>
      <c r="D278" s="159">
        <v>39.25</v>
      </c>
      <c r="E278" s="40"/>
      <c r="F278" s="35"/>
      <c r="G278" s="35"/>
      <c r="H278" s="40"/>
      <c r="I278" s="29"/>
    </row>
    <row r="279" spans="1:9">
      <c r="A279" s="162">
        <v>1251</v>
      </c>
      <c r="B279" s="160">
        <v>448.08</v>
      </c>
      <c r="C279" s="160">
        <v>39.58</v>
      </c>
      <c r="D279" s="160">
        <v>39.58</v>
      </c>
      <c r="E279" s="40"/>
      <c r="F279" s="35"/>
      <c r="G279" s="35"/>
      <c r="H279" s="40"/>
      <c r="I279" s="29"/>
    </row>
    <row r="280" spans="1:9">
      <c r="A280" s="161">
        <v>1255.5</v>
      </c>
      <c r="B280" s="159">
        <v>449.67</v>
      </c>
      <c r="C280" s="159">
        <v>39.83</v>
      </c>
      <c r="D280" s="159">
        <v>39.83</v>
      </c>
      <c r="E280" s="40"/>
      <c r="F280" s="35"/>
      <c r="G280" s="35"/>
      <c r="H280" s="40"/>
      <c r="I280" s="29"/>
    </row>
    <row r="281" spans="1:9">
      <c r="A281" s="162">
        <v>1260</v>
      </c>
      <c r="B281" s="160">
        <v>451.25</v>
      </c>
      <c r="C281" s="160">
        <v>40</v>
      </c>
      <c r="D281" s="160">
        <v>40</v>
      </c>
      <c r="E281" s="40"/>
      <c r="F281" s="35"/>
      <c r="G281" s="35"/>
      <c r="H281" s="40"/>
      <c r="I281" s="29"/>
    </row>
    <row r="282" spans="1:9">
      <c r="A282" s="161">
        <v>1264.5</v>
      </c>
      <c r="B282" s="159">
        <v>452.92</v>
      </c>
      <c r="C282" s="159">
        <v>40.33</v>
      </c>
      <c r="D282" s="159">
        <v>40.33</v>
      </c>
      <c r="E282" s="40"/>
      <c r="F282" s="35"/>
      <c r="G282" s="35"/>
      <c r="H282" s="40"/>
      <c r="I282" s="29"/>
    </row>
    <row r="283" spans="1:9">
      <c r="A283" s="162">
        <v>1269</v>
      </c>
      <c r="B283" s="160">
        <v>454.5</v>
      </c>
      <c r="C283" s="160">
        <v>40.58</v>
      </c>
      <c r="D283" s="160">
        <v>40.58</v>
      </c>
      <c r="E283" s="40"/>
      <c r="F283" s="35"/>
      <c r="G283" s="35"/>
      <c r="H283" s="40"/>
      <c r="I283" s="29"/>
    </row>
    <row r="284" spans="1:9">
      <c r="A284" s="161">
        <v>1273.5</v>
      </c>
      <c r="B284" s="159">
        <v>456.17</v>
      </c>
      <c r="C284" s="159">
        <v>40.92</v>
      </c>
      <c r="D284" s="159">
        <v>40.92</v>
      </c>
      <c r="E284" s="40"/>
      <c r="F284" s="35"/>
      <c r="G284" s="35"/>
      <c r="H284" s="40"/>
      <c r="I284" s="29"/>
    </row>
    <row r="285" spans="1:9">
      <c r="A285" s="162">
        <v>1278</v>
      </c>
      <c r="B285" s="160">
        <v>457.75</v>
      </c>
      <c r="C285" s="160">
        <v>41.08</v>
      </c>
      <c r="D285" s="160">
        <v>41.08</v>
      </c>
      <c r="E285" s="40"/>
      <c r="F285" s="35"/>
      <c r="G285" s="35"/>
      <c r="H285" s="40"/>
      <c r="I285" s="29"/>
    </row>
    <row r="286" spans="1:9">
      <c r="A286" s="161">
        <v>1282.5</v>
      </c>
      <c r="B286" s="159">
        <v>459.33</v>
      </c>
      <c r="C286" s="159">
        <v>41.33</v>
      </c>
      <c r="D286" s="159">
        <v>41.33</v>
      </c>
      <c r="E286" s="40"/>
      <c r="F286" s="35"/>
      <c r="G286" s="35"/>
      <c r="H286" s="40"/>
      <c r="I286" s="29"/>
    </row>
    <row r="287" spans="1:9">
      <c r="A287" s="162">
        <v>1287</v>
      </c>
      <c r="B287" s="160">
        <v>461</v>
      </c>
      <c r="C287" s="160">
        <v>41.67</v>
      </c>
      <c r="D287" s="160">
        <v>41.67</v>
      </c>
      <c r="E287" s="40"/>
      <c r="F287" s="35"/>
      <c r="G287" s="35"/>
      <c r="H287" s="40"/>
      <c r="I287" s="29"/>
    </row>
    <row r="288" spans="1:9">
      <c r="A288" s="161">
        <v>1291.5</v>
      </c>
      <c r="B288" s="159">
        <v>462.58</v>
      </c>
      <c r="C288" s="159">
        <v>41.92</v>
      </c>
      <c r="D288" s="159">
        <v>41.92</v>
      </c>
      <c r="E288" s="40"/>
      <c r="F288" s="35"/>
      <c r="G288" s="35"/>
      <c r="H288" s="40"/>
      <c r="I288" s="29"/>
    </row>
    <row r="289" spans="1:9">
      <c r="A289" s="162">
        <v>1296</v>
      </c>
      <c r="B289" s="160">
        <v>464.17</v>
      </c>
      <c r="C289" s="160">
        <v>42.17</v>
      </c>
      <c r="D289" s="160">
        <v>42.17</v>
      </c>
      <c r="E289" s="40"/>
      <c r="F289" s="35"/>
      <c r="G289" s="35"/>
      <c r="H289" s="40"/>
      <c r="I289" s="29"/>
    </row>
    <row r="290" spans="1:9">
      <c r="A290" s="161">
        <v>1300.5</v>
      </c>
      <c r="B290" s="159">
        <v>465.83</v>
      </c>
      <c r="C290" s="159">
        <v>42.42</v>
      </c>
      <c r="D290" s="159">
        <v>42.42</v>
      </c>
      <c r="E290" s="40"/>
      <c r="F290" s="35"/>
      <c r="G290" s="35"/>
      <c r="H290" s="40"/>
      <c r="I290" s="29"/>
    </row>
    <row r="291" spans="1:9">
      <c r="A291" s="162">
        <v>1305</v>
      </c>
      <c r="B291" s="160">
        <v>467.42</v>
      </c>
      <c r="C291" s="160">
        <v>42.67</v>
      </c>
      <c r="D291" s="160">
        <v>42.67</v>
      </c>
      <c r="E291" s="40"/>
      <c r="F291" s="35"/>
      <c r="G291" s="35"/>
      <c r="H291" s="40"/>
      <c r="I291" s="29"/>
    </row>
    <row r="292" spans="1:9">
      <c r="A292" s="161">
        <v>1309.5</v>
      </c>
      <c r="B292" s="159">
        <v>469</v>
      </c>
      <c r="C292" s="159">
        <v>42.92</v>
      </c>
      <c r="D292" s="159">
        <v>42.92</v>
      </c>
      <c r="E292" s="40"/>
      <c r="F292" s="35"/>
      <c r="G292" s="35"/>
      <c r="H292" s="40"/>
      <c r="I292" s="29"/>
    </row>
    <row r="293" spans="1:9">
      <c r="A293" s="162">
        <v>1314</v>
      </c>
      <c r="B293" s="160">
        <v>470.67</v>
      </c>
      <c r="C293" s="160">
        <v>43.25</v>
      </c>
      <c r="D293" s="160">
        <v>43.25</v>
      </c>
      <c r="E293" s="40"/>
      <c r="F293" s="35"/>
      <c r="G293" s="35"/>
      <c r="H293" s="40"/>
      <c r="I293" s="29"/>
    </row>
    <row r="294" spans="1:9">
      <c r="A294" s="161">
        <v>1318.5</v>
      </c>
      <c r="B294" s="159">
        <v>472.25</v>
      </c>
      <c r="C294" s="159">
        <v>43.5</v>
      </c>
      <c r="D294" s="159">
        <v>43.5</v>
      </c>
      <c r="E294" s="40"/>
      <c r="F294" s="35"/>
      <c r="G294" s="35"/>
      <c r="H294" s="40"/>
      <c r="I294" s="29"/>
    </row>
    <row r="295" spans="1:9">
      <c r="A295" s="162">
        <v>1323</v>
      </c>
      <c r="B295" s="160">
        <v>473.83</v>
      </c>
      <c r="C295" s="160">
        <v>43.67</v>
      </c>
      <c r="D295" s="160">
        <v>43.67</v>
      </c>
      <c r="E295" s="40"/>
      <c r="F295" s="35"/>
      <c r="G295" s="35"/>
      <c r="H295" s="40"/>
      <c r="I295" s="29"/>
    </row>
    <row r="296" spans="1:9">
      <c r="A296" s="161">
        <v>1327.5</v>
      </c>
      <c r="B296" s="159">
        <v>475.5</v>
      </c>
      <c r="C296" s="159">
        <v>44</v>
      </c>
      <c r="D296" s="159">
        <v>44</v>
      </c>
      <c r="E296" s="40"/>
      <c r="F296" s="35"/>
      <c r="G296" s="35"/>
      <c r="H296" s="40"/>
      <c r="I296" s="29"/>
    </row>
    <row r="297" spans="1:9">
      <c r="A297" s="162">
        <v>1332</v>
      </c>
      <c r="B297" s="160">
        <v>477.08</v>
      </c>
      <c r="C297" s="160">
        <v>44.25</v>
      </c>
      <c r="D297" s="160">
        <v>44.25</v>
      </c>
      <c r="E297" s="40"/>
      <c r="F297" s="35"/>
      <c r="G297" s="35"/>
      <c r="H297" s="40"/>
      <c r="I297" s="29"/>
    </row>
    <row r="298" spans="1:9">
      <c r="A298" s="161">
        <v>1336.5</v>
      </c>
      <c r="B298" s="159">
        <v>478.67</v>
      </c>
      <c r="C298" s="159">
        <v>44.5</v>
      </c>
      <c r="D298" s="159">
        <v>44.5</v>
      </c>
      <c r="E298" s="40"/>
      <c r="F298" s="35"/>
      <c r="G298" s="35"/>
      <c r="H298" s="40"/>
      <c r="I298" s="29"/>
    </row>
    <row r="299" spans="1:9">
      <c r="A299" s="162">
        <v>1341</v>
      </c>
      <c r="B299" s="160">
        <v>480.33</v>
      </c>
      <c r="C299" s="160">
        <v>44.75</v>
      </c>
      <c r="D299" s="160">
        <v>44.75</v>
      </c>
      <c r="E299" s="40"/>
      <c r="F299" s="35"/>
      <c r="G299" s="35"/>
      <c r="H299" s="40"/>
      <c r="I299" s="29"/>
    </row>
    <row r="300" spans="1:9">
      <c r="A300" s="161">
        <v>1345.5</v>
      </c>
      <c r="B300" s="159">
        <v>481.92</v>
      </c>
      <c r="C300" s="159">
        <v>45</v>
      </c>
      <c r="D300" s="159">
        <v>45</v>
      </c>
      <c r="E300" s="40"/>
      <c r="F300" s="35"/>
      <c r="G300" s="35"/>
      <c r="H300" s="40"/>
      <c r="I300" s="29"/>
    </row>
    <row r="301" spans="1:9">
      <c r="A301" s="162">
        <v>1350</v>
      </c>
      <c r="B301" s="160">
        <v>483.5</v>
      </c>
      <c r="C301" s="160">
        <v>45.25</v>
      </c>
      <c r="D301" s="160">
        <v>45.25</v>
      </c>
      <c r="E301" s="40"/>
    </row>
    <row r="302" spans="1:9">
      <c r="A302" s="161">
        <v>1354.5</v>
      </c>
      <c r="B302" s="159">
        <v>485.17</v>
      </c>
      <c r="C302" s="159">
        <v>45.58</v>
      </c>
      <c r="D302" s="159">
        <v>45.58</v>
      </c>
      <c r="E302" s="40"/>
    </row>
    <row r="303" spans="1:9">
      <c r="A303" s="162">
        <v>1359</v>
      </c>
      <c r="B303" s="160">
        <v>486.75</v>
      </c>
      <c r="C303" s="160">
        <v>45.83</v>
      </c>
      <c r="D303" s="160">
        <v>45.83</v>
      </c>
      <c r="E303" s="40"/>
    </row>
    <row r="304" spans="1:9">
      <c r="A304" s="161">
        <v>1363.5</v>
      </c>
      <c r="B304" s="159">
        <v>488.33</v>
      </c>
      <c r="C304" s="159">
        <v>46</v>
      </c>
      <c r="D304" s="159">
        <v>46</v>
      </c>
      <c r="E304" s="40"/>
    </row>
    <row r="305" spans="1:5">
      <c r="A305" s="162">
        <v>1368</v>
      </c>
      <c r="B305" s="160">
        <v>490</v>
      </c>
      <c r="C305" s="160">
        <v>46.33</v>
      </c>
      <c r="D305" s="160">
        <v>46.33</v>
      </c>
      <c r="E305" s="40"/>
    </row>
    <row r="306" spans="1:5">
      <c r="A306" s="161">
        <v>1372.5</v>
      </c>
      <c r="B306" s="159">
        <v>491.58</v>
      </c>
      <c r="C306" s="159">
        <v>46.58</v>
      </c>
      <c r="D306" s="159">
        <v>46.58</v>
      </c>
      <c r="E306" s="40"/>
    </row>
    <row r="307" spans="1:5">
      <c r="A307" s="162">
        <v>1377</v>
      </c>
      <c r="B307" s="160">
        <v>493.17</v>
      </c>
      <c r="C307" s="160">
        <v>46.83</v>
      </c>
      <c r="D307" s="160">
        <v>46.83</v>
      </c>
      <c r="E307" s="40"/>
    </row>
    <row r="308" spans="1:5">
      <c r="A308" s="161">
        <v>1381.5</v>
      </c>
      <c r="B308" s="159">
        <v>494.83</v>
      </c>
      <c r="C308" s="159">
        <v>47.08</v>
      </c>
      <c r="D308" s="159">
        <v>47.08</v>
      </c>
      <c r="E308" s="40"/>
    </row>
    <row r="309" spans="1:5">
      <c r="A309" s="162">
        <v>1386</v>
      </c>
      <c r="B309" s="160">
        <v>496.42</v>
      </c>
      <c r="C309" s="160">
        <v>47.33</v>
      </c>
      <c r="D309" s="160">
        <v>47.33</v>
      </c>
      <c r="E309" s="40"/>
    </row>
    <row r="310" spans="1:5">
      <c r="A310" s="161">
        <v>1390.5</v>
      </c>
      <c r="B310" s="159">
        <v>498</v>
      </c>
      <c r="C310" s="159">
        <v>47.58</v>
      </c>
      <c r="D310" s="159">
        <v>47.58</v>
      </c>
      <c r="E310" s="40"/>
    </row>
    <row r="311" spans="1:5">
      <c r="A311" s="162">
        <v>1395</v>
      </c>
      <c r="B311" s="160">
        <v>499.67</v>
      </c>
      <c r="C311" s="160">
        <v>47.92</v>
      </c>
      <c r="D311" s="160">
        <v>47.92</v>
      </c>
      <c r="E311" s="40"/>
    </row>
    <row r="312" spans="1:5">
      <c r="A312" s="161">
        <v>1399.5</v>
      </c>
      <c r="B312" s="159">
        <v>501.25</v>
      </c>
      <c r="C312" s="159">
        <v>48.17</v>
      </c>
      <c r="D312" s="159">
        <v>48.17</v>
      </c>
      <c r="E312" s="40"/>
    </row>
    <row r="313" spans="1:5">
      <c r="A313" s="162">
        <v>1404</v>
      </c>
      <c r="B313" s="160">
        <v>502.83</v>
      </c>
      <c r="C313" s="160">
        <v>48.33</v>
      </c>
      <c r="D313" s="160">
        <v>48.33</v>
      </c>
      <c r="E313" s="40"/>
    </row>
    <row r="314" spans="1:5">
      <c r="A314" s="161">
        <v>1408.5</v>
      </c>
      <c r="B314" s="159">
        <v>504.5</v>
      </c>
      <c r="C314" s="159">
        <v>48.67</v>
      </c>
      <c r="D314" s="159">
        <v>48.67</v>
      </c>
      <c r="E314" s="40"/>
    </row>
    <row r="315" spans="1:5">
      <c r="A315" s="162">
        <v>1413</v>
      </c>
      <c r="B315" s="160">
        <v>506.08</v>
      </c>
      <c r="C315" s="160">
        <v>48.92</v>
      </c>
      <c r="D315" s="160">
        <v>48.92</v>
      </c>
      <c r="E315" s="40"/>
    </row>
    <row r="316" spans="1:5">
      <c r="A316" s="161">
        <v>1417.5</v>
      </c>
      <c r="B316" s="159">
        <v>507.67</v>
      </c>
      <c r="C316" s="159">
        <v>49.17</v>
      </c>
      <c r="D316" s="159">
        <v>49.17</v>
      </c>
      <c r="E316" s="40"/>
    </row>
    <row r="317" spans="1:5">
      <c r="A317" s="162">
        <v>1422</v>
      </c>
      <c r="B317" s="160">
        <v>509.33</v>
      </c>
      <c r="C317" s="160">
        <v>49.5</v>
      </c>
      <c r="D317" s="160">
        <v>49.5</v>
      </c>
      <c r="E317" s="40"/>
    </row>
    <row r="318" spans="1:5">
      <c r="A318" s="161">
        <v>1426.5</v>
      </c>
      <c r="B318" s="159">
        <v>510.92</v>
      </c>
      <c r="C318" s="159">
        <v>49.67</v>
      </c>
      <c r="D318" s="159">
        <v>49.67</v>
      </c>
      <c r="E318" s="40"/>
    </row>
    <row r="319" spans="1:5">
      <c r="A319" s="162">
        <v>1431</v>
      </c>
      <c r="B319" s="160">
        <v>512.58000000000004</v>
      </c>
      <c r="C319" s="160">
        <v>50</v>
      </c>
      <c r="D319" s="160">
        <v>50</v>
      </c>
      <c r="E319" s="40"/>
    </row>
    <row r="320" spans="1:5">
      <c r="A320" s="161">
        <v>1435.5</v>
      </c>
      <c r="B320" s="159">
        <v>514.16999999999996</v>
      </c>
      <c r="C320" s="159">
        <v>50.25</v>
      </c>
      <c r="D320" s="159">
        <v>50.25</v>
      </c>
      <c r="E320" s="40"/>
    </row>
    <row r="321" spans="1:5">
      <c r="A321" s="162">
        <v>1440</v>
      </c>
      <c r="B321" s="160">
        <v>515.75</v>
      </c>
      <c r="C321" s="160">
        <v>50.5</v>
      </c>
      <c r="D321" s="160">
        <v>50.5</v>
      </c>
      <c r="E321" s="40"/>
    </row>
    <row r="322" spans="1:5">
      <c r="A322" s="161">
        <v>1444.5</v>
      </c>
      <c r="B322" s="159">
        <v>517.41999999999996</v>
      </c>
      <c r="C322" s="159">
        <v>50.75</v>
      </c>
      <c r="D322" s="159">
        <v>50.75</v>
      </c>
      <c r="E322" s="40"/>
    </row>
    <row r="323" spans="1:5">
      <c r="A323" s="162">
        <v>1449</v>
      </c>
      <c r="B323" s="160">
        <v>519</v>
      </c>
      <c r="C323" s="160">
        <v>51</v>
      </c>
      <c r="D323" s="160">
        <v>51</v>
      </c>
      <c r="E323" s="40"/>
    </row>
    <row r="324" spans="1:5">
      <c r="A324" s="161">
        <v>1453.5</v>
      </c>
      <c r="B324" s="159">
        <v>520.58000000000004</v>
      </c>
      <c r="C324" s="159">
        <v>51.25</v>
      </c>
      <c r="D324" s="159">
        <v>51.25</v>
      </c>
      <c r="E324" s="40"/>
    </row>
    <row r="325" spans="1:5">
      <c r="A325" s="162">
        <v>1458</v>
      </c>
      <c r="B325" s="160">
        <v>522.25</v>
      </c>
      <c r="C325" s="160">
        <v>51.58</v>
      </c>
      <c r="D325" s="160">
        <v>51.58</v>
      </c>
      <c r="E325" s="40"/>
    </row>
    <row r="326" spans="1:5">
      <c r="A326" s="161">
        <v>1462.5</v>
      </c>
      <c r="B326" s="159">
        <v>523.83000000000004</v>
      </c>
      <c r="C326" s="159">
        <v>51.83</v>
      </c>
      <c r="D326" s="159">
        <v>51.83</v>
      </c>
      <c r="E326" s="40"/>
    </row>
    <row r="327" spans="1:5">
      <c r="A327" s="162">
        <v>1467</v>
      </c>
      <c r="B327" s="160">
        <v>525.41999999999996</v>
      </c>
      <c r="C327" s="160">
        <v>52</v>
      </c>
      <c r="D327" s="160">
        <v>52</v>
      </c>
      <c r="E327" s="40"/>
    </row>
    <row r="328" spans="1:5">
      <c r="A328" s="161">
        <v>1471.5</v>
      </c>
      <c r="B328" s="159">
        <v>527.08000000000004</v>
      </c>
      <c r="C328" s="159">
        <v>52.33</v>
      </c>
      <c r="D328" s="159">
        <v>52.33</v>
      </c>
      <c r="E328" s="40"/>
    </row>
    <row r="329" spans="1:5">
      <c r="A329" s="162">
        <v>1476</v>
      </c>
      <c r="B329" s="160">
        <v>528.66999999999996</v>
      </c>
      <c r="C329" s="160">
        <v>52.58</v>
      </c>
      <c r="D329" s="160">
        <v>52.58</v>
      </c>
      <c r="E329" s="40"/>
    </row>
    <row r="330" spans="1:5">
      <c r="A330" s="161">
        <v>1480.5</v>
      </c>
      <c r="B330" s="159">
        <v>530.25</v>
      </c>
      <c r="C330" s="159">
        <v>52.83</v>
      </c>
      <c r="D330" s="159">
        <v>52.83</v>
      </c>
      <c r="E330" s="40"/>
    </row>
    <row r="331" spans="1:5">
      <c r="A331" s="162">
        <v>1485</v>
      </c>
      <c r="B331" s="160">
        <v>531.91999999999996</v>
      </c>
      <c r="C331" s="160">
        <v>53.17</v>
      </c>
      <c r="D331" s="160">
        <v>53.17</v>
      </c>
      <c r="E331" s="40"/>
    </row>
    <row r="332" spans="1:5">
      <c r="A332" s="161">
        <v>1489.5</v>
      </c>
      <c r="B332" s="159">
        <v>533.5</v>
      </c>
      <c r="C332" s="159">
        <v>53.33</v>
      </c>
      <c r="D332" s="159">
        <v>53.33</v>
      </c>
      <c r="E332" s="40"/>
    </row>
    <row r="333" spans="1:5">
      <c r="A333" s="162">
        <v>1494</v>
      </c>
      <c r="B333" s="160">
        <v>535.08000000000004</v>
      </c>
      <c r="C333" s="160">
        <v>53.58</v>
      </c>
      <c r="D333" s="160">
        <v>53.58</v>
      </c>
      <c r="E333" s="40"/>
    </row>
    <row r="334" spans="1:5">
      <c r="A334" s="161">
        <v>1498.5</v>
      </c>
      <c r="B334" s="159">
        <v>536.75</v>
      </c>
      <c r="C334" s="159">
        <v>53.92</v>
      </c>
      <c r="D334" s="159">
        <v>53.92</v>
      </c>
      <c r="E334" s="40"/>
    </row>
    <row r="335" spans="1:5">
      <c r="A335" s="162">
        <v>1503</v>
      </c>
      <c r="B335" s="160">
        <v>538.33000000000004</v>
      </c>
      <c r="C335" s="160">
        <v>54.17</v>
      </c>
      <c r="D335" s="160">
        <v>54.17</v>
      </c>
      <c r="E335" s="40"/>
    </row>
    <row r="336" spans="1:5">
      <c r="A336" s="161">
        <v>1507.5</v>
      </c>
      <c r="B336" s="159">
        <v>539.91999999999996</v>
      </c>
      <c r="C336" s="159">
        <v>54.33</v>
      </c>
      <c r="D336" s="159">
        <v>54.33</v>
      </c>
      <c r="E336" s="40"/>
    </row>
    <row r="337" spans="1:5">
      <c r="A337" s="162">
        <v>1512</v>
      </c>
      <c r="B337" s="160">
        <v>541.58000000000004</v>
      </c>
      <c r="C337" s="160">
        <v>54.67</v>
      </c>
      <c r="D337" s="160">
        <v>54.67</v>
      </c>
      <c r="E337" s="40"/>
    </row>
    <row r="338" spans="1:5">
      <c r="A338" s="161">
        <v>1516.5</v>
      </c>
      <c r="B338" s="159">
        <v>543.16999999999996</v>
      </c>
      <c r="C338" s="159">
        <v>54.92</v>
      </c>
      <c r="D338" s="159">
        <v>54.92</v>
      </c>
      <c r="E338" s="40"/>
    </row>
    <row r="339" spans="1:5">
      <c r="A339" s="162">
        <v>1521</v>
      </c>
      <c r="B339" s="160">
        <v>544.75</v>
      </c>
      <c r="C339" s="160">
        <v>55.17</v>
      </c>
      <c r="D339" s="160">
        <v>55.17</v>
      </c>
      <c r="E339" s="40"/>
    </row>
    <row r="340" spans="1:5">
      <c r="A340" s="161">
        <v>1525.5</v>
      </c>
      <c r="B340" s="159">
        <v>546.41999999999996</v>
      </c>
      <c r="C340" s="159">
        <v>55.5</v>
      </c>
      <c r="D340" s="159">
        <v>55.5</v>
      </c>
      <c r="E340" s="40"/>
    </row>
    <row r="341" spans="1:5">
      <c r="A341" s="162">
        <v>1530</v>
      </c>
      <c r="B341" s="160">
        <v>548</v>
      </c>
      <c r="C341" s="160">
        <v>55.67</v>
      </c>
      <c r="D341" s="160">
        <v>55.67</v>
      </c>
      <c r="E341" s="40"/>
    </row>
    <row r="342" spans="1:5">
      <c r="A342" s="161">
        <v>1534.5</v>
      </c>
      <c r="B342" s="159">
        <v>549.58000000000004</v>
      </c>
      <c r="C342" s="159">
        <v>55.92</v>
      </c>
      <c r="D342" s="159">
        <v>55.92</v>
      </c>
      <c r="E342" s="40"/>
    </row>
    <row r="343" spans="1:5">
      <c r="A343" s="162">
        <v>1539</v>
      </c>
      <c r="B343" s="160">
        <v>551.25</v>
      </c>
      <c r="C343" s="160">
        <v>56.25</v>
      </c>
      <c r="D343" s="160">
        <v>56.25</v>
      </c>
      <c r="E343" s="40"/>
    </row>
    <row r="344" spans="1:5">
      <c r="A344" s="161">
        <v>1543.5</v>
      </c>
      <c r="B344" s="159">
        <v>552.83000000000004</v>
      </c>
      <c r="C344" s="159">
        <v>56.5</v>
      </c>
      <c r="D344" s="159">
        <v>56.5</v>
      </c>
      <c r="E344" s="40"/>
    </row>
    <row r="345" spans="1:5">
      <c r="A345" s="162">
        <v>1548</v>
      </c>
      <c r="B345" s="160">
        <v>554.41999999999996</v>
      </c>
      <c r="C345" s="160">
        <v>56.67</v>
      </c>
      <c r="D345" s="160">
        <v>56.67</v>
      </c>
      <c r="E345" s="40"/>
    </row>
    <row r="346" spans="1:5">
      <c r="A346" s="161">
        <v>1552.5</v>
      </c>
      <c r="B346" s="159">
        <v>556.08000000000004</v>
      </c>
      <c r="C346" s="159">
        <v>57</v>
      </c>
      <c r="D346" s="159">
        <v>57</v>
      </c>
      <c r="E346" s="40"/>
    </row>
    <row r="347" spans="1:5">
      <c r="A347" s="162">
        <v>1557</v>
      </c>
      <c r="B347" s="160">
        <v>557.66999999999996</v>
      </c>
      <c r="C347" s="160">
        <v>57.25</v>
      </c>
      <c r="D347" s="160">
        <v>57.25</v>
      </c>
      <c r="E347" s="40"/>
    </row>
    <row r="348" spans="1:5">
      <c r="A348" s="161">
        <v>1561.5</v>
      </c>
      <c r="B348" s="159">
        <v>559.25</v>
      </c>
      <c r="C348" s="159">
        <v>57.5</v>
      </c>
      <c r="D348" s="159">
        <v>57.5</v>
      </c>
      <c r="E348" s="40"/>
    </row>
    <row r="349" spans="1:5">
      <c r="A349" s="162">
        <v>1566</v>
      </c>
      <c r="B349" s="160">
        <v>560.91999999999996</v>
      </c>
      <c r="C349" s="160">
        <v>57.83</v>
      </c>
      <c r="D349" s="160">
        <v>57.83</v>
      </c>
      <c r="E349" s="40"/>
    </row>
    <row r="350" spans="1:5">
      <c r="A350" s="161">
        <v>1570.5</v>
      </c>
      <c r="B350" s="159">
        <v>562.5</v>
      </c>
      <c r="C350" s="159">
        <v>58</v>
      </c>
      <c r="D350" s="159">
        <v>58</v>
      </c>
      <c r="E350" s="40"/>
    </row>
    <row r="351" spans="1:5">
      <c r="A351" s="162">
        <v>1575</v>
      </c>
      <c r="B351" s="160">
        <v>564.08000000000004</v>
      </c>
      <c r="C351" s="160">
        <v>58.25</v>
      </c>
      <c r="D351" s="160">
        <v>58.25</v>
      </c>
      <c r="E351" s="40"/>
    </row>
    <row r="352" spans="1:5">
      <c r="A352" s="161">
        <v>1579.5</v>
      </c>
      <c r="B352" s="159">
        <v>565.75</v>
      </c>
      <c r="C352" s="159">
        <v>58.58</v>
      </c>
      <c r="D352" s="159">
        <v>58.58</v>
      </c>
      <c r="E352" s="40"/>
    </row>
    <row r="353" spans="1:5">
      <c r="A353" s="162">
        <v>1584</v>
      </c>
      <c r="B353" s="160">
        <v>567.33000000000004</v>
      </c>
      <c r="C353" s="160">
        <v>58.83</v>
      </c>
      <c r="D353" s="160">
        <v>58.83</v>
      </c>
      <c r="E353" s="40"/>
    </row>
    <row r="354" spans="1:5">
      <c r="A354" s="161">
        <v>1588.5</v>
      </c>
      <c r="B354" s="159">
        <v>569</v>
      </c>
      <c r="C354" s="159">
        <v>59.17</v>
      </c>
      <c r="D354" s="159">
        <v>59.17</v>
      </c>
      <c r="E354" s="40"/>
    </row>
    <row r="355" spans="1:5">
      <c r="A355" s="162">
        <v>1593</v>
      </c>
      <c r="B355" s="160">
        <v>570.58000000000004</v>
      </c>
      <c r="C355" s="160">
        <v>59.33</v>
      </c>
      <c r="D355" s="160">
        <v>59.33</v>
      </c>
      <c r="E355" s="40"/>
    </row>
    <row r="356" spans="1:5">
      <c r="A356" s="161">
        <v>1597.5</v>
      </c>
      <c r="B356" s="159">
        <v>572.16999999999996</v>
      </c>
      <c r="C356" s="159">
        <v>59.58</v>
      </c>
      <c r="D356" s="159">
        <v>59.58</v>
      </c>
      <c r="E356" s="40"/>
    </row>
    <row r="357" spans="1:5">
      <c r="A357" s="162">
        <v>1602</v>
      </c>
      <c r="B357" s="160">
        <v>573.83000000000004</v>
      </c>
      <c r="C357" s="160">
        <v>59.92</v>
      </c>
      <c r="D357" s="160">
        <v>59.92</v>
      </c>
      <c r="E357" s="40"/>
    </row>
    <row r="358" spans="1:5">
      <c r="A358" s="161">
        <v>1606.5</v>
      </c>
      <c r="B358" s="159">
        <v>575.41999999999996</v>
      </c>
      <c r="C358" s="159">
        <v>60.17</v>
      </c>
      <c r="D358" s="159">
        <v>60.17</v>
      </c>
      <c r="E358" s="40"/>
    </row>
    <row r="359" spans="1:5">
      <c r="A359" s="162">
        <v>1611</v>
      </c>
      <c r="B359" s="160">
        <v>577</v>
      </c>
      <c r="C359" s="160">
        <v>60.33</v>
      </c>
      <c r="D359" s="160">
        <v>60.33</v>
      </c>
      <c r="E359" s="40"/>
    </row>
    <row r="360" spans="1:5">
      <c r="A360" s="161">
        <v>1615.5</v>
      </c>
      <c r="B360" s="159">
        <v>578.66999999999996</v>
      </c>
      <c r="C360" s="159">
        <v>60.67</v>
      </c>
      <c r="D360" s="159">
        <v>60.67</v>
      </c>
      <c r="E360" s="40"/>
    </row>
    <row r="361" spans="1:5">
      <c r="A361" s="162">
        <v>1620</v>
      </c>
      <c r="B361" s="160">
        <v>580.25</v>
      </c>
      <c r="C361" s="160">
        <v>60.92</v>
      </c>
      <c r="D361" s="160">
        <v>60.92</v>
      </c>
      <c r="E361" s="40"/>
    </row>
    <row r="362" spans="1:5">
      <c r="A362" s="161">
        <v>1624.5</v>
      </c>
      <c r="B362" s="159">
        <v>581.83000000000004</v>
      </c>
      <c r="C362" s="159">
        <v>61.17</v>
      </c>
      <c r="D362" s="159">
        <v>61.17</v>
      </c>
      <c r="E362" s="40"/>
    </row>
    <row r="363" spans="1:5">
      <c r="A363" s="162">
        <v>1629</v>
      </c>
      <c r="B363" s="160">
        <v>583.5</v>
      </c>
      <c r="C363" s="160">
        <v>61.5</v>
      </c>
      <c r="D363" s="160">
        <v>61.5</v>
      </c>
      <c r="E363" s="40"/>
    </row>
    <row r="364" spans="1:5">
      <c r="A364" s="161">
        <v>1633.5</v>
      </c>
      <c r="B364" s="159">
        <v>585.08000000000004</v>
      </c>
      <c r="C364" s="159">
        <v>61.67</v>
      </c>
      <c r="D364" s="159">
        <v>61.67</v>
      </c>
      <c r="E364" s="40"/>
    </row>
    <row r="365" spans="1:5">
      <c r="A365" s="162">
        <v>1638</v>
      </c>
      <c r="B365" s="160">
        <v>586.66999999999996</v>
      </c>
      <c r="C365" s="160">
        <v>61.92</v>
      </c>
      <c r="D365" s="160">
        <v>61.92</v>
      </c>
      <c r="E365" s="40"/>
    </row>
    <row r="366" spans="1:5">
      <c r="A366" s="161">
        <v>1642.5</v>
      </c>
      <c r="B366" s="159">
        <v>588.33000000000004</v>
      </c>
      <c r="C366" s="159">
        <v>62.25</v>
      </c>
      <c r="D366" s="159">
        <v>62.25</v>
      </c>
      <c r="E366" s="40"/>
    </row>
    <row r="367" spans="1:5">
      <c r="A367" s="162">
        <v>1647</v>
      </c>
      <c r="B367" s="160">
        <v>589.91999999999996</v>
      </c>
      <c r="C367" s="160">
        <v>62.5</v>
      </c>
      <c r="D367" s="160">
        <v>62.5</v>
      </c>
      <c r="E367" s="40"/>
    </row>
    <row r="368" spans="1:5">
      <c r="A368" s="161">
        <v>1651.5</v>
      </c>
      <c r="B368" s="159">
        <v>591.5</v>
      </c>
      <c r="C368" s="159">
        <v>62.75</v>
      </c>
      <c r="D368" s="159">
        <v>62.75</v>
      </c>
      <c r="E368" s="40"/>
    </row>
    <row r="369" spans="1:5">
      <c r="A369" s="162">
        <v>1656</v>
      </c>
      <c r="B369" s="160">
        <v>593.16999999999996</v>
      </c>
      <c r="C369" s="160">
        <v>63</v>
      </c>
      <c r="D369" s="160">
        <v>63</v>
      </c>
      <c r="E369" s="40"/>
    </row>
    <row r="370" spans="1:5">
      <c r="A370" s="161">
        <v>1660.5</v>
      </c>
      <c r="B370" s="159">
        <v>594.75</v>
      </c>
      <c r="C370" s="159">
        <v>63.25</v>
      </c>
      <c r="D370" s="159">
        <v>63.25</v>
      </c>
      <c r="E370" s="40"/>
    </row>
    <row r="371" spans="1:5">
      <c r="A371" s="162">
        <v>1665</v>
      </c>
      <c r="B371" s="160">
        <v>596.33000000000004</v>
      </c>
      <c r="C371" s="160">
        <v>63.5</v>
      </c>
      <c r="D371" s="160">
        <v>63.5</v>
      </c>
      <c r="E371" s="40"/>
    </row>
    <row r="372" spans="1:5">
      <c r="A372" s="161">
        <v>1669.5</v>
      </c>
      <c r="B372" s="159">
        <v>598</v>
      </c>
      <c r="C372" s="159">
        <v>63.83</v>
      </c>
      <c r="D372" s="159">
        <v>63.83</v>
      </c>
      <c r="E372" s="40"/>
    </row>
    <row r="373" spans="1:5">
      <c r="A373" s="162">
        <v>1674</v>
      </c>
      <c r="B373" s="160">
        <v>599.58000000000004</v>
      </c>
      <c r="C373" s="160">
        <v>64</v>
      </c>
      <c r="D373" s="160">
        <v>64</v>
      </c>
      <c r="E373" s="40"/>
    </row>
    <row r="374" spans="1:5">
      <c r="A374" s="161">
        <v>1678.5</v>
      </c>
      <c r="B374" s="159">
        <v>601.16999999999996</v>
      </c>
      <c r="C374" s="159">
        <v>64.25</v>
      </c>
      <c r="D374" s="159">
        <v>64.25</v>
      </c>
      <c r="E374" s="40"/>
    </row>
    <row r="375" spans="1:5">
      <c r="A375" s="162">
        <v>1683</v>
      </c>
      <c r="B375" s="160">
        <v>602.83000000000004</v>
      </c>
      <c r="C375" s="160">
        <v>64.58</v>
      </c>
      <c r="D375" s="160">
        <v>64.58</v>
      </c>
      <c r="E375" s="40"/>
    </row>
    <row r="376" spans="1:5">
      <c r="A376" s="161">
        <v>1687.5</v>
      </c>
      <c r="B376" s="159">
        <v>604.41999999999996</v>
      </c>
      <c r="C376" s="159">
        <v>64.83</v>
      </c>
      <c r="D376" s="159">
        <v>64.83</v>
      </c>
      <c r="E376" s="40"/>
    </row>
    <row r="377" spans="1:5">
      <c r="A377" s="162">
        <v>1692</v>
      </c>
      <c r="B377" s="160">
        <v>606</v>
      </c>
      <c r="C377" s="160">
        <v>65.08</v>
      </c>
      <c r="D377" s="160">
        <v>65.08</v>
      </c>
      <c r="E377" s="40"/>
    </row>
    <row r="378" spans="1:5">
      <c r="A378" s="161">
        <v>1696.5</v>
      </c>
      <c r="B378" s="159">
        <v>607.66999999999996</v>
      </c>
      <c r="C378" s="159">
        <v>65.33</v>
      </c>
      <c r="D378" s="159">
        <v>65.33</v>
      </c>
      <c r="E378" s="40"/>
    </row>
    <row r="379" spans="1:5">
      <c r="A379" s="162">
        <v>1701</v>
      </c>
      <c r="B379" s="160">
        <v>609.25</v>
      </c>
      <c r="C379" s="160">
        <v>65.58</v>
      </c>
      <c r="D379" s="160">
        <v>65.58</v>
      </c>
      <c r="E379" s="40"/>
    </row>
    <row r="380" spans="1:5">
      <c r="A380" s="161">
        <v>1705.5</v>
      </c>
      <c r="B380" s="159">
        <v>610.83000000000004</v>
      </c>
      <c r="C380" s="159">
        <v>65.83</v>
      </c>
      <c r="D380" s="159">
        <v>65.83</v>
      </c>
      <c r="E380" s="40"/>
    </row>
    <row r="381" spans="1:5">
      <c r="A381" s="162">
        <v>1710</v>
      </c>
      <c r="B381" s="160">
        <v>612.5</v>
      </c>
      <c r="C381" s="160">
        <v>66.17</v>
      </c>
      <c r="D381" s="160">
        <v>66.17</v>
      </c>
      <c r="E381" s="40"/>
    </row>
    <row r="382" spans="1:5">
      <c r="A382" s="161">
        <v>1714.5</v>
      </c>
      <c r="B382" s="159">
        <v>614.08000000000004</v>
      </c>
      <c r="C382" s="159">
        <v>66.33</v>
      </c>
      <c r="D382" s="159">
        <v>66.33</v>
      </c>
      <c r="E382" s="40"/>
    </row>
    <row r="383" spans="1:5">
      <c r="A383" s="162">
        <v>1719</v>
      </c>
      <c r="B383" s="160">
        <v>615.66999999999996</v>
      </c>
      <c r="C383" s="160">
        <v>66.58</v>
      </c>
      <c r="D383" s="160">
        <v>66.58</v>
      </c>
      <c r="E383" s="40"/>
    </row>
    <row r="384" spans="1:5">
      <c r="A384" s="161">
        <v>1723.5</v>
      </c>
      <c r="B384" s="159">
        <v>617.33000000000004</v>
      </c>
      <c r="C384" s="159">
        <v>66.92</v>
      </c>
      <c r="D384" s="159">
        <v>66.92</v>
      </c>
      <c r="E384" s="40"/>
    </row>
    <row r="385" spans="1:5">
      <c r="A385" s="162">
        <v>1728</v>
      </c>
      <c r="B385" s="160">
        <v>618.91999999999996</v>
      </c>
      <c r="C385" s="160">
        <v>67.17</v>
      </c>
      <c r="D385" s="160">
        <v>67.17</v>
      </c>
      <c r="E385" s="40"/>
    </row>
    <row r="386" spans="1:5">
      <c r="A386" s="161">
        <v>1732.5</v>
      </c>
      <c r="B386" s="159">
        <v>620.5</v>
      </c>
      <c r="C386" s="159">
        <v>67.42</v>
      </c>
      <c r="D386" s="159">
        <v>67.42</v>
      </c>
      <c r="E386" s="40"/>
    </row>
    <row r="387" spans="1:5">
      <c r="A387" s="162">
        <v>1737</v>
      </c>
      <c r="B387" s="160">
        <v>622.16999999999996</v>
      </c>
      <c r="C387" s="160">
        <v>67.67</v>
      </c>
      <c r="D387" s="160">
        <v>67.67</v>
      </c>
      <c r="E387" s="40"/>
    </row>
    <row r="388" spans="1:5">
      <c r="A388" s="161">
        <v>1741.5</v>
      </c>
      <c r="B388" s="159">
        <v>623.75</v>
      </c>
      <c r="C388" s="159">
        <v>67.92</v>
      </c>
      <c r="D388" s="159">
        <v>67.92</v>
      </c>
      <c r="E388" s="40"/>
    </row>
    <row r="389" spans="1:5">
      <c r="A389" s="162">
        <v>1746</v>
      </c>
      <c r="B389" s="160">
        <v>625.41999999999996</v>
      </c>
      <c r="C389" s="160">
        <v>68.25</v>
      </c>
      <c r="D389" s="160">
        <v>68.25</v>
      </c>
      <c r="E389" s="40"/>
    </row>
    <row r="390" spans="1:5">
      <c r="A390" s="161">
        <v>1750.5</v>
      </c>
      <c r="B390" s="159">
        <v>627</v>
      </c>
      <c r="C390" s="159">
        <v>68.5</v>
      </c>
      <c r="D390" s="159">
        <v>68.5</v>
      </c>
      <c r="E390" s="40"/>
    </row>
    <row r="391" spans="1:5">
      <c r="A391" s="162">
        <v>1755</v>
      </c>
      <c r="B391" s="160">
        <v>628.58000000000004</v>
      </c>
      <c r="C391" s="160">
        <v>68.75</v>
      </c>
      <c r="D391" s="160">
        <v>68.75</v>
      </c>
      <c r="E391" s="40"/>
    </row>
    <row r="392" spans="1:5">
      <c r="A392" s="161">
        <v>1759.5</v>
      </c>
      <c r="B392" s="159">
        <v>630.25</v>
      </c>
      <c r="C392" s="159">
        <v>69</v>
      </c>
      <c r="D392" s="159">
        <v>69</v>
      </c>
      <c r="E392" s="40"/>
    </row>
    <row r="393" spans="1:5">
      <c r="A393" s="162">
        <v>1764</v>
      </c>
      <c r="B393" s="160">
        <v>631.83000000000004</v>
      </c>
      <c r="C393" s="160">
        <v>69.25</v>
      </c>
      <c r="D393" s="160">
        <v>69.25</v>
      </c>
      <c r="E393" s="40"/>
    </row>
    <row r="394" spans="1:5">
      <c r="A394" s="161">
        <v>1768.5</v>
      </c>
      <c r="B394" s="159">
        <v>633.41999999999996</v>
      </c>
      <c r="C394" s="159">
        <v>69.5</v>
      </c>
      <c r="D394" s="159">
        <v>69.5</v>
      </c>
      <c r="E394" s="40"/>
    </row>
    <row r="395" spans="1:5">
      <c r="A395" s="162">
        <v>1773</v>
      </c>
      <c r="B395" s="160">
        <v>635.08000000000004</v>
      </c>
      <c r="C395" s="160">
        <v>69.83</v>
      </c>
      <c r="D395" s="160">
        <v>69.83</v>
      </c>
      <c r="E395" s="40"/>
    </row>
    <row r="396" spans="1:5">
      <c r="A396" s="161">
        <v>1777.5</v>
      </c>
      <c r="B396" s="159">
        <v>636.66999999999996</v>
      </c>
      <c r="C396" s="159">
        <v>70</v>
      </c>
      <c r="D396" s="159">
        <v>70</v>
      </c>
      <c r="E396" s="40"/>
    </row>
    <row r="397" spans="1:5">
      <c r="A397" s="162">
        <v>1782</v>
      </c>
      <c r="B397" s="160">
        <v>638.25</v>
      </c>
      <c r="C397" s="160">
        <v>70.25</v>
      </c>
      <c r="D397" s="160">
        <v>70.25</v>
      </c>
      <c r="E397" s="40"/>
    </row>
    <row r="398" spans="1:5">
      <c r="A398" s="161">
        <v>1786.5</v>
      </c>
      <c r="B398" s="159">
        <v>639.91999999999996</v>
      </c>
      <c r="C398" s="159">
        <v>70.58</v>
      </c>
      <c r="D398" s="159">
        <v>70.58</v>
      </c>
      <c r="E398" s="40"/>
    </row>
    <row r="399" spans="1:5">
      <c r="A399" s="162">
        <v>1791</v>
      </c>
      <c r="B399" s="160">
        <v>641.5</v>
      </c>
      <c r="C399" s="160">
        <v>70.83</v>
      </c>
      <c r="D399" s="160">
        <v>70.83</v>
      </c>
      <c r="E399" s="40"/>
    </row>
    <row r="400" spans="1:5">
      <c r="A400" s="161">
        <v>1795.5</v>
      </c>
      <c r="B400" s="159">
        <v>643.08000000000004</v>
      </c>
      <c r="C400" s="159">
        <v>71.08</v>
      </c>
      <c r="D400" s="159">
        <v>71.08</v>
      </c>
      <c r="E400" s="40"/>
    </row>
    <row r="401" spans="1:5">
      <c r="A401" s="162">
        <v>1800</v>
      </c>
      <c r="B401" s="160">
        <v>644.75</v>
      </c>
      <c r="C401" s="160">
        <v>71.33</v>
      </c>
      <c r="D401" s="160">
        <v>71.33</v>
      </c>
      <c r="E401" s="40"/>
    </row>
    <row r="402" spans="1:5">
      <c r="A402" s="161">
        <v>1804.5</v>
      </c>
      <c r="B402" s="159">
        <v>646.33000000000004</v>
      </c>
      <c r="C402" s="159">
        <v>71.58</v>
      </c>
      <c r="D402" s="159">
        <v>71.58</v>
      </c>
      <c r="E402" s="40"/>
    </row>
    <row r="403" spans="1:5">
      <c r="A403" s="162">
        <v>1809</v>
      </c>
      <c r="B403" s="160">
        <v>647.91999999999996</v>
      </c>
      <c r="C403" s="160">
        <v>71.83</v>
      </c>
      <c r="D403" s="160">
        <v>71.83</v>
      </c>
      <c r="E403" s="40"/>
    </row>
    <row r="404" spans="1:5">
      <c r="A404" s="161">
        <v>1813.5</v>
      </c>
      <c r="B404" s="159">
        <v>649.58000000000004</v>
      </c>
      <c r="C404" s="159">
        <v>72.17</v>
      </c>
      <c r="D404" s="159">
        <v>72.17</v>
      </c>
      <c r="E404" s="40"/>
    </row>
    <row r="405" spans="1:5">
      <c r="A405" s="162">
        <v>1818</v>
      </c>
      <c r="B405" s="160">
        <v>651.16999999999996</v>
      </c>
      <c r="C405" s="160">
        <v>72.42</v>
      </c>
      <c r="D405" s="160">
        <v>72.42</v>
      </c>
      <c r="E405" s="40"/>
    </row>
    <row r="406" spans="1:5">
      <c r="A406" s="161">
        <v>1822.5</v>
      </c>
      <c r="B406" s="159">
        <v>652.75</v>
      </c>
      <c r="C406" s="159">
        <v>72.58</v>
      </c>
      <c r="D406" s="159">
        <v>72.58</v>
      </c>
      <c r="E406" s="40"/>
    </row>
    <row r="407" spans="1:5">
      <c r="A407" s="162">
        <v>1827</v>
      </c>
      <c r="B407" s="160">
        <v>654.41999999999996</v>
      </c>
      <c r="C407" s="160">
        <v>72.92</v>
      </c>
      <c r="D407" s="160">
        <v>72.92</v>
      </c>
      <c r="E407" s="40"/>
    </row>
    <row r="408" spans="1:5">
      <c r="A408" s="161">
        <v>1831.5</v>
      </c>
      <c r="B408" s="159">
        <v>656</v>
      </c>
      <c r="C408" s="159">
        <v>73.17</v>
      </c>
      <c r="D408" s="159">
        <v>73.17</v>
      </c>
      <c r="E408" s="40"/>
    </row>
    <row r="409" spans="1:5">
      <c r="A409" s="162">
        <v>1836</v>
      </c>
      <c r="B409" s="160">
        <v>657.58</v>
      </c>
      <c r="C409" s="160">
        <v>73.42</v>
      </c>
      <c r="D409" s="160">
        <v>73.42</v>
      </c>
      <c r="E409" s="40"/>
    </row>
    <row r="410" spans="1:5">
      <c r="A410" s="161">
        <v>1840.5</v>
      </c>
      <c r="B410" s="159">
        <v>659.25</v>
      </c>
      <c r="C410" s="159">
        <v>73.67</v>
      </c>
      <c r="D410" s="159">
        <v>73.67</v>
      </c>
      <c r="E410" s="40"/>
    </row>
    <row r="411" spans="1:5">
      <c r="A411" s="162">
        <v>1845</v>
      </c>
      <c r="B411" s="160">
        <v>660.83</v>
      </c>
      <c r="C411" s="160">
        <v>73.92</v>
      </c>
      <c r="D411" s="160">
        <v>73.92</v>
      </c>
      <c r="E411" s="40"/>
    </row>
    <row r="412" spans="1:5">
      <c r="A412" s="161">
        <v>1849.5</v>
      </c>
      <c r="B412" s="159">
        <v>662.42</v>
      </c>
      <c r="C412" s="159">
        <v>74.17</v>
      </c>
      <c r="D412" s="159">
        <v>74.17</v>
      </c>
      <c r="E412" s="40"/>
    </row>
    <row r="413" spans="1:5">
      <c r="A413" s="162">
        <v>1854</v>
      </c>
      <c r="B413" s="160">
        <v>664.08</v>
      </c>
      <c r="C413" s="160">
        <v>74.5</v>
      </c>
      <c r="D413" s="160">
        <v>74.5</v>
      </c>
      <c r="E413" s="40"/>
    </row>
    <row r="414" spans="1:5">
      <c r="A414" s="161">
        <v>1858.5</v>
      </c>
      <c r="B414" s="159">
        <v>665.67</v>
      </c>
      <c r="C414" s="159">
        <v>74.75</v>
      </c>
      <c r="D414" s="159">
        <v>74.75</v>
      </c>
      <c r="E414" s="40"/>
    </row>
    <row r="415" spans="1:5">
      <c r="A415" s="162">
        <v>1863</v>
      </c>
      <c r="B415" s="160">
        <v>667.25</v>
      </c>
      <c r="C415" s="160">
        <v>74.92</v>
      </c>
      <c r="D415" s="160">
        <v>74.92</v>
      </c>
      <c r="E415" s="40"/>
    </row>
    <row r="416" spans="1:5">
      <c r="A416" s="161">
        <v>1867.5</v>
      </c>
      <c r="B416" s="159">
        <v>668.92</v>
      </c>
      <c r="C416" s="159">
        <v>75.25</v>
      </c>
      <c r="D416" s="159">
        <v>75.25</v>
      </c>
      <c r="E416" s="40"/>
    </row>
    <row r="417" spans="1:5">
      <c r="A417" s="162">
        <v>1872</v>
      </c>
      <c r="B417" s="160">
        <v>670.5</v>
      </c>
      <c r="C417" s="160">
        <v>75.5</v>
      </c>
      <c r="D417" s="160">
        <v>75.5</v>
      </c>
      <c r="E417" s="40"/>
    </row>
    <row r="418" spans="1:5">
      <c r="A418" s="161">
        <v>1876.5</v>
      </c>
      <c r="B418" s="159">
        <v>672.08</v>
      </c>
      <c r="C418" s="159">
        <v>75.75</v>
      </c>
      <c r="D418" s="159">
        <v>75.75</v>
      </c>
      <c r="E418" s="40"/>
    </row>
    <row r="419" spans="1:5">
      <c r="A419" s="162">
        <v>1881</v>
      </c>
      <c r="B419" s="160">
        <v>673.75</v>
      </c>
      <c r="C419" s="160">
        <v>76</v>
      </c>
      <c r="D419" s="160">
        <v>76</v>
      </c>
      <c r="E419" s="40"/>
    </row>
    <row r="420" spans="1:5">
      <c r="A420" s="161">
        <v>1885.5</v>
      </c>
      <c r="B420" s="159">
        <v>675.33</v>
      </c>
      <c r="C420" s="159">
        <v>76.25</v>
      </c>
      <c r="D420" s="159">
        <v>76.25</v>
      </c>
      <c r="E420" s="40"/>
    </row>
    <row r="421" spans="1:5">
      <c r="A421" s="162">
        <v>1890</v>
      </c>
      <c r="B421" s="160">
        <v>676.92</v>
      </c>
      <c r="C421" s="160">
        <v>76.5</v>
      </c>
      <c r="D421" s="160">
        <v>76.5</v>
      </c>
      <c r="E421" s="40"/>
    </row>
    <row r="422" spans="1:5">
      <c r="A422" s="161">
        <v>1894.5</v>
      </c>
      <c r="B422" s="159">
        <v>678.58</v>
      </c>
      <c r="C422" s="159">
        <v>76.83</v>
      </c>
      <c r="D422" s="159">
        <v>76.83</v>
      </c>
      <c r="E422" s="40"/>
    </row>
    <row r="423" spans="1:5">
      <c r="A423" s="162">
        <v>1899</v>
      </c>
      <c r="B423" s="160">
        <v>680.17</v>
      </c>
      <c r="C423" s="160">
        <v>77.08</v>
      </c>
      <c r="D423" s="160">
        <v>77.08</v>
      </c>
      <c r="E423" s="40"/>
    </row>
    <row r="424" spans="1:5">
      <c r="A424" s="161">
        <v>1903.5</v>
      </c>
      <c r="B424" s="159">
        <v>681.83</v>
      </c>
      <c r="C424" s="159">
        <v>77.33</v>
      </c>
      <c r="D424" s="159">
        <v>77.33</v>
      </c>
      <c r="E424" s="40"/>
    </row>
    <row r="425" spans="1:5">
      <c r="A425" s="162">
        <v>1908</v>
      </c>
      <c r="B425" s="160">
        <v>683.42</v>
      </c>
      <c r="C425" s="160">
        <v>77.58</v>
      </c>
      <c r="D425" s="160">
        <v>77.58</v>
      </c>
      <c r="E425" s="40"/>
    </row>
    <row r="426" spans="1:5">
      <c r="A426" s="161">
        <v>1912.5</v>
      </c>
      <c r="B426" s="159">
        <v>685</v>
      </c>
      <c r="C426" s="159">
        <v>77.83</v>
      </c>
      <c r="D426" s="159">
        <v>77.83</v>
      </c>
      <c r="E426" s="40"/>
    </row>
    <row r="427" spans="1:5">
      <c r="A427" s="162">
        <v>1917</v>
      </c>
      <c r="B427" s="160">
        <v>686.67</v>
      </c>
      <c r="C427" s="160">
        <v>78.17</v>
      </c>
      <c r="D427" s="160">
        <v>78.17</v>
      </c>
      <c r="E427" s="40"/>
    </row>
    <row r="428" spans="1:5">
      <c r="A428" s="161">
        <v>1921.5</v>
      </c>
      <c r="B428" s="159">
        <v>688.25</v>
      </c>
      <c r="C428" s="159">
        <v>78.42</v>
      </c>
      <c r="D428" s="159">
        <v>78.42</v>
      </c>
      <c r="E428" s="40"/>
    </row>
    <row r="429" spans="1:5">
      <c r="A429" s="162">
        <v>1926</v>
      </c>
      <c r="B429" s="160">
        <v>689.83</v>
      </c>
      <c r="C429" s="160">
        <v>78.58</v>
      </c>
      <c r="D429" s="160">
        <v>78.58</v>
      </c>
      <c r="E429" s="40"/>
    </row>
    <row r="430" spans="1:5">
      <c r="A430" s="161">
        <v>1930.5</v>
      </c>
      <c r="B430" s="159">
        <v>691.5</v>
      </c>
      <c r="C430" s="159">
        <v>78.92</v>
      </c>
      <c r="D430" s="159">
        <v>78.92</v>
      </c>
      <c r="E430" s="40"/>
    </row>
    <row r="431" spans="1:5">
      <c r="A431" s="162">
        <v>1935</v>
      </c>
      <c r="B431" s="160">
        <v>693.08</v>
      </c>
      <c r="C431" s="160">
        <v>79.17</v>
      </c>
      <c r="D431" s="160">
        <v>79.17</v>
      </c>
      <c r="E431" s="40"/>
    </row>
    <row r="432" spans="1:5">
      <c r="A432" s="161">
        <v>1939.5</v>
      </c>
      <c r="B432" s="159">
        <v>694.67</v>
      </c>
      <c r="C432" s="159">
        <v>79.42</v>
      </c>
      <c r="D432" s="159">
        <v>79.42</v>
      </c>
      <c r="E432" s="40"/>
    </row>
    <row r="433" spans="1:5">
      <c r="A433" s="162">
        <v>1944</v>
      </c>
      <c r="B433" s="160">
        <v>696.33</v>
      </c>
      <c r="C433" s="160">
        <v>79.67</v>
      </c>
      <c r="D433" s="160">
        <v>79.67</v>
      </c>
      <c r="E433" s="40"/>
    </row>
    <row r="434" spans="1:5">
      <c r="A434" s="161">
        <v>1948.5</v>
      </c>
      <c r="B434" s="159">
        <v>697.92</v>
      </c>
      <c r="C434" s="159">
        <v>79.92</v>
      </c>
      <c r="D434" s="159">
        <v>79.92</v>
      </c>
      <c r="E434" s="40"/>
    </row>
    <row r="435" spans="1:5">
      <c r="A435" s="162">
        <v>1953</v>
      </c>
      <c r="B435" s="160">
        <v>699.5</v>
      </c>
      <c r="C435" s="160">
        <v>80.17</v>
      </c>
      <c r="D435" s="160">
        <v>80.17</v>
      </c>
      <c r="E435" s="40"/>
    </row>
    <row r="436" spans="1:5">
      <c r="A436" s="161">
        <v>1957.5</v>
      </c>
      <c r="B436" s="159">
        <v>701.17</v>
      </c>
      <c r="C436" s="159">
        <v>80.5</v>
      </c>
      <c r="D436" s="159">
        <v>80.5</v>
      </c>
      <c r="E436" s="40"/>
    </row>
    <row r="437" spans="1:5">
      <c r="A437" s="162">
        <v>1962</v>
      </c>
      <c r="B437" s="160">
        <v>702.75</v>
      </c>
      <c r="C437" s="160">
        <v>80.75</v>
      </c>
      <c r="D437" s="160">
        <v>80.75</v>
      </c>
      <c r="E437" s="40"/>
    </row>
    <row r="438" spans="1:5">
      <c r="A438" s="161">
        <v>1966.5</v>
      </c>
      <c r="B438" s="159">
        <v>704.33</v>
      </c>
      <c r="C438" s="159">
        <v>80.92</v>
      </c>
      <c r="D438" s="159">
        <v>80.92</v>
      </c>
      <c r="E438" s="40"/>
    </row>
    <row r="439" spans="1:5">
      <c r="A439" s="162">
        <v>1971</v>
      </c>
      <c r="B439" s="160">
        <v>706</v>
      </c>
      <c r="C439" s="160">
        <v>81.25</v>
      </c>
      <c r="D439" s="160">
        <v>81.25</v>
      </c>
      <c r="E439" s="40"/>
    </row>
    <row r="440" spans="1:5">
      <c r="A440" s="161">
        <v>1975.5</v>
      </c>
      <c r="B440" s="159">
        <v>707.58</v>
      </c>
      <c r="C440" s="159">
        <v>81.5</v>
      </c>
      <c r="D440" s="159">
        <v>81.5</v>
      </c>
      <c r="E440" s="40"/>
    </row>
    <row r="441" spans="1:5">
      <c r="A441" s="162">
        <v>1980</v>
      </c>
      <c r="B441" s="160">
        <v>709.17</v>
      </c>
      <c r="C441" s="160">
        <v>81.75</v>
      </c>
      <c r="D441" s="160">
        <v>81.75</v>
      </c>
      <c r="E441" s="40"/>
    </row>
    <row r="442" spans="1:5">
      <c r="A442" s="161">
        <v>1984.5</v>
      </c>
      <c r="B442" s="159">
        <v>710.83</v>
      </c>
      <c r="C442" s="159">
        <v>82.08</v>
      </c>
      <c r="D442" s="159">
        <v>82.08</v>
      </c>
      <c r="E442" s="40"/>
    </row>
    <row r="443" spans="1:5">
      <c r="A443" s="162">
        <v>1989</v>
      </c>
      <c r="B443" s="160">
        <v>712.42</v>
      </c>
      <c r="C443" s="160">
        <v>82.25</v>
      </c>
      <c r="D443" s="160">
        <v>82.25</v>
      </c>
      <c r="E443" s="40"/>
    </row>
    <row r="444" spans="1:5">
      <c r="A444" s="161">
        <v>1993.5</v>
      </c>
      <c r="B444" s="159">
        <v>714</v>
      </c>
      <c r="C444" s="159">
        <v>82.5</v>
      </c>
      <c r="D444" s="159">
        <v>82.5</v>
      </c>
      <c r="E444" s="40"/>
    </row>
    <row r="445" spans="1:5">
      <c r="A445" s="162">
        <v>1998</v>
      </c>
      <c r="B445" s="160">
        <v>715.67</v>
      </c>
      <c r="C445" s="160">
        <v>82.83</v>
      </c>
      <c r="D445" s="160">
        <v>82.83</v>
      </c>
      <c r="E445" s="40"/>
    </row>
    <row r="446" spans="1:5">
      <c r="A446" s="161">
        <v>2002.5</v>
      </c>
      <c r="B446" s="159">
        <v>717.25</v>
      </c>
      <c r="C446" s="159">
        <v>83.08</v>
      </c>
      <c r="D446" s="159">
        <v>83.08</v>
      </c>
      <c r="E446" s="40"/>
    </row>
    <row r="447" spans="1:5">
      <c r="A447" s="162">
        <v>2007</v>
      </c>
      <c r="B447" s="160">
        <v>718.83</v>
      </c>
      <c r="C447" s="160">
        <v>83.25</v>
      </c>
      <c r="D447" s="160">
        <v>83.25</v>
      </c>
      <c r="E447" s="40"/>
    </row>
    <row r="448" spans="1:5">
      <c r="A448" s="161">
        <v>2011.5</v>
      </c>
      <c r="B448" s="159">
        <v>720.5</v>
      </c>
      <c r="C448" s="159">
        <v>83.58</v>
      </c>
      <c r="D448" s="159">
        <v>83.58</v>
      </c>
      <c r="E448" s="40"/>
    </row>
    <row r="449" spans="1:5">
      <c r="A449" s="162">
        <v>2016</v>
      </c>
      <c r="B449" s="160">
        <v>722.08</v>
      </c>
      <c r="C449" s="160">
        <v>83.83</v>
      </c>
      <c r="D449" s="160">
        <v>83.83</v>
      </c>
      <c r="E449" s="40"/>
    </row>
    <row r="450" spans="1:5">
      <c r="A450" s="161">
        <v>2020.5</v>
      </c>
      <c r="B450" s="159">
        <v>723.67</v>
      </c>
      <c r="C450" s="159">
        <v>84.08</v>
      </c>
      <c r="D450" s="159">
        <v>84.08</v>
      </c>
      <c r="E450" s="40"/>
    </row>
    <row r="451" spans="1:5">
      <c r="A451" s="162">
        <v>2025</v>
      </c>
      <c r="B451" s="160">
        <v>725.33</v>
      </c>
      <c r="C451" s="160">
        <v>84.42</v>
      </c>
      <c r="D451" s="160">
        <v>84.42</v>
      </c>
      <c r="E451" s="40"/>
    </row>
    <row r="452" spans="1:5">
      <c r="A452" s="161">
        <v>2029.5</v>
      </c>
      <c r="B452" s="159">
        <v>726.92</v>
      </c>
      <c r="C452" s="159">
        <v>84.58</v>
      </c>
      <c r="D452" s="159">
        <v>84.58</v>
      </c>
      <c r="E452" s="40"/>
    </row>
    <row r="453" spans="1:5">
      <c r="A453" s="162">
        <v>2034</v>
      </c>
      <c r="B453" s="160">
        <v>728.5</v>
      </c>
      <c r="C453" s="160">
        <v>84.83</v>
      </c>
      <c r="D453" s="160">
        <v>84.83</v>
      </c>
      <c r="E453" s="40"/>
    </row>
    <row r="454" spans="1:5">
      <c r="A454" s="161">
        <v>2038.5</v>
      </c>
      <c r="B454" s="159">
        <v>730.17</v>
      </c>
      <c r="C454" s="159">
        <v>85.17</v>
      </c>
      <c r="D454" s="159">
        <v>85.17</v>
      </c>
      <c r="E454" s="40"/>
    </row>
    <row r="455" spans="1:5">
      <c r="A455" s="162">
        <v>2043</v>
      </c>
      <c r="B455" s="160">
        <v>731.75</v>
      </c>
      <c r="C455" s="160">
        <v>85.42</v>
      </c>
      <c r="D455" s="160">
        <v>85.42</v>
      </c>
      <c r="E455" s="40"/>
    </row>
    <row r="456" spans="1:5">
      <c r="A456" s="161">
        <v>2047.5</v>
      </c>
      <c r="B456" s="159">
        <v>733.33</v>
      </c>
      <c r="C456" s="159">
        <v>85.58</v>
      </c>
      <c r="D456" s="159">
        <v>85.58</v>
      </c>
      <c r="E456" s="40"/>
    </row>
    <row r="457" spans="1:5">
      <c r="A457" s="162">
        <v>2052</v>
      </c>
      <c r="B457" s="160">
        <v>735</v>
      </c>
      <c r="C457" s="160">
        <v>85.92</v>
      </c>
      <c r="D457" s="160">
        <v>85.92</v>
      </c>
      <c r="E457" s="40"/>
    </row>
    <row r="458" spans="1:5">
      <c r="A458" s="161">
        <v>2056.5</v>
      </c>
      <c r="B458" s="159">
        <v>736.58</v>
      </c>
      <c r="C458" s="159">
        <v>86.17</v>
      </c>
      <c r="D458" s="159">
        <v>86.17</v>
      </c>
      <c r="E458" s="40"/>
    </row>
    <row r="459" spans="1:5">
      <c r="A459" s="162">
        <v>2061</v>
      </c>
      <c r="B459" s="160">
        <v>738.25</v>
      </c>
      <c r="C459" s="160">
        <v>86.5</v>
      </c>
      <c r="D459" s="160">
        <v>86.5</v>
      </c>
      <c r="E459" s="40"/>
    </row>
    <row r="460" spans="1:5">
      <c r="A460" s="161">
        <v>2065.5</v>
      </c>
      <c r="B460" s="159">
        <v>739.83</v>
      </c>
      <c r="C460" s="159">
        <v>86.75</v>
      </c>
      <c r="D460" s="159">
        <v>86.75</v>
      </c>
      <c r="E460" s="40"/>
    </row>
    <row r="461" spans="1:5">
      <c r="A461" s="162">
        <v>2070</v>
      </c>
      <c r="B461" s="160">
        <v>741.42</v>
      </c>
      <c r="C461" s="160">
        <v>86.92</v>
      </c>
      <c r="D461" s="160">
        <v>86.92</v>
      </c>
      <c r="E461" s="40"/>
    </row>
    <row r="462" spans="1:5">
      <c r="A462" s="161">
        <v>2074.5</v>
      </c>
      <c r="B462" s="159">
        <v>743.08</v>
      </c>
      <c r="C462" s="159">
        <v>87.25</v>
      </c>
      <c r="D462" s="159">
        <v>87.25</v>
      </c>
      <c r="E462" s="40"/>
    </row>
    <row r="463" spans="1:5">
      <c r="A463" s="162">
        <v>2079</v>
      </c>
      <c r="B463" s="160">
        <v>744.67</v>
      </c>
      <c r="C463" s="160">
        <v>87.5</v>
      </c>
      <c r="D463" s="160">
        <v>87.5</v>
      </c>
      <c r="E463" s="40"/>
    </row>
    <row r="464" spans="1:5">
      <c r="A464" s="161">
        <v>2083.5</v>
      </c>
      <c r="B464" s="159">
        <v>746.25</v>
      </c>
      <c r="C464" s="159">
        <v>87.75</v>
      </c>
      <c r="D464" s="159">
        <v>87.75</v>
      </c>
      <c r="E464" s="40"/>
    </row>
    <row r="465" spans="1:5">
      <c r="A465" s="162">
        <v>2088</v>
      </c>
      <c r="B465" s="160">
        <v>747.92</v>
      </c>
      <c r="C465" s="160">
        <v>88.08</v>
      </c>
      <c r="D465" s="160">
        <v>88.08</v>
      </c>
      <c r="E465" s="40"/>
    </row>
    <row r="466" spans="1:5">
      <c r="A466" s="161">
        <v>2092.5</v>
      </c>
      <c r="B466" s="159">
        <v>749.5</v>
      </c>
      <c r="C466" s="159">
        <v>88.25</v>
      </c>
      <c r="D466" s="159">
        <v>88.25</v>
      </c>
      <c r="E466" s="40"/>
    </row>
    <row r="467" spans="1:5">
      <c r="A467" s="162">
        <v>2097</v>
      </c>
      <c r="B467" s="160">
        <v>751.08</v>
      </c>
      <c r="C467" s="160">
        <v>88.5</v>
      </c>
      <c r="D467" s="160">
        <v>88.5</v>
      </c>
      <c r="E467" s="40"/>
    </row>
    <row r="468" spans="1:5">
      <c r="A468" s="161">
        <v>2101.5</v>
      </c>
      <c r="B468" s="159">
        <v>752.75</v>
      </c>
      <c r="C468" s="159">
        <v>88.83</v>
      </c>
      <c r="D468" s="159">
        <v>88.83</v>
      </c>
      <c r="E468" s="40"/>
    </row>
    <row r="469" spans="1:5">
      <c r="A469" s="162">
        <v>2106</v>
      </c>
      <c r="B469" s="160">
        <v>754.33</v>
      </c>
      <c r="C469" s="160">
        <v>89.08</v>
      </c>
      <c r="D469" s="160">
        <v>89.08</v>
      </c>
      <c r="E469" s="40"/>
    </row>
    <row r="470" spans="1:5">
      <c r="A470" s="161">
        <v>2110.5</v>
      </c>
      <c r="B470" s="159">
        <v>755.92</v>
      </c>
      <c r="C470" s="159">
        <v>89.25</v>
      </c>
      <c r="D470" s="159">
        <v>89.25</v>
      </c>
      <c r="E470" s="40"/>
    </row>
    <row r="471" spans="1:5">
      <c r="A471" s="162">
        <v>2115</v>
      </c>
      <c r="B471" s="160">
        <v>757.58</v>
      </c>
      <c r="C471" s="160">
        <v>89.58</v>
      </c>
      <c r="D471" s="160">
        <v>89.58</v>
      </c>
      <c r="E471" s="40"/>
    </row>
    <row r="472" spans="1:5">
      <c r="A472" s="161">
        <v>2119.5</v>
      </c>
      <c r="B472" s="159">
        <v>759.17</v>
      </c>
      <c r="C472" s="159">
        <v>89.83</v>
      </c>
      <c r="D472" s="159">
        <v>89.83</v>
      </c>
      <c r="E472" s="40"/>
    </row>
    <row r="473" spans="1:5">
      <c r="A473" s="162">
        <v>2124</v>
      </c>
      <c r="B473" s="160">
        <v>760.75</v>
      </c>
      <c r="C473" s="160">
        <v>90.08</v>
      </c>
      <c r="D473" s="160">
        <v>90.08</v>
      </c>
      <c r="E473" s="40"/>
    </row>
    <row r="474" spans="1:5">
      <c r="A474" s="161">
        <v>2128.5</v>
      </c>
      <c r="B474" s="159">
        <v>762.42</v>
      </c>
      <c r="C474" s="159">
        <v>90.42</v>
      </c>
      <c r="D474" s="159">
        <v>90.42</v>
      </c>
      <c r="E474" s="40"/>
    </row>
    <row r="475" spans="1:5">
      <c r="A475" s="162">
        <v>2133</v>
      </c>
      <c r="B475" s="160">
        <v>764</v>
      </c>
      <c r="C475" s="160">
        <v>90.58</v>
      </c>
      <c r="D475" s="160">
        <v>90.58</v>
      </c>
      <c r="E475" s="40"/>
    </row>
    <row r="476" spans="1:5">
      <c r="A476" s="161">
        <v>2137.5</v>
      </c>
      <c r="B476" s="159">
        <v>765.58</v>
      </c>
      <c r="C476" s="159">
        <v>90.83</v>
      </c>
      <c r="D476" s="159">
        <v>90.83</v>
      </c>
      <c r="E476" s="40"/>
    </row>
    <row r="477" spans="1:5">
      <c r="A477" s="162">
        <v>2142</v>
      </c>
      <c r="B477" s="160">
        <v>767.25</v>
      </c>
      <c r="C477" s="160">
        <v>91.17</v>
      </c>
      <c r="D477" s="160">
        <v>91.17</v>
      </c>
      <c r="E477" s="40"/>
    </row>
    <row r="478" spans="1:5">
      <c r="A478" s="161">
        <v>2146.5</v>
      </c>
      <c r="B478" s="159">
        <v>768.83</v>
      </c>
      <c r="C478" s="159">
        <v>91.42</v>
      </c>
      <c r="D478" s="159">
        <v>91.42</v>
      </c>
      <c r="E478" s="40"/>
    </row>
    <row r="479" spans="1:5">
      <c r="A479" s="162">
        <v>2151</v>
      </c>
      <c r="B479" s="160">
        <v>770.42</v>
      </c>
      <c r="C479" s="160">
        <v>91.67</v>
      </c>
      <c r="D479" s="160">
        <v>91.67</v>
      </c>
      <c r="E479" s="40"/>
    </row>
    <row r="480" spans="1:5">
      <c r="A480" s="161">
        <v>2155.5</v>
      </c>
      <c r="B480" s="159">
        <v>772.08</v>
      </c>
      <c r="C480" s="159">
        <v>91.92</v>
      </c>
      <c r="D480" s="159">
        <v>91.92</v>
      </c>
      <c r="E480" s="40"/>
    </row>
    <row r="481" spans="1:5">
      <c r="A481" s="162">
        <v>2160</v>
      </c>
      <c r="B481" s="160">
        <v>773.67</v>
      </c>
      <c r="C481" s="160">
        <v>92.17</v>
      </c>
      <c r="D481" s="160">
        <v>92.17</v>
      </c>
      <c r="E481" s="40"/>
    </row>
    <row r="482" spans="1:5">
      <c r="A482" s="161">
        <v>2164.5</v>
      </c>
      <c r="B482" s="159">
        <v>775.25</v>
      </c>
      <c r="C482" s="159">
        <v>92.42</v>
      </c>
      <c r="D482" s="159">
        <v>92.42</v>
      </c>
      <c r="E482" s="40"/>
    </row>
    <row r="483" spans="1:5">
      <c r="A483" s="162">
        <v>2169</v>
      </c>
      <c r="B483" s="160">
        <v>776.92</v>
      </c>
      <c r="C483" s="160">
        <v>92.75</v>
      </c>
      <c r="D483" s="160">
        <v>92.75</v>
      </c>
      <c r="E483" s="40"/>
    </row>
    <row r="484" spans="1:5">
      <c r="A484" s="161">
        <v>2173.5</v>
      </c>
      <c r="B484" s="159">
        <v>778.5</v>
      </c>
      <c r="C484" s="159">
        <v>92.92</v>
      </c>
      <c r="D484" s="159">
        <v>92.92</v>
      </c>
      <c r="E484" s="40"/>
    </row>
    <row r="485" spans="1:5">
      <c r="A485" s="162">
        <v>2178</v>
      </c>
      <c r="B485" s="160">
        <v>780.08</v>
      </c>
      <c r="C485" s="160">
        <v>93.17</v>
      </c>
      <c r="D485" s="160">
        <v>93.17</v>
      </c>
      <c r="E485" s="40"/>
    </row>
    <row r="486" spans="1:5">
      <c r="A486" s="161">
        <v>2182.5</v>
      </c>
      <c r="B486" s="159">
        <v>781.75</v>
      </c>
      <c r="C486" s="159">
        <v>93.5</v>
      </c>
      <c r="D486" s="159">
        <v>93.5</v>
      </c>
      <c r="E486" s="40"/>
    </row>
    <row r="487" spans="1:5">
      <c r="A487" s="162">
        <v>2187</v>
      </c>
      <c r="B487" s="160">
        <v>783.33</v>
      </c>
      <c r="C487" s="160">
        <v>93.75</v>
      </c>
      <c r="D487" s="160">
        <v>93.75</v>
      </c>
      <c r="E487" s="40"/>
    </row>
    <row r="488" spans="1:5">
      <c r="A488" s="161">
        <v>2191.5</v>
      </c>
      <c r="B488" s="159">
        <v>784.92</v>
      </c>
      <c r="C488" s="159">
        <v>94.17</v>
      </c>
      <c r="D488" s="159">
        <v>94.17</v>
      </c>
      <c r="E488" s="40"/>
    </row>
    <row r="489" spans="1:5">
      <c r="A489" s="162">
        <v>2196</v>
      </c>
      <c r="B489" s="160">
        <v>786.58</v>
      </c>
      <c r="C489" s="160">
        <v>95.75</v>
      </c>
      <c r="D489" s="160">
        <v>95.75</v>
      </c>
      <c r="E489" s="40"/>
    </row>
    <row r="490" spans="1:5">
      <c r="A490" s="161">
        <v>2200.5</v>
      </c>
      <c r="B490" s="159">
        <v>788.17</v>
      </c>
      <c r="C490" s="159">
        <v>97.25</v>
      </c>
      <c r="D490" s="159">
        <v>97.25</v>
      </c>
      <c r="E490" s="40"/>
    </row>
    <row r="491" spans="1:5">
      <c r="A491" s="162">
        <v>2205</v>
      </c>
      <c r="B491" s="160">
        <v>789.75</v>
      </c>
      <c r="C491" s="160">
        <v>98.75</v>
      </c>
      <c r="D491" s="160">
        <v>98.75</v>
      </c>
      <c r="E491" s="40"/>
    </row>
    <row r="492" spans="1:5">
      <c r="A492" s="161">
        <v>2209.5</v>
      </c>
      <c r="B492" s="159">
        <v>791.42</v>
      </c>
      <c r="C492" s="159">
        <v>100.25</v>
      </c>
      <c r="D492" s="159">
        <v>100.25</v>
      </c>
      <c r="E492" s="40"/>
    </row>
    <row r="493" spans="1:5">
      <c r="A493" s="162">
        <v>2214</v>
      </c>
      <c r="B493" s="160">
        <v>793</v>
      </c>
      <c r="C493" s="160">
        <v>101.75</v>
      </c>
      <c r="D493" s="160">
        <v>101.75</v>
      </c>
      <c r="E493" s="40"/>
    </row>
    <row r="494" spans="1:5">
      <c r="A494" s="161">
        <v>2218.5</v>
      </c>
      <c r="B494" s="159">
        <v>794.67</v>
      </c>
      <c r="C494" s="159">
        <v>103.33</v>
      </c>
      <c r="D494" s="159">
        <v>103.33</v>
      </c>
      <c r="E494" s="40"/>
    </row>
    <row r="495" spans="1:5">
      <c r="A495" s="162">
        <v>2223</v>
      </c>
      <c r="B495" s="160">
        <v>796.25</v>
      </c>
      <c r="C495" s="160">
        <v>104.83</v>
      </c>
      <c r="D495" s="160">
        <v>104.83</v>
      </c>
      <c r="E495" s="40"/>
    </row>
    <row r="496" spans="1:5">
      <c r="A496" s="161">
        <v>2227.5</v>
      </c>
      <c r="B496" s="159">
        <v>797.83</v>
      </c>
      <c r="C496" s="159">
        <v>106.33</v>
      </c>
      <c r="D496" s="159">
        <v>106.33</v>
      </c>
      <c r="E496" s="40"/>
    </row>
    <row r="497" spans="1:5">
      <c r="A497" s="162">
        <v>2232</v>
      </c>
      <c r="B497" s="160">
        <v>799.5</v>
      </c>
      <c r="C497" s="160">
        <v>107.83</v>
      </c>
      <c r="D497" s="160">
        <v>107.83</v>
      </c>
      <c r="E497" s="40"/>
    </row>
    <row r="498" spans="1:5">
      <c r="A498" s="161">
        <v>2236.5</v>
      </c>
      <c r="B498" s="159">
        <v>801.08</v>
      </c>
      <c r="C498" s="159">
        <v>109.33</v>
      </c>
      <c r="D498" s="159">
        <v>109.33</v>
      </c>
      <c r="E498" s="40"/>
    </row>
    <row r="499" spans="1:5">
      <c r="A499" s="162">
        <v>2241</v>
      </c>
      <c r="B499" s="160">
        <v>802.67</v>
      </c>
      <c r="C499" s="160">
        <v>110.83</v>
      </c>
      <c r="D499" s="160">
        <v>110.83</v>
      </c>
      <c r="E499" s="40"/>
    </row>
    <row r="500" spans="1:5">
      <c r="A500" s="161">
        <v>2245.5</v>
      </c>
      <c r="B500" s="159">
        <v>804.33</v>
      </c>
      <c r="C500" s="159">
        <v>112.42</v>
      </c>
      <c r="D500" s="159">
        <v>112.42</v>
      </c>
      <c r="E500" s="40"/>
    </row>
    <row r="501" spans="1:5">
      <c r="A501" s="162">
        <v>2250</v>
      </c>
      <c r="B501" s="160">
        <v>805.92</v>
      </c>
      <c r="C501" s="160">
        <v>113.83</v>
      </c>
      <c r="D501" s="160">
        <v>113.83</v>
      </c>
      <c r="E501" s="40"/>
    </row>
    <row r="502" spans="1:5">
      <c r="A502" s="161">
        <v>2254.5</v>
      </c>
      <c r="B502" s="159">
        <v>807.5</v>
      </c>
      <c r="C502" s="159">
        <v>115.33</v>
      </c>
      <c r="D502" s="159">
        <v>115.33</v>
      </c>
      <c r="E502" s="40"/>
    </row>
    <row r="503" spans="1:5">
      <c r="A503" s="162">
        <v>2259</v>
      </c>
      <c r="B503" s="160">
        <v>809.17</v>
      </c>
      <c r="C503" s="160">
        <v>116.92</v>
      </c>
      <c r="D503" s="160">
        <v>116.92</v>
      </c>
      <c r="E503" s="40"/>
    </row>
    <row r="504" spans="1:5">
      <c r="A504" s="161">
        <v>2263.5</v>
      </c>
      <c r="B504" s="159">
        <v>810.75</v>
      </c>
      <c r="C504" s="159">
        <v>118.42</v>
      </c>
      <c r="D504" s="159">
        <v>118.42</v>
      </c>
      <c r="E504" s="40"/>
    </row>
    <row r="505" spans="1:5">
      <c r="A505" s="162">
        <v>2268</v>
      </c>
      <c r="B505" s="160">
        <v>812.33</v>
      </c>
      <c r="C505" s="160">
        <v>119.92</v>
      </c>
      <c r="D505" s="160">
        <v>119.92</v>
      </c>
      <c r="E505" s="40"/>
    </row>
    <row r="506" spans="1:5">
      <c r="A506" s="161">
        <v>2272.5</v>
      </c>
      <c r="B506" s="159">
        <v>814</v>
      </c>
      <c r="C506" s="159">
        <v>121.42</v>
      </c>
      <c r="D506" s="159">
        <v>121.42</v>
      </c>
      <c r="E506" s="40"/>
    </row>
    <row r="507" spans="1:5">
      <c r="A507" s="162">
        <v>2277</v>
      </c>
      <c r="B507" s="160">
        <v>815.58</v>
      </c>
      <c r="C507" s="160">
        <v>122.92</v>
      </c>
      <c r="D507" s="160">
        <v>122.92</v>
      </c>
      <c r="E507" s="40"/>
    </row>
    <row r="508" spans="1:5">
      <c r="A508" s="161">
        <v>2281.5</v>
      </c>
      <c r="B508" s="159">
        <v>817.17</v>
      </c>
      <c r="C508" s="159">
        <v>124.42</v>
      </c>
      <c r="D508" s="159">
        <v>124.42</v>
      </c>
      <c r="E508" s="40"/>
    </row>
    <row r="509" spans="1:5">
      <c r="A509" s="162">
        <v>2286</v>
      </c>
      <c r="B509" s="160">
        <v>818.83</v>
      </c>
      <c r="C509" s="160">
        <v>126</v>
      </c>
      <c r="D509" s="160">
        <v>126</v>
      </c>
      <c r="E509" s="40"/>
    </row>
    <row r="510" spans="1:5">
      <c r="A510" s="161">
        <v>2290.5</v>
      </c>
      <c r="B510" s="159">
        <v>820.42</v>
      </c>
      <c r="C510" s="159">
        <v>127.42</v>
      </c>
      <c r="D510" s="159">
        <v>127.42</v>
      </c>
      <c r="E510" s="40"/>
    </row>
    <row r="511" spans="1:5">
      <c r="A511" s="162">
        <v>2295</v>
      </c>
      <c r="B511" s="160">
        <v>822</v>
      </c>
      <c r="C511" s="160">
        <v>128.91999999999999</v>
      </c>
      <c r="D511" s="160">
        <v>128.91999999999999</v>
      </c>
      <c r="E511" s="40"/>
    </row>
    <row r="512" spans="1:5">
      <c r="A512" s="161">
        <v>2299.5</v>
      </c>
      <c r="B512" s="159">
        <v>823.67</v>
      </c>
      <c r="C512" s="159">
        <v>130.5</v>
      </c>
      <c r="D512" s="159">
        <v>130.5</v>
      </c>
      <c r="E512" s="40"/>
    </row>
    <row r="513" spans="1:5">
      <c r="A513" s="162">
        <v>2304</v>
      </c>
      <c r="B513" s="160">
        <v>825.25</v>
      </c>
      <c r="C513" s="160">
        <v>132</v>
      </c>
      <c r="D513" s="160">
        <v>132</v>
      </c>
      <c r="E513" s="40"/>
    </row>
    <row r="514" spans="1:5">
      <c r="A514" s="161">
        <v>2308.5</v>
      </c>
      <c r="B514" s="159">
        <v>826.83</v>
      </c>
      <c r="C514" s="159">
        <v>133.5</v>
      </c>
      <c r="D514" s="159">
        <v>133.5</v>
      </c>
      <c r="E514" s="40"/>
    </row>
    <row r="515" spans="1:5">
      <c r="A515" s="162">
        <v>2313</v>
      </c>
      <c r="B515" s="160">
        <v>828.5</v>
      </c>
      <c r="C515" s="160">
        <v>135</v>
      </c>
      <c r="D515" s="160">
        <v>135</v>
      </c>
      <c r="E515" s="40"/>
    </row>
    <row r="516" spans="1:5">
      <c r="A516" s="161">
        <v>2317.5</v>
      </c>
      <c r="B516" s="159">
        <v>830.08</v>
      </c>
      <c r="C516" s="159">
        <v>136.5</v>
      </c>
      <c r="D516" s="159">
        <v>136.5</v>
      </c>
      <c r="E516" s="40"/>
    </row>
    <row r="517" spans="1:5">
      <c r="A517" s="162">
        <v>2322</v>
      </c>
      <c r="B517" s="160">
        <v>831.67</v>
      </c>
      <c r="C517" s="160">
        <v>138</v>
      </c>
      <c r="D517" s="160">
        <v>138</v>
      </c>
      <c r="E517" s="40"/>
    </row>
    <row r="518" spans="1:5">
      <c r="A518" s="161">
        <v>2326.5</v>
      </c>
      <c r="B518" s="159">
        <v>833.33</v>
      </c>
      <c r="C518" s="159">
        <v>139.58000000000001</v>
      </c>
      <c r="D518" s="159">
        <v>139.58000000000001</v>
      </c>
      <c r="E518" s="40"/>
    </row>
    <row r="519" spans="1:5">
      <c r="A519" s="162">
        <v>2331</v>
      </c>
      <c r="B519" s="160">
        <v>834.92</v>
      </c>
      <c r="C519" s="160">
        <v>141</v>
      </c>
      <c r="D519" s="160">
        <v>141</v>
      </c>
      <c r="E519" s="40"/>
    </row>
    <row r="520" spans="1:5">
      <c r="A520" s="161">
        <v>2335.5</v>
      </c>
      <c r="B520" s="159">
        <v>836.5</v>
      </c>
      <c r="C520" s="159">
        <v>142.5</v>
      </c>
      <c r="D520" s="159">
        <v>142.5</v>
      </c>
      <c r="E520" s="40"/>
    </row>
    <row r="521" spans="1:5">
      <c r="A521" s="162">
        <v>2340</v>
      </c>
      <c r="B521" s="160">
        <v>838.17</v>
      </c>
      <c r="C521" s="160">
        <v>144.08000000000001</v>
      </c>
      <c r="D521" s="160">
        <v>144.08000000000001</v>
      </c>
      <c r="E521" s="40"/>
    </row>
    <row r="522" spans="1:5">
      <c r="A522" s="161">
        <v>2344.5</v>
      </c>
      <c r="B522" s="159">
        <v>839.75</v>
      </c>
      <c r="C522" s="159">
        <v>145.58000000000001</v>
      </c>
      <c r="D522" s="159">
        <v>145.58000000000001</v>
      </c>
      <c r="E522" s="40"/>
    </row>
    <row r="523" spans="1:5">
      <c r="A523" s="162">
        <v>2349</v>
      </c>
      <c r="B523" s="160">
        <v>841.33</v>
      </c>
      <c r="C523" s="160">
        <v>147.08000000000001</v>
      </c>
      <c r="D523" s="160">
        <v>147.08000000000001</v>
      </c>
      <c r="E523" s="40"/>
    </row>
    <row r="524" spans="1:5">
      <c r="A524" s="161">
        <v>2353.5</v>
      </c>
      <c r="B524" s="159">
        <v>843</v>
      </c>
      <c r="C524" s="159">
        <v>148.58000000000001</v>
      </c>
      <c r="D524" s="159">
        <v>148.58000000000001</v>
      </c>
      <c r="E524" s="40"/>
    </row>
    <row r="525" spans="1:5">
      <c r="A525" s="162">
        <v>2358</v>
      </c>
      <c r="B525" s="160">
        <v>844.58</v>
      </c>
      <c r="C525" s="160">
        <v>150.08000000000001</v>
      </c>
      <c r="D525" s="160">
        <v>150.08000000000001</v>
      </c>
      <c r="E525" s="40"/>
    </row>
    <row r="526" spans="1:5">
      <c r="A526" s="161">
        <v>2362.5</v>
      </c>
      <c r="B526" s="159">
        <v>846.17</v>
      </c>
      <c r="C526" s="159">
        <v>151.58000000000001</v>
      </c>
      <c r="D526" s="159">
        <v>151.58000000000001</v>
      </c>
      <c r="E526" s="40"/>
    </row>
    <row r="527" spans="1:5">
      <c r="A527" s="162">
        <v>2367</v>
      </c>
      <c r="B527" s="160">
        <v>847.83</v>
      </c>
      <c r="C527" s="160">
        <v>153.16999999999999</v>
      </c>
      <c r="D527" s="160">
        <v>153.16999999999999</v>
      </c>
      <c r="E527" s="40"/>
    </row>
    <row r="528" spans="1:5">
      <c r="A528" s="161">
        <v>2371.5</v>
      </c>
      <c r="B528" s="159">
        <v>849.42</v>
      </c>
      <c r="C528" s="159">
        <v>154.91999999999999</v>
      </c>
      <c r="D528" s="159">
        <v>154.91999999999999</v>
      </c>
      <c r="E528" s="40"/>
    </row>
    <row r="529" spans="1:5">
      <c r="A529" s="162">
        <v>2376</v>
      </c>
      <c r="B529" s="160">
        <v>851</v>
      </c>
      <c r="C529" s="160">
        <v>156.58000000000001</v>
      </c>
      <c r="D529" s="160">
        <v>156.58000000000001</v>
      </c>
      <c r="E529" s="40"/>
    </row>
    <row r="530" spans="1:5">
      <c r="A530" s="161">
        <v>2380.5</v>
      </c>
      <c r="B530" s="159">
        <v>852.67</v>
      </c>
      <c r="C530" s="159">
        <v>158.5</v>
      </c>
      <c r="D530" s="159">
        <v>158.5</v>
      </c>
      <c r="E530" s="40"/>
    </row>
    <row r="531" spans="1:5">
      <c r="A531" s="162">
        <v>2385</v>
      </c>
      <c r="B531" s="160">
        <v>854.25</v>
      </c>
      <c r="C531" s="160">
        <v>160.25</v>
      </c>
      <c r="D531" s="160">
        <v>160.25</v>
      </c>
      <c r="E531" s="40"/>
    </row>
    <row r="532" spans="1:5">
      <c r="A532" s="161">
        <v>2389.5</v>
      </c>
      <c r="B532" s="159">
        <v>855.92</v>
      </c>
      <c r="C532" s="159">
        <v>162.08000000000001</v>
      </c>
      <c r="D532" s="159">
        <v>162.08000000000001</v>
      </c>
      <c r="E532" s="40"/>
    </row>
    <row r="533" spans="1:5">
      <c r="A533" s="162">
        <v>2394</v>
      </c>
      <c r="B533" s="160">
        <v>857.5</v>
      </c>
      <c r="C533" s="160">
        <v>163.83000000000001</v>
      </c>
      <c r="D533" s="160">
        <v>163.83000000000001</v>
      </c>
      <c r="E533" s="40"/>
    </row>
    <row r="534" spans="1:5">
      <c r="A534" s="161">
        <v>2398.5</v>
      </c>
      <c r="B534" s="159">
        <v>859.08</v>
      </c>
      <c r="C534" s="159">
        <v>165.58</v>
      </c>
      <c r="D534" s="159">
        <v>165.58</v>
      </c>
      <c r="E534" s="40"/>
    </row>
    <row r="535" spans="1:5">
      <c r="A535" s="162">
        <v>2403</v>
      </c>
      <c r="B535" s="160">
        <v>860.75</v>
      </c>
      <c r="C535" s="160">
        <v>167.5</v>
      </c>
      <c r="D535" s="160">
        <v>167.5</v>
      </c>
      <c r="E535" s="40"/>
    </row>
    <row r="536" spans="1:5">
      <c r="A536" s="161">
        <v>2407.5</v>
      </c>
      <c r="B536" s="159">
        <v>862.33</v>
      </c>
      <c r="C536" s="159">
        <v>169.25</v>
      </c>
      <c r="D536" s="159">
        <v>169.25</v>
      </c>
      <c r="E536" s="40"/>
    </row>
    <row r="537" spans="1:5">
      <c r="A537" s="162">
        <v>2412</v>
      </c>
      <c r="B537" s="160">
        <v>863.92</v>
      </c>
      <c r="C537" s="160">
        <v>171.08</v>
      </c>
      <c r="D537" s="160">
        <v>171.08</v>
      </c>
      <c r="E537" s="40"/>
    </row>
    <row r="538" spans="1:5">
      <c r="A538" s="161">
        <v>2416.5</v>
      </c>
      <c r="B538" s="159">
        <v>865.58</v>
      </c>
      <c r="C538" s="159">
        <v>172.83</v>
      </c>
      <c r="D538" s="159">
        <v>172.83</v>
      </c>
      <c r="E538" s="40"/>
    </row>
    <row r="539" spans="1:5">
      <c r="A539" s="162">
        <v>2421</v>
      </c>
      <c r="B539" s="160">
        <v>867.17</v>
      </c>
      <c r="C539" s="160">
        <v>174.58</v>
      </c>
      <c r="D539" s="160">
        <v>174.58</v>
      </c>
      <c r="E539" s="40"/>
    </row>
    <row r="540" spans="1:5">
      <c r="A540" s="161">
        <v>2425.5</v>
      </c>
      <c r="B540" s="159">
        <v>868.75</v>
      </c>
      <c r="C540" s="159">
        <v>176.42</v>
      </c>
      <c r="D540" s="159">
        <v>176.42</v>
      </c>
      <c r="E540" s="40"/>
    </row>
    <row r="541" spans="1:5">
      <c r="A541" s="162">
        <v>2430</v>
      </c>
      <c r="B541" s="160">
        <v>870.42</v>
      </c>
      <c r="C541" s="160">
        <v>178.25</v>
      </c>
      <c r="D541" s="160">
        <v>178.25</v>
      </c>
      <c r="E541" s="40"/>
    </row>
    <row r="542" spans="1:5">
      <c r="A542" s="161">
        <v>2434.5</v>
      </c>
      <c r="B542" s="159">
        <v>872</v>
      </c>
      <c r="C542" s="159">
        <v>180</v>
      </c>
      <c r="D542" s="159">
        <v>180</v>
      </c>
      <c r="E542" s="40"/>
    </row>
    <row r="543" spans="1:5">
      <c r="A543" s="162">
        <v>2439</v>
      </c>
      <c r="B543" s="160">
        <v>873.58</v>
      </c>
      <c r="C543" s="160">
        <v>181.75</v>
      </c>
      <c r="D543" s="160">
        <v>181.75</v>
      </c>
      <c r="E543" s="40"/>
    </row>
    <row r="544" spans="1:5">
      <c r="A544" s="161">
        <v>2443.5</v>
      </c>
      <c r="B544" s="159">
        <v>875.25</v>
      </c>
      <c r="C544" s="159">
        <v>183.67</v>
      </c>
      <c r="D544" s="159">
        <v>183.67</v>
      </c>
      <c r="E544" s="40"/>
    </row>
    <row r="545" spans="1:5">
      <c r="A545" s="162">
        <v>2448</v>
      </c>
      <c r="B545" s="160">
        <v>876.83</v>
      </c>
      <c r="C545" s="160">
        <v>185.42</v>
      </c>
      <c r="D545" s="160">
        <v>185.42</v>
      </c>
      <c r="E545" s="40"/>
    </row>
    <row r="546" spans="1:5">
      <c r="A546" s="161">
        <v>2452.5</v>
      </c>
      <c r="B546" s="159">
        <v>878.42</v>
      </c>
      <c r="C546" s="159">
        <v>187.17</v>
      </c>
      <c r="D546" s="159">
        <v>187.17</v>
      </c>
      <c r="E546" s="40"/>
    </row>
    <row r="547" spans="1:5">
      <c r="A547" s="162">
        <v>2457</v>
      </c>
      <c r="B547" s="160">
        <v>880.08</v>
      </c>
      <c r="C547" s="160">
        <v>189</v>
      </c>
      <c r="D547" s="160">
        <v>189</v>
      </c>
      <c r="E547" s="40"/>
    </row>
    <row r="548" spans="1:5">
      <c r="A548" s="161">
        <v>2461.5</v>
      </c>
      <c r="B548" s="159">
        <v>881.67</v>
      </c>
      <c r="C548" s="159">
        <v>190.75</v>
      </c>
      <c r="D548" s="159">
        <v>190.75</v>
      </c>
      <c r="E548" s="40"/>
    </row>
    <row r="549" spans="1:5">
      <c r="A549" s="162">
        <v>2466</v>
      </c>
      <c r="B549" s="160">
        <v>883.25</v>
      </c>
      <c r="C549" s="160">
        <v>192.58</v>
      </c>
      <c r="D549" s="160">
        <v>192.58</v>
      </c>
      <c r="E549" s="40"/>
    </row>
    <row r="550" spans="1:5">
      <c r="A550" s="161">
        <v>2470.5</v>
      </c>
      <c r="B550" s="159">
        <v>884.92</v>
      </c>
      <c r="C550" s="159">
        <v>194.42</v>
      </c>
      <c r="D550" s="159">
        <v>194.42</v>
      </c>
      <c r="E550" s="40"/>
    </row>
    <row r="551" spans="1:5">
      <c r="A551" s="162">
        <v>2475</v>
      </c>
      <c r="B551" s="160">
        <v>886.5</v>
      </c>
      <c r="C551" s="160">
        <v>196.17</v>
      </c>
      <c r="D551" s="160">
        <v>196.17</v>
      </c>
      <c r="E551" s="40"/>
    </row>
    <row r="552" spans="1:5">
      <c r="A552" s="161">
        <v>2479.5</v>
      </c>
      <c r="B552" s="159">
        <v>888.08</v>
      </c>
      <c r="C552" s="159">
        <v>197.92</v>
      </c>
      <c r="D552" s="159">
        <v>197.92</v>
      </c>
      <c r="E552" s="40"/>
    </row>
    <row r="553" spans="1:5">
      <c r="A553" s="162">
        <v>2484</v>
      </c>
      <c r="B553" s="160">
        <v>889.75</v>
      </c>
      <c r="C553" s="160">
        <v>199.75</v>
      </c>
      <c r="D553" s="160">
        <v>199.75</v>
      </c>
      <c r="E553" s="40"/>
    </row>
    <row r="554" spans="1:5">
      <c r="A554" s="161">
        <v>2488.5</v>
      </c>
      <c r="B554" s="159">
        <v>891.33</v>
      </c>
      <c r="C554" s="159">
        <v>201.58</v>
      </c>
      <c r="D554" s="159">
        <v>201.58</v>
      </c>
      <c r="E554" s="40"/>
    </row>
    <row r="555" spans="1:5">
      <c r="A555" s="162">
        <v>2493</v>
      </c>
      <c r="B555" s="160">
        <v>892.92</v>
      </c>
      <c r="C555" s="160">
        <v>203.33</v>
      </c>
      <c r="D555" s="160">
        <v>203.33</v>
      </c>
      <c r="E555" s="40"/>
    </row>
    <row r="556" spans="1:5">
      <c r="A556" s="161">
        <v>2497.5</v>
      </c>
      <c r="B556" s="159">
        <v>894.58</v>
      </c>
      <c r="C556" s="159">
        <v>205.17</v>
      </c>
      <c r="D556" s="159">
        <v>205.17</v>
      </c>
      <c r="E556" s="40"/>
    </row>
    <row r="557" spans="1:5">
      <c r="A557" s="162">
        <v>2502</v>
      </c>
      <c r="B557" s="160">
        <v>896.17</v>
      </c>
      <c r="C557" s="160">
        <v>206.92</v>
      </c>
      <c r="D557" s="160">
        <v>206.92</v>
      </c>
      <c r="E557" s="40"/>
    </row>
    <row r="558" spans="1:5">
      <c r="A558" s="161">
        <v>2506.5</v>
      </c>
      <c r="B558" s="159">
        <v>897.75</v>
      </c>
      <c r="C558" s="159">
        <v>208.67</v>
      </c>
      <c r="D558" s="159">
        <v>208.67</v>
      </c>
      <c r="E558" s="40"/>
    </row>
    <row r="559" spans="1:5">
      <c r="A559" s="162">
        <v>2511</v>
      </c>
      <c r="B559" s="160">
        <v>899.42</v>
      </c>
      <c r="C559" s="160">
        <v>210.58</v>
      </c>
      <c r="D559" s="160">
        <v>210.58</v>
      </c>
      <c r="E559" s="40"/>
    </row>
    <row r="560" spans="1:5">
      <c r="A560" s="161">
        <v>2515.5</v>
      </c>
      <c r="B560" s="159">
        <v>901</v>
      </c>
      <c r="C560" s="159">
        <v>212.25</v>
      </c>
      <c r="D560" s="159">
        <v>212.25</v>
      </c>
      <c r="E560" s="40"/>
    </row>
    <row r="561" spans="1:5">
      <c r="A561" s="162">
        <v>2520</v>
      </c>
      <c r="B561" s="160">
        <v>902.58</v>
      </c>
      <c r="C561" s="160">
        <v>214.08</v>
      </c>
      <c r="D561" s="160">
        <v>214.08</v>
      </c>
      <c r="E561" s="40"/>
    </row>
    <row r="562" spans="1:5">
      <c r="A562" s="161">
        <v>2524.5</v>
      </c>
      <c r="B562" s="159">
        <v>904.25</v>
      </c>
      <c r="C562" s="159">
        <v>215.92</v>
      </c>
      <c r="D562" s="159">
        <v>215.92</v>
      </c>
      <c r="E562" s="40"/>
    </row>
    <row r="563" spans="1:5">
      <c r="A563" s="162">
        <v>2529</v>
      </c>
      <c r="B563" s="160">
        <v>905.83</v>
      </c>
      <c r="C563" s="160">
        <v>217.75</v>
      </c>
      <c r="D563" s="160">
        <v>217.75</v>
      </c>
      <c r="E563" s="40"/>
    </row>
    <row r="564" spans="1:5">
      <c r="A564" s="161">
        <v>2533.5</v>
      </c>
      <c r="B564" s="159">
        <v>907.42</v>
      </c>
      <c r="C564" s="159">
        <v>219.5</v>
      </c>
      <c r="D564" s="159">
        <v>219.5</v>
      </c>
      <c r="E564" s="40"/>
    </row>
    <row r="565" spans="1:5">
      <c r="A565" s="162">
        <v>2538</v>
      </c>
      <c r="B565" s="160">
        <v>909.08</v>
      </c>
      <c r="C565" s="160">
        <v>221.25</v>
      </c>
      <c r="D565" s="160">
        <v>221.25</v>
      </c>
      <c r="E565" s="40"/>
    </row>
    <row r="566" spans="1:5">
      <c r="A566" s="161">
        <v>2542.5</v>
      </c>
      <c r="B566" s="159">
        <v>910.67</v>
      </c>
      <c r="C566" s="159">
        <v>223.08</v>
      </c>
      <c r="D566" s="159">
        <v>223.08</v>
      </c>
      <c r="E566" s="40"/>
    </row>
    <row r="567" spans="1:5">
      <c r="A567" s="162">
        <v>2547</v>
      </c>
      <c r="B567" s="160">
        <v>912.33</v>
      </c>
      <c r="C567" s="160">
        <v>224.92</v>
      </c>
      <c r="D567" s="160">
        <v>224.92</v>
      </c>
      <c r="E567" s="40"/>
    </row>
    <row r="568" spans="1:5">
      <c r="A568" s="161">
        <v>2551.5</v>
      </c>
      <c r="B568" s="159">
        <v>913.92</v>
      </c>
      <c r="C568" s="159">
        <v>226.75</v>
      </c>
      <c r="D568" s="159">
        <v>226.75</v>
      </c>
      <c r="E568" s="40"/>
    </row>
    <row r="569" spans="1:5">
      <c r="A569" s="162">
        <v>2556</v>
      </c>
      <c r="B569" s="160">
        <v>915.5</v>
      </c>
      <c r="C569" s="160">
        <v>228.5</v>
      </c>
      <c r="D569" s="160">
        <v>228.5</v>
      </c>
      <c r="E569" s="40"/>
    </row>
    <row r="570" spans="1:5">
      <c r="A570" s="161">
        <v>2560.5</v>
      </c>
      <c r="B570" s="159">
        <v>917.17</v>
      </c>
      <c r="C570" s="159">
        <v>230.33</v>
      </c>
      <c r="D570" s="159">
        <v>230.33</v>
      </c>
      <c r="E570" s="40"/>
    </row>
    <row r="571" spans="1:5">
      <c r="A571" s="162">
        <v>2565</v>
      </c>
      <c r="B571" s="160">
        <v>918.75</v>
      </c>
      <c r="C571" s="160">
        <v>232.08</v>
      </c>
      <c r="D571" s="160">
        <v>232.08</v>
      </c>
      <c r="E571" s="40"/>
    </row>
    <row r="572" spans="1:5">
      <c r="A572" s="161">
        <v>2569.5</v>
      </c>
      <c r="B572" s="159">
        <v>920.33</v>
      </c>
      <c r="C572" s="159">
        <v>233.83</v>
      </c>
      <c r="D572" s="159">
        <v>233.83</v>
      </c>
      <c r="E572" s="40"/>
    </row>
    <row r="573" spans="1:5">
      <c r="A573" s="162">
        <v>2574</v>
      </c>
      <c r="B573" s="160">
        <v>922</v>
      </c>
      <c r="C573" s="160">
        <v>235.75</v>
      </c>
      <c r="D573" s="160">
        <v>235.75</v>
      </c>
      <c r="E573" s="40"/>
    </row>
    <row r="574" spans="1:5">
      <c r="A574" s="161">
        <v>2578.5</v>
      </c>
      <c r="B574" s="159">
        <v>923.58</v>
      </c>
      <c r="C574" s="159">
        <v>237.42</v>
      </c>
      <c r="D574" s="159">
        <v>237.42</v>
      </c>
      <c r="E574" s="40"/>
    </row>
    <row r="575" spans="1:5">
      <c r="A575" s="162">
        <v>2583</v>
      </c>
      <c r="B575" s="160">
        <v>925.17</v>
      </c>
      <c r="C575" s="160">
        <v>239.25</v>
      </c>
      <c r="D575" s="160">
        <v>239.25</v>
      </c>
      <c r="E575" s="40"/>
    </row>
    <row r="576" spans="1:5">
      <c r="A576" s="161">
        <v>2587.5</v>
      </c>
      <c r="B576" s="159">
        <v>926.83</v>
      </c>
      <c r="C576" s="159">
        <v>241.08</v>
      </c>
      <c r="D576" s="159">
        <v>241.08</v>
      </c>
      <c r="E576" s="40"/>
    </row>
    <row r="577" spans="1:5">
      <c r="A577" s="162">
        <v>2592</v>
      </c>
      <c r="B577" s="160">
        <v>928.42</v>
      </c>
      <c r="C577" s="160">
        <v>242.83</v>
      </c>
      <c r="D577" s="160">
        <v>242.83</v>
      </c>
      <c r="E577" s="40"/>
    </row>
    <row r="578" spans="1:5">
      <c r="A578" s="161">
        <v>2596.5</v>
      </c>
      <c r="B578" s="159">
        <v>930</v>
      </c>
      <c r="C578" s="159">
        <v>244.67</v>
      </c>
      <c r="D578" s="159">
        <v>244.67</v>
      </c>
      <c r="E578" s="40"/>
    </row>
    <row r="579" spans="1:5">
      <c r="A579" s="162">
        <v>2601</v>
      </c>
      <c r="B579" s="160">
        <v>931.67</v>
      </c>
      <c r="C579" s="160">
        <v>246.42</v>
      </c>
      <c r="D579" s="160">
        <v>246.42</v>
      </c>
      <c r="E579" s="40"/>
    </row>
    <row r="580" spans="1:5">
      <c r="A580" s="161">
        <v>2605.5</v>
      </c>
      <c r="B580" s="159">
        <v>933.25</v>
      </c>
      <c r="C580" s="159">
        <v>248.25</v>
      </c>
      <c r="D580" s="159">
        <v>248.25</v>
      </c>
      <c r="E580" s="40"/>
    </row>
    <row r="581" spans="1:5">
      <c r="A581" s="162">
        <v>2610</v>
      </c>
      <c r="B581" s="160">
        <v>934.83</v>
      </c>
      <c r="C581" s="160">
        <v>250</v>
      </c>
      <c r="D581" s="160">
        <v>250</v>
      </c>
      <c r="E581" s="40"/>
    </row>
    <row r="582" spans="1:5">
      <c r="A582" s="161">
        <v>2614.5</v>
      </c>
      <c r="B582" s="159">
        <v>936.5</v>
      </c>
      <c r="C582" s="159">
        <v>251.92</v>
      </c>
      <c r="D582" s="159">
        <v>251.92</v>
      </c>
      <c r="E582" s="40"/>
    </row>
    <row r="583" spans="1:5">
      <c r="A583" s="162">
        <v>2619</v>
      </c>
      <c r="B583" s="160">
        <v>938.08</v>
      </c>
      <c r="C583" s="160">
        <v>253.58</v>
      </c>
      <c r="D583" s="160">
        <v>253.58</v>
      </c>
      <c r="E583" s="40"/>
    </row>
    <row r="584" spans="1:5">
      <c r="A584" s="161">
        <v>2623.5</v>
      </c>
      <c r="B584" s="159">
        <v>939.67</v>
      </c>
      <c r="C584" s="159">
        <v>255.33</v>
      </c>
      <c r="D584" s="159">
        <v>255.33</v>
      </c>
      <c r="E584" s="40"/>
    </row>
    <row r="585" spans="1:5">
      <c r="A585" s="162">
        <v>2628</v>
      </c>
      <c r="B585" s="160">
        <v>941.33</v>
      </c>
      <c r="C585" s="160">
        <v>257.25</v>
      </c>
      <c r="D585" s="160">
        <v>257.25</v>
      </c>
      <c r="E585" s="40"/>
    </row>
    <row r="586" spans="1:5">
      <c r="A586" s="161">
        <v>2632.5</v>
      </c>
      <c r="B586" s="159">
        <v>942.92</v>
      </c>
      <c r="C586" s="159">
        <v>259</v>
      </c>
      <c r="D586" s="159">
        <v>259</v>
      </c>
      <c r="E586" s="40"/>
    </row>
    <row r="587" spans="1:5">
      <c r="A587" s="162">
        <v>2637</v>
      </c>
      <c r="B587" s="160">
        <v>944.5</v>
      </c>
      <c r="C587" s="160">
        <v>260.83</v>
      </c>
      <c r="D587" s="160">
        <v>260.83</v>
      </c>
      <c r="E587" s="40"/>
    </row>
    <row r="588" spans="1:5">
      <c r="A588" s="161">
        <v>2641.5</v>
      </c>
      <c r="B588" s="159">
        <v>946.17</v>
      </c>
      <c r="C588" s="159">
        <v>262.58</v>
      </c>
      <c r="D588" s="159">
        <v>262.58</v>
      </c>
      <c r="E588" s="40"/>
    </row>
    <row r="589" spans="1:5">
      <c r="A589" s="162">
        <v>2646</v>
      </c>
      <c r="B589" s="160">
        <v>947.75</v>
      </c>
      <c r="C589" s="160">
        <v>264.42</v>
      </c>
      <c r="D589" s="160">
        <v>264.42</v>
      </c>
      <c r="E589" s="40"/>
    </row>
    <row r="590" spans="1:5">
      <c r="A590" s="161">
        <v>2650.5</v>
      </c>
      <c r="B590" s="159">
        <v>949.33</v>
      </c>
      <c r="C590" s="159">
        <v>266.17</v>
      </c>
      <c r="D590" s="159">
        <v>266.17</v>
      </c>
      <c r="E590" s="40"/>
    </row>
    <row r="591" spans="1:5">
      <c r="A591" s="162">
        <v>2655</v>
      </c>
      <c r="B591" s="160">
        <v>951</v>
      </c>
      <c r="C591" s="160">
        <v>268</v>
      </c>
      <c r="D591" s="160">
        <v>268</v>
      </c>
      <c r="E591" s="40"/>
    </row>
    <row r="592" spans="1:5">
      <c r="A592" s="161">
        <v>2659.5</v>
      </c>
      <c r="B592" s="159">
        <v>952.58</v>
      </c>
      <c r="C592" s="159">
        <v>269.75</v>
      </c>
      <c r="D592" s="159">
        <v>269.75</v>
      </c>
      <c r="E592" s="40"/>
    </row>
    <row r="593" spans="1:5">
      <c r="A593" s="162">
        <v>2664</v>
      </c>
      <c r="B593" s="160">
        <v>954.17</v>
      </c>
      <c r="C593" s="160">
        <v>271.5</v>
      </c>
      <c r="D593" s="160">
        <v>271.5</v>
      </c>
      <c r="E593" s="40"/>
    </row>
    <row r="594" spans="1:5">
      <c r="A594" s="161">
        <v>2668.5</v>
      </c>
      <c r="B594" s="159">
        <v>955.83</v>
      </c>
      <c r="C594" s="159">
        <v>273.42</v>
      </c>
      <c r="D594" s="159">
        <v>273.42</v>
      </c>
      <c r="E594" s="40"/>
    </row>
    <row r="595" spans="1:5">
      <c r="A595" s="162">
        <v>2673</v>
      </c>
      <c r="B595" s="160">
        <v>957.42</v>
      </c>
      <c r="C595" s="160">
        <v>275.17</v>
      </c>
      <c r="D595" s="160">
        <v>275.17</v>
      </c>
      <c r="E595" s="40"/>
    </row>
    <row r="596" spans="1:5">
      <c r="A596" s="161">
        <v>2677.5</v>
      </c>
      <c r="B596" s="159">
        <v>959</v>
      </c>
      <c r="C596" s="159">
        <v>276.92</v>
      </c>
      <c r="D596" s="159">
        <v>276.92</v>
      </c>
      <c r="E596" s="40"/>
    </row>
    <row r="597" spans="1:5">
      <c r="A597" s="162">
        <v>2682</v>
      </c>
      <c r="B597" s="160">
        <v>960.67</v>
      </c>
      <c r="C597" s="160">
        <v>278.75</v>
      </c>
      <c r="D597" s="160">
        <v>278.75</v>
      </c>
      <c r="E597" s="40"/>
    </row>
    <row r="598" spans="1:5">
      <c r="A598" s="161">
        <v>2686.5</v>
      </c>
      <c r="B598" s="159">
        <v>962.25</v>
      </c>
      <c r="C598" s="159">
        <v>280.5</v>
      </c>
      <c r="D598" s="159">
        <v>280.5</v>
      </c>
      <c r="E598" s="40"/>
    </row>
    <row r="599" spans="1:5">
      <c r="A599" s="162">
        <v>2691</v>
      </c>
      <c r="B599" s="160">
        <v>963.83</v>
      </c>
      <c r="C599" s="160">
        <v>282.33</v>
      </c>
      <c r="D599" s="160">
        <v>282.33</v>
      </c>
      <c r="E599" s="40"/>
    </row>
    <row r="600" spans="1:5">
      <c r="A600" s="161">
        <v>2695.5</v>
      </c>
      <c r="B600" s="159">
        <v>965.5</v>
      </c>
      <c r="C600" s="159">
        <v>284.17</v>
      </c>
      <c r="D600" s="159">
        <v>284.17</v>
      </c>
      <c r="E600" s="40"/>
    </row>
    <row r="601" spans="1:5">
      <c r="A601" s="162">
        <v>2700</v>
      </c>
      <c r="B601" s="160">
        <v>967.08</v>
      </c>
      <c r="C601" s="160">
        <v>285.92</v>
      </c>
      <c r="D601" s="160">
        <v>285.92</v>
      </c>
      <c r="E601" s="40"/>
    </row>
    <row r="602" spans="1:5">
      <c r="A602" s="161">
        <v>2704.5</v>
      </c>
      <c r="B602" s="159">
        <v>968.75</v>
      </c>
      <c r="C602" s="159">
        <v>287.75</v>
      </c>
      <c r="D602" s="159">
        <v>287.75</v>
      </c>
      <c r="E602" s="40"/>
    </row>
    <row r="603" spans="1:5">
      <c r="A603" s="162">
        <v>2709</v>
      </c>
      <c r="B603" s="160">
        <v>970.33</v>
      </c>
      <c r="C603" s="160">
        <v>289.5</v>
      </c>
      <c r="D603" s="160">
        <v>289.5</v>
      </c>
      <c r="E603" s="40"/>
    </row>
    <row r="604" spans="1:5">
      <c r="A604" s="161">
        <v>2713.5</v>
      </c>
      <c r="B604" s="159">
        <v>971.92</v>
      </c>
      <c r="C604" s="159">
        <v>291.33</v>
      </c>
      <c r="D604" s="159">
        <v>291.33</v>
      </c>
      <c r="E604" s="40"/>
    </row>
    <row r="605" spans="1:5">
      <c r="A605" s="162">
        <v>2718</v>
      </c>
      <c r="B605" s="160">
        <v>973.58</v>
      </c>
      <c r="C605" s="160">
        <v>293.17</v>
      </c>
      <c r="D605" s="160">
        <v>293.17</v>
      </c>
      <c r="E605" s="40"/>
    </row>
    <row r="606" spans="1:5">
      <c r="A606" s="161">
        <v>2722.5</v>
      </c>
      <c r="B606" s="159">
        <v>975.17</v>
      </c>
      <c r="C606" s="159">
        <v>294.92</v>
      </c>
      <c r="D606" s="159">
        <v>294.92</v>
      </c>
      <c r="E606" s="40"/>
    </row>
    <row r="607" spans="1:5">
      <c r="A607" s="162">
        <v>2727</v>
      </c>
      <c r="B607" s="160">
        <v>976.75</v>
      </c>
      <c r="C607" s="160">
        <v>296.67</v>
      </c>
      <c r="D607" s="160">
        <v>296.67</v>
      </c>
      <c r="E607" s="40"/>
    </row>
    <row r="608" spans="1:5">
      <c r="A608" s="161">
        <v>2731.5</v>
      </c>
      <c r="B608" s="159">
        <v>978.42</v>
      </c>
      <c r="C608" s="159">
        <v>298.58</v>
      </c>
      <c r="D608" s="159">
        <v>298.58</v>
      </c>
      <c r="E608" s="40"/>
    </row>
    <row r="609" spans="1:5">
      <c r="A609" s="162">
        <v>2736</v>
      </c>
      <c r="B609" s="160">
        <v>980</v>
      </c>
      <c r="C609" s="160">
        <v>300.33</v>
      </c>
      <c r="D609" s="160">
        <v>300.33</v>
      </c>
      <c r="E609" s="40"/>
    </row>
    <row r="610" spans="1:5">
      <c r="A610" s="161">
        <v>2740.5</v>
      </c>
      <c r="B610" s="159">
        <v>981.58</v>
      </c>
      <c r="C610" s="159">
        <v>302.08</v>
      </c>
      <c r="D610" s="159">
        <v>302.08</v>
      </c>
      <c r="E610" s="40"/>
    </row>
    <row r="611" spans="1:5">
      <c r="A611" s="162">
        <v>2745</v>
      </c>
      <c r="B611" s="160">
        <v>983.25</v>
      </c>
      <c r="C611" s="160">
        <v>303.92</v>
      </c>
      <c r="D611" s="160">
        <v>303.92</v>
      </c>
      <c r="E611" s="40"/>
    </row>
    <row r="612" spans="1:5">
      <c r="A612" s="161">
        <v>2749.5</v>
      </c>
      <c r="B612" s="159">
        <v>984.83</v>
      </c>
      <c r="C612" s="159">
        <v>305.67</v>
      </c>
      <c r="D612" s="159">
        <v>305.67</v>
      </c>
      <c r="E612" s="40"/>
    </row>
    <row r="613" spans="1:5">
      <c r="A613" s="162">
        <v>2754</v>
      </c>
      <c r="B613" s="160">
        <v>986.42</v>
      </c>
      <c r="C613" s="160">
        <v>307.5</v>
      </c>
      <c r="D613" s="160">
        <v>307.5</v>
      </c>
      <c r="E613" s="40"/>
    </row>
    <row r="614" spans="1:5">
      <c r="A614" s="161">
        <v>2758.5</v>
      </c>
      <c r="B614" s="159">
        <v>988.08</v>
      </c>
      <c r="C614" s="159">
        <v>309.33</v>
      </c>
      <c r="D614" s="159">
        <v>309.33</v>
      </c>
      <c r="E614" s="40"/>
    </row>
    <row r="615" spans="1:5">
      <c r="A615" s="162">
        <v>2763</v>
      </c>
      <c r="B615" s="160">
        <v>989.67</v>
      </c>
      <c r="C615" s="160">
        <v>311.08</v>
      </c>
      <c r="D615" s="160">
        <v>311.08</v>
      </c>
      <c r="E615" s="40"/>
    </row>
    <row r="616" spans="1:5">
      <c r="A616" s="161">
        <v>2767.5</v>
      </c>
      <c r="B616" s="159">
        <v>991.25</v>
      </c>
      <c r="C616" s="159">
        <v>312.83</v>
      </c>
      <c r="D616" s="159">
        <v>312.83</v>
      </c>
      <c r="E616" s="40"/>
    </row>
    <row r="617" spans="1:5">
      <c r="A617" s="162">
        <v>2772</v>
      </c>
      <c r="B617" s="160">
        <v>992.92</v>
      </c>
      <c r="C617" s="160">
        <v>314.67</v>
      </c>
      <c r="D617" s="160">
        <v>314.67</v>
      </c>
      <c r="E617" s="40"/>
    </row>
    <row r="618" spans="1:5">
      <c r="A618" s="161">
        <v>2776.5</v>
      </c>
      <c r="B618" s="159">
        <v>994.5</v>
      </c>
      <c r="C618" s="159">
        <v>316.5</v>
      </c>
      <c r="D618" s="159">
        <v>316.5</v>
      </c>
      <c r="E618" s="40"/>
    </row>
    <row r="619" spans="1:5">
      <c r="A619" s="162">
        <v>2781</v>
      </c>
      <c r="B619" s="160">
        <v>996.08</v>
      </c>
      <c r="C619" s="160">
        <v>318.25</v>
      </c>
      <c r="D619" s="160">
        <v>318.25</v>
      </c>
      <c r="E619" s="40"/>
    </row>
    <row r="620" spans="1:5">
      <c r="A620" s="161">
        <v>2785.5</v>
      </c>
      <c r="B620" s="159">
        <v>997.75</v>
      </c>
      <c r="C620" s="159">
        <v>320.08</v>
      </c>
      <c r="D620" s="159">
        <v>320.08</v>
      </c>
      <c r="E620" s="40"/>
    </row>
    <row r="621" spans="1:5">
      <c r="A621" s="162">
        <v>2790</v>
      </c>
      <c r="B621" s="160">
        <v>999.33</v>
      </c>
      <c r="C621" s="160">
        <v>321.83</v>
      </c>
      <c r="D621" s="160">
        <v>321.83</v>
      </c>
      <c r="E621" s="40"/>
    </row>
    <row r="622" spans="1:5">
      <c r="A622" s="161">
        <v>2794.5</v>
      </c>
      <c r="B622" s="161">
        <v>1000.92</v>
      </c>
      <c r="C622" s="159">
        <v>323.58</v>
      </c>
      <c r="D622" s="159">
        <v>323.58</v>
      </c>
      <c r="E622" s="40"/>
    </row>
    <row r="623" spans="1:5">
      <c r="A623" s="162">
        <v>2799</v>
      </c>
      <c r="B623" s="162">
        <v>1002.58</v>
      </c>
      <c r="C623" s="160">
        <v>325.5</v>
      </c>
      <c r="D623" s="160">
        <v>325.5</v>
      </c>
      <c r="E623" s="40"/>
    </row>
    <row r="624" spans="1:5">
      <c r="A624" s="161">
        <v>2803.5</v>
      </c>
      <c r="B624" s="161">
        <v>1004.17</v>
      </c>
      <c r="C624" s="159">
        <v>327.17</v>
      </c>
      <c r="D624" s="159">
        <v>327.17</v>
      </c>
      <c r="E624" s="40"/>
    </row>
    <row r="625" spans="1:5">
      <c r="A625" s="162">
        <v>2808</v>
      </c>
      <c r="B625" s="162">
        <v>1005.75</v>
      </c>
      <c r="C625" s="160">
        <v>329</v>
      </c>
      <c r="D625" s="160">
        <v>329</v>
      </c>
      <c r="E625" s="40"/>
    </row>
    <row r="626" spans="1:5">
      <c r="A626" s="161">
        <v>2812.5</v>
      </c>
      <c r="B626" s="161">
        <v>1007.42</v>
      </c>
      <c r="C626" s="159">
        <v>330.83</v>
      </c>
      <c r="D626" s="159">
        <v>330.83</v>
      </c>
      <c r="E626" s="40"/>
    </row>
    <row r="627" spans="1:5">
      <c r="A627" s="162">
        <v>2817</v>
      </c>
      <c r="B627" s="162">
        <v>1009</v>
      </c>
      <c r="C627" s="160">
        <v>332.67</v>
      </c>
      <c r="D627" s="160">
        <v>332.67</v>
      </c>
      <c r="E627" s="40"/>
    </row>
    <row r="628" spans="1:5">
      <c r="A628" s="161">
        <v>2821.5</v>
      </c>
      <c r="B628" s="161">
        <v>1010.58</v>
      </c>
      <c r="C628" s="159">
        <v>334.42</v>
      </c>
      <c r="D628" s="159">
        <v>334.42</v>
      </c>
      <c r="E628" s="40"/>
    </row>
    <row r="629" spans="1:5">
      <c r="A629" s="162">
        <v>2826</v>
      </c>
      <c r="B629" s="162">
        <v>1012.25</v>
      </c>
      <c r="C629" s="160">
        <v>336.17</v>
      </c>
      <c r="D629" s="160">
        <v>336.17</v>
      </c>
      <c r="E629" s="40"/>
    </row>
    <row r="630" spans="1:5">
      <c r="A630" s="161">
        <v>2830.5</v>
      </c>
      <c r="B630" s="161">
        <v>1013.83</v>
      </c>
      <c r="C630" s="159">
        <v>338</v>
      </c>
      <c r="D630" s="159">
        <v>338</v>
      </c>
      <c r="E630" s="40"/>
    </row>
    <row r="631" spans="1:5">
      <c r="A631" s="162">
        <v>2835</v>
      </c>
      <c r="B631" s="162">
        <v>1015.42</v>
      </c>
      <c r="C631" s="160">
        <v>339.75</v>
      </c>
      <c r="D631" s="160">
        <v>339.75</v>
      </c>
      <c r="E631" s="40"/>
    </row>
    <row r="632" spans="1:5">
      <c r="A632" s="161">
        <v>2839.5</v>
      </c>
      <c r="B632" s="161">
        <v>1017.08</v>
      </c>
      <c r="C632" s="159">
        <v>341.67</v>
      </c>
      <c r="D632" s="159">
        <v>341.67</v>
      </c>
      <c r="E632" s="40"/>
    </row>
    <row r="633" spans="1:5">
      <c r="A633" s="162">
        <v>2844</v>
      </c>
      <c r="B633" s="162">
        <v>1018.67</v>
      </c>
      <c r="C633" s="160">
        <v>343.33</v>
      </c>
      <c r="D633" s="160">
        <v>343.33</v>
      </c>
      <c r="E633" s="40"/>
    </row>
    <row r="634" spans="1:5">
      <c r="A634" s="161">
        <v>2848.5</v>
      </c>
      <c r="B634" s="161">
        <v>1020.25</v>
      </c>
      <c r="C634" s="159">
        <v>345.17</v>
      </c>
      <c r="D634" s="159">
        <v>345.17</v>
      </c>
      <c r="E634" s="40"/>
    </row>
    <row r="635" spans="1:5">
      <c r="A635" s="162">
        <v>2853</v>
      </c>
      <c r="B635" s="162">
        <v>1021.92</v>
      </c>
      <c r="C635" s="160">
        <v>347</v>
      </c>
      <c r="D635" s="160">
        <v>347</v>
      </c>
      <c r="E635" s="40"/>
    </row>
    <row r="636" spans="1:5">
      <c r="A636" s="161">
        <v>2857.5</v>
      </c>
      <c r="B636" s="161">
        <v>1023.5</v>
      </c>
      <c r="C636" s="159">
        <v>348.75</v>
      </c>
      <c r="D636" s="159">
        <v>348.75</v>
      </c>
      <c r="E636" s="40"/>
    </row>
    <row r="637" spans="1:5">
      <c r="A637" s="162">
        <v>2862</v>
      </c>
      <c r="B637" s="162">
        <v>1025.17</v>
      </c>
      <c r="C637" s="160">
        <v>350.67</v>
      </c>
      <c r="D637" s="160">
        <v>350.67</v>
      </c>
      <c r="E637" s="40"/>
    </row>
    <row r="638" spans="1:5">
      <c r="A638" s="161">
        <v>2866.5</v>
      </c>
      <c r="B638" s="161">
        <v>1026.75</v>
      </c>
      <c r="C638" s="159">
        <v>352.33</v>
      </c>
      <c r="D638" s="159">
        <v>352.33</v>
      </c>
      <c r="E638" s="40"/>
    </row>
    <row r="639" spans="1:5">
      <c r="A639" s="162">
        <v>2871</v>
      </c>
      <c r="B639" s="162">
        <v>1028.33</v>
      </c>
      <c r="C639" s="160">
        <v>354.17</v>
      </c>
      <c r="D639" s="160">
        <v>354.17</v>
      </c>
      <c r="E639" s="40"/>
    </row>
    <row r="640" spans="1:5">
      <c r="A640" s="161">
        <v>2875.5</v>
      </c>
      <c r="B640" s="161">
        <v>1030</v>
      </c>
      <c r="C640" s="159">
        <v>356</v>
      </c>
      <c r="D640" s="159">
        <v>356</v>
      </c>
      <c r="E640" s="40"/>
    </row>
    <row r="641" spans="1:5">
      <c r="A641" s="162">
        <v>2880</v>
      </c>
      <c r="B641" s="162">
        <v>1031.58</v>
      </c>
      <c r="C641" s="160">
        <v>357.75</v>
      </c>
      <c r="D641" s="160">
        <v>357.75</v>
      </c>
      <c r="E641" s="40"/>
    </row>
    <row r="642" spans="1:5">
      <c r="A642" s="161">
        <v>2884.5</v>
      </c>
      <c r="B642" s="161">
        <v>1033.17</v>
      </c>
      <c r="C642" s="159">
        <v>359.5</v>
      </c>
      <c r="D642" s="159">
        <v>359.5</v>
      </c>
      <c r="E642" s="40"/>
    </row>
    <row r="643" spans="1:5">
      <c r="A643" s="162">
        <v>2889</v>
      </c>
      <c r="B643" s="162">
        <v>1034.83</v>
      </c>
      <c r="C643" s="160">
        <v>361.33</v>
      </c>
      <c r="D643" s="160">
        <v>361.33</v>
      </c>
      <c r="E643" s="40"/>
    </row>
    <row r="644" spans="1:5">
      <c r="A644" s="161">
        <v>2893.5</v>
      </c>
      <c r="B644" s="161">
        <v>1036.42</v>
      </c>
      <c r="C644" s="159">
        <v>363.17</v>
      </c>
      <c r="D644" s="159">
        <v>363.17</v>
      </c>
      <c r="E644" s="40"/>
    </row>
    <row r="645" spans="1:5">
      <c r="A645" s="162">
        <v>2898</v>
      </c>
      <c r="B645" s="162">
        <v>1038</v>
      </c>
      <c r="C645" s="160">
        <v>364.92</v>
      </c>
      <c r="D645" s="160">
        <v>364.92</v>
      </c>
      <c r="E645" s="40"/>
    </row>
    <row r="646" spans="1:5">
      <c r="A646" s="161">
        <v>2902.5</v>
      </c>
      <c r="B646" s="161">
        <v>1039.67</v>
      </c>
      <c r="C646" s="159">
        <v>366.83</v>
      </c>
      <c r="D646" s="159">
        <v>366.83</v>
      </c>
      <c r="E646" s="40"/>
    </row>
    <row r="647" spans="1:5">
      <c r="A647" s="162">
        <v>2907</v>
      </c>
      <c r="B647" s="162">
        <v>1041.25</v>
      </c>
      <c r="C647" s="160">
        <v>368.5</v>
      </c>
      <c r="D647" s="160">
        <v>368.5</v>
      </c>
      <c r="E647" s="40"/>
    </row>
    <row r="648" spans="1:5">
      <c r="A648" s="161">
        <v>2911.5</v>
      </c>
      <c r="B648" s="161">
        <v>1042.83</v>
      </c>
      <c r="C648" s="159">
        <v>370.25</v>
      </c>
      <c r="D648" s="159">
        <v>370.25</v>
      </c>
      <c r="E648" s="40"/>
    </row>
    <row r="649" spans="1:5">
      <c r="A649" s="162">
        <v>2916</v>
      </c>
      <c r="B649" s="162">
        <v>1044.5</v>
      </c>
      <c r="C649" s="160">
        <v>372.17</v>
      </c>
      <c r="D649" s="160">
        <v>372.17</v>
      </c>
      <c r="E649" s="40"/>
    </row>
    <row r="650" spans="1:5">
      <c r="A650" s="161">
        <v>2920.5</v>
      </c>
      <c r="B650" s="161">
        <v>1046.08</v>
      </c>
      <c r="C650" s="159">
        <v>373.92</v>
      </c>
      <c r="D650" s="159">
        <v>373.92</v>
      </c>
      <c r="E650" s="40"/>
    </row>
    <row r="651" spans="1:5">
      <c r="A651" s="162">
        <v>2925</v>
      </c>
      <c r="B651" s="162">
        <v>1047.67</v>
      </c>
      <c r="C651" s="160">
        <v>375.75</v>
      </c>
      <c r="D651" s="160">
        <v>375.75</v>
      </c>
      <c r="E651" s="40"/>
    </row>
    <row r="652" spans="1:5">
      <c r="A652" s="161">
        <v>2929.5</v>
      </c>
      <c r="B652" s="161">
        <v>1049.33</v>
      </c>
      <c r="C652" s="159">
        <v>377.5</v>
      </c>
      <c r="D652" s="159">
        <v>377.5</v>
      </c>
      <c r="E652" s="40"/>
    </row>
    <row r="653" spans="1:5">
      <c r="A653" s="162">
        <v>2934</v>
      </c>
      <c r="B653" s="162">
        <v>1050.92</v>
      </c>
      <c r="C653" s="160">
        <v>379.33</v>
      </c>
      <c r="D653" s="160">
        <v>379.33</v>
      </c>
      <c r="E653" s="40"/>
    </row>
    <row r="654" spans="1:5">
      <c r="A654" s="161">
        <v>2938.5</v>
      </c>
      <c r="B654" s="161">
        <v>1052.5</v>
      </c>
      <c r="C654" s="159">
        <v>381.08</v>
      </c>
      <c r="D654" s="159">
        <v>381.08</v>
      </c>
      <c r="E654" s="40"/>
    </row>
    <row r="655" spans="1:5">
      <c r="A655" s="162">
        <v>2943</v>
      </c>
      <c r="B655" s="162">
        <v>1054.17</v>
      </c>
      <c r="C655" s="160">
        <v>382.92</v>
      </c>
      <c r="D655" s="160">
        <v>382.92</v>
      </c>
      <c r="E655" s="40"/>
    </row>
    <row r="656" spans="1:5">
      <c r="A656" s="161">
        <v>2947.5</v>
      </c>
      <c r="B656" s="161">
        <v>1055.75</v>
      </c>
      <c r="C656" s="159">
        <v>384.67</v>
      </c>
      <c r="D656" s="159">
        <v>384.67</v>
      </c>
      <c r="E656" s="40"/>
    </row>
    <row r="657" spans="1:5">
      <c r="A657" s="162">
        <v>2952</v>
      </c>
      <c r="B657" s="162">
        <v>1057.33</v>
      </c>
      <c r="C657" s="160">
        <v>386.42</v>
      </c>
      <c r="D657" s="160">
        <v>386.42</v>
      </c>
      <c r="E657" s="40"/>
    </row>
    <row r="658" spans="1:5">
      <c r="A658" s="161">
        <v>2956.5</v>
      </c>
      <c r="B658" s="161">
        <v>1059</v>
      </c>
      <c r="C658" s="159">
        <v>388.33</v>
      </c>
      <c r="D658" s="159">
        <v>388.33</v>
      </c>
      <c r="E658" s="40"/>
    </row>
    <row r="659" spans="1:5">
      <c r="A659" s="162">
        <v>2961</v>
      </c>
      <c r="B659" s="162">
        <v>1060.58</v>
      </c>
      <c r="C659" s="160">
        <v>390.08</v>
      </c>
      <c r="D659" s="160">
        <v>390.08</v>
      </c>
      <c r="E659" s="40"/>
    </row>
    <row r="660" spans="1:5">
      <c r="A660" s="161">
        <v>2965.5</v>
      </c>
      <c r="B660" s="161">
        <v>1062.17</v>
      </c>
      <c r="C660" s="159">
        <v>391.83</v>
      </c>
      <c r="D660" s="159">
        <v>391.83</v>
      </c>
      <c r="E660" s="40"/>
    </row>
    <row r="661" spans="1:5">
      <c r="A661" s="162">
        <v>2970</v>
      </c>
      <c r="B661" s="162">
        <v>1063.83</v>
      </c>
      <c r="C661" s="160">
        <v>393.67</v>
      </c>
      <c r="D661" s="160">
        <v>393.67</v>
      </c>
      <c r="E661" s="40"/>
    </row>
    <row r="662" spans="1:5">
      <c r="A662" s="161">
        <v>2974.5</v>
      </c>
      <c r="B662" s="161">
        <v>1065.42</v>
      </c>
      <c r="C662" s="159">
        <v>395.42</v>
      </c>
      <c r="D662" s="159">
        <v>395.42</v>
      </c>
      <c r="E662" s="40"/>
    </row>
    <row r="663" spans="1:5">
      <c r="A663" s="162">
        <v>2979</v>
      </c>
      <c r="B663" s="162">
        <v>1067</v>
      </c>
      <c r="C663" s="160">
        <v>397.25</v>
      </c>
      <c r="D663" s="160">
        <v>397.25</v>
      </c>
      <c r="E663" s="40"/>
    </row>
    <row r="664" spans="1:5">
      <c r="A664" s="161">
        <v>2983.5</v>
      </c>
      <c r="B664" s="161">
        <v>1068.67</v>
      </c>
      <c r="C664" s="159">
        <v>399.08</v>
      </c>
      <c r="D664" s="159">
        <v>399.08</v>
      </c>
      <c r="E664" s="40"/>
    </row>
    <row r="665" spans="1:5">
      <c r="A665" s="162">
        <v>2988</v>
      </c>
      <c r="B665" s="162">
        <v>1070.25</v>
      </c>
      <c r="C665" s="160">
        <v>400.83</v>
      </c>
      <c r="D665" s="160">
        <v>400.83</v>
      </c>
      <c r="E665" s="40"/>
    </row>
    <row r="666" spans="1:5">
      <c r="A666" s="161">
        <v>2992.5</v>
      </c>
      <c r="B666" s="161">
        <v>1071.83</v>
      </c>
      <c r="C666" s="159">
        <v>402.58</v>
      </c>
      <c r="D666" s="159">
        <v>402.58</v>
      </c>
      <c r="E666" s="40"/>
    </row>
    <row r="667" spans="1:5">
      <c r="A667" s="162">
        <v>2997</v>
      </c>
      <c r="B667" s="162">
        <v>1073.5</v>
      </c>
      <c r="C667" s="160">
        <v>404.42</v>
      </c>
      <c r="D667" s="160">
        <v>404.42</v>
      </c>
      <c r="E667" s="40"/>
    </row>
    <row r="668" spans="1:5">
      <c r="A668" s="161">
        <v>3001.5</v>
      </c>
      <c r="B668" s="161">
        <v>1075.08</v>
      </c>
      <c r="C668" s="159">
        <v>406.25</v>
      </c>
      <c r="D668" s="159">
        <v>406.25</v>
      </c>
      <c r="E668" s="40"/>
    </row>
    <row r="669" spans="1:5">
      <c r="A669" s="162">
        <v>3006</v>
      </c>
      <c r="B669" s="162">
        <v>1076.67</v>
      </c>
      <c r="C669" s="160">
        <v>408</v>
      </c>
      <c r="D669" s="160">
        <v>408</v>
      </c>
      <c r="E669" s="40"/>
    </row>
    <row r="670" spans="1:5">
      <c r="A670" s="161">
        <v>3010.5</v>
      </c>
      <c r="B670" s="161">
        <v>1078.33</v>
      </c>
      <c r="C670" s="159">
        <v>409.83</v>
      </c>
      <c r="D670" s="159">
        <v>409.83</v>
      </c>
      <c r="E670" s="40"/>
    </row>
    <row r="671" spans="1:5">
      <c r="A671" s="162">
        <v>3015</v>
      </c>
      <c r="B671" s="162">
        <v>1079.92</v>
      </c>
      <c r="C671" s="160">
        <v>411.58</v>
      </c>
      <c r="D671" s="160">
        <v>411.58</v>
      </c>
      <c r="E671" s="40"/>
    </row>
    <row r="672" spans="1:5">
      <c r="A672" s="161">
        <v>3019.5</v>
      </c>
      <c r="B672" s="161">
        <v>1081.58</v>
      </c>
      <c r="C672" s="159">
        <v>413.5</v>
      </c>
      <c r="D672" s="159">
        <v>413.5</v>
      </c>
      <c r="E672" s="40"/>
    </row>
    <row r="673" spans="1:5">
      <c r="A673" s="162">
        <v>3024</v>
      </c>
      <c r="B673" s="162">
        <v>1083.17</v>
      </c>
      <c r="C673" s="160">
        <v>415.25</v>
      </c>
      <c r="D673" s="160">
        <v>415.25</v>
      </c>
      <c r="E673" s="40"/>
    </row>
    <row r="674" spans="1:5">
      <c r="A674" s="161">
        <v>3028.5</v>
      </c>
      <c r="B674" s="161">
        <v>1084.75</v>
      </c>
      <c r="C674" s="159">
        <v>416.92</v>
      </c>
      <c r="D674" s="159">
        <v>416.92</v>
      </c>
      <c r="E674" s="40"/>
    </row>
    <row r="675" spans="1:5">
      <c r="A675" s="162">
        <v>3033</v>
      </c>
      <c r="B675" s="162">
        <v>1086.42</v>
      </c>
      <c r="C675" s="160">
        <v>418.83</v>
      </c>
      <c r="D675" s="160">
        <v>418.83</v>
      </c>
      <c r="E675" s="40"/>
    </row>
    <row r="676" spans="1:5">
      <c r="A676" s="161">
        <v>3037.5</v>
      </c>
      <c r="B676" s="161">
        <v>1088</v>
      </c>
      <c r="C676" s="159">
        <v>420.58</v>
      </c>
      <c r="D676" s="159">
        <v>420.58</v>
      </c>
      <c r="E676" s="40"/>
    </row>
    <row r="677" spans="1:5">
      <c r="A677" s="162">
        <v>3042</v>
      </c>
      <c r="B677" s="162">
        <v>1089.58</v>
      </c>
      <c r="C677" s="160">
        <v>422.42</v>
      </c>
      <c r="D677" s="160">
        <v>422.42</v>
      </c>
      <c r="E677" s="40"/>
    </row>
    <row r="678" spans="1:5">
      <c r="A678" s="161">
        <v>3046.5</v>
      </c>
      <c r="B678" s="161">
        <v>1091.25</v>
      </c>
      <c r="C678" s="159">
        <v>424.25</v>
      </c>
      <c r="D678" s="159">
        <v>424.25</v>
      </c>
      <c r="E678" s="40"/>
    </row>
    <row r="679" spans="1:5">
      <c r="A679" s="162">
        <v>3051</v>
      </c>
      <c r="B679" s="162">
        <v>1092.83</v>
      </c>
      <c r="C679" s="160">
        <v>426</v>
      </c>
      <c r="D679" s="160">
        <v>426</v>
      </c>
      <c r="E679" s="40"/>
    </row>
    <row r="680" spans="1:5">
      <c r="A680" s="161">
        <v>3055.5</v>
      </c>
      <c r="B680" s="161">
        <v>1094.42</v>
      </c>
      <c r="C680" s="159">
        <v>427.75</v>
      </c>
      <c r="D680" s="159">
        <v>427.75</v>
      </c>
      <c r="E680" s="40"/>
    </row>
    <row r="681" spans="1:5">
      <c r="A681" s="162">
        <v>3060</v>
      </c>
      <c r="B681" s="162">
        <v>1096.08</v>
      </c>
      <c r="C681" s="160">
        <v>429.58</v>
      </c>
      <c r="D681" s="160">
        <v>429.58</v>
      </c>
      <c r="E681" s="40"/>
    </row>
    <row r="682" spans="1:5">
      <c r="A682" s="161">
        <v>3064.5</v>
      </c>
      <c r="B682" s="161">
        <v>1097.67</v>
      </c>
      <c r="C682" s="159">
        <v>431.42</v>
      </c>
      <c r="D682" s="159">
        <v>431.42</v>
      </c>
      <c r="E682" s="40"/>
    </row>
    <row r="683" spans="1:5">
      <c r="A683" s="162">
        <v>3069</v>
      </c>
      <c r="B683" s="162">
        <v>1099.25</v>
      </c>
      <c r="C683" s="160">
        <v>433.17</v>
      </c>
      <c r="D683" s="160">
        <v>433.17</v>
      </c>
      <c r="E683" s="40"/>
    </row>
    <row r="684" spans="1:5">
      <c r="A684" s="161">
        <v>3073.5</v>
      </c>
      <c r="B684" s="161">
        <v>1100.92</v>
      </c>
      <c r="C684" s="159">
        <v>435</v>
      </c>
      <c r="D684" s="159">
        <v>435</v>
      </c>
      <c r="E684" s="40"/>
    </row>
    <row r="685" spans="1:5">
      <c r="A685" s="162">
        <v>3078</v>
      </c>
      <c r="B685" s="162">
        <v>1102.5</v>
      </c>
      <c r="C685" s="160">
        <v>436.75</v>
      </c>
      <c r="D685" s="160">
        <v>436.75</v>
      </c>
      <c r="E685" s="40"/>
    </row>
    <row r="686" spans="1:5">
      <c r="A686" s="161">
        <v>3082.5</v>
      </c>
      <c r="B686" s="161">
        <v>1104.08</v>
      </c>
      <c r="C686" s="159">
        <v>438.5</v>
      </c>
      <c r="D686" s="159">
        <v>438.5</v>
      </c>
      <c r="E686" s="40"/>
    </row>
    <row r="687" spans="1:5">
      <c r="A687" s="162">
        <v>3087</v>
      </c>
      <c r="B687" s="162">
        <v>1105.75</v>
      </c>
      <c r="C687" s="160">
        <v>440.42</v>
      </c>
      <c r="D687" s="160">
        <v>440.42</v>
      </c>
      <c r="E687" s="40"/>
    </row>
    <row r="688" spans="1:5">
      <c r="A688" s="161">
        <v>3091.5</v>
      </c>
      <c r="B688" s="161">
        <v>1107.33</v>
      </c>
      <c r="C688" s="159">
        <v>442.08</v>
      </c>
      <c r="D688" s="159">
        <v>442.08</v>
      </c>
      <c r="E688" s="40"/>
    </row>
    <row r="689" spans="1:5">
      <c r="A689" s="162">
        <v>3096</v>
      </c>
      <c r="B689" s="162">
        <v>1108.92</v>
      </c>
      <c r="C689" s="160">
        <v>443.92</v>
      </c>
      <c r="D689" s="160">
        <v>443.92</v>
      </c>
      <c r="E689" s="40"/>
    </row>
    <row r="690" spans="1:5">
      <c r="A690" s="161">
        <v>3100.5</v>
      </c>
      <c r="B690" s="161">
        <v>1110.58</v>
      </c>
      <c r="C690" s="159">
        <v>445.75</v>
      </c>
      <c r="D690" s="159">
        <v>445.75</v>
      </c>
      <c r="E690" s="40"/>
    </row>
    <row r="691" spans="1:5">
      <c r="A691" s="162">
        <v>3105</v>
      </c>
      <c r="B691" s="162">
        <v>1112.17</v>
      </c>
      <c r="C691" s="160">
        <v>447.58</v>
      </c>
      <c r="D691" s="160">
        <v>447.58</v>
      </c>
      <c r="E691" s="40"/>
    </row>
    <row r="692" spans="1:5">
      <c r="A692" s="161">
        <v>3109.5</v>
      </c>
      <c r="B692" s="161">
        <v>1113.75</v>
      </c>
      <c r="C692" s="159">
        <v>449.33</v>
      </c>
      <c r="D692" s="159">
        <v>449.33</v>
      </c>
      <c r="E692" s="40"/>
    </row>
    <row r="693" spans="1:5">
      <c r="A693" s="162">
        <v>3114</v>
      </c>
      <c r="B693" s="162">
        <v>1115.42</v>
      </c>
      <c r="C693" s="160">
        <v>451.08</v>
      </c>
      <c r="D693" s="160">
        <v>451.08</v>
      </c>
      <c r="E693" s="40"/>
    </row>
    <row r="694" spans="1:5">
      <c r="A694" s="161">
        <v>3118.5</v>
      </c>
      <c r="B694" s="161">
        <v>1117</v>
      </c>
      <c r="C694" s="159">
        <v>452.92</v>
      </c>
      <c r="D694" s="159">
        <v>452.92</v>
      </c>
      <c r="E694" s="40"/>
    </row>
    <row r="695" spans="1:5">
      <c r="A695" s="162">
        <v>3123</v>
      </c>
      <c r="B695" s="162">
        <v>1118.58</v>
      </c>
      <c r="C695" s="160">
        <v>454.67</v>
      </c>
      <c r="D695" s="160">
        <v>454.67</v>
      </c>
      <c r="E695" s="40"/>
    </row>
    <row r="696" spans="1:5">
      <c r="A696" s="161">
        <v>3127.5</v>
      </c>
      <c r="B696" s="161">
        <v>1120.25</v>
      </c>
      <c r="C696" s="159">
        <v>456.58</v>
      </c>
      <c r="D696" s="159">
        <v>456.58</v>
      </c>
      <c r="E696" s="40"/>
    </row>
    <row r="697" spans="1:5">
      <c r="A697" s="162">
        <v>3132</v>
      </c>
      <c r="B697" s="162">
        <v>1121.83</v>
      </c>
      <c r="C697" s="160">
        <v>458.25</v>
      </c>
      <c r="D697" s="160">
        <v>458.25</v>
      </c>
      <c r="E697" s="40"/>
    </row>
    <row r="698" spans="1:5">
      <c r="A698" s="161">
        <v>3136.5</v>
      </c>
      <c r="B698" s="161">
        <v>1123.42</v>
      </c>
      <c r="C698" s="159">
        <v>460.08</v>
      </c>
      <c r="D698" s="159">
        <v>460.08</v>
      </c>
      <c r="E698" s="40"/>
    </row>
    <row r="699" spans="1:5">
      <c r="A699" s="162">
        <v>3141</v>
      </c>
      <c r="B699" s="162">
        <v>1125.08</v>
      </c>
      <c r="C699" s="160">
        <v>461.92</v>
      </c>
      <c r="D699" s="160">
        <v>461.92</v>
      </c>
      <c r="E699" s="40"/>
    </row>
    <row r="700" spans="1:5">
      <c r="A700" s="161">
        <v>3145.5</v>
      </c>
      <c r="B700" s="161">
        <v>1126.67</v>
      </c>
      <c r="C700" s="159">
        <v>463.67</v>
      </c>
      <c r="D700" s="159">
        <v>463.67</v>
      </c>
      <c r="E700" s="40"/>
    </row>
    <row r="701" spans="1:5">
      <c r="A701" s="162">
        <v>3150</v>
      </c>
      <c r="B701" s="162">
        <v>1128.25</v>
      </c>
      <c r="C701" s="160">
        <v>465.5</v>
      </c>
      <c r="D701" s="160">
        <v>465.5</v>
      </c>
      <c r="E701" s="40"/>
    </row>
    <row r="702" spans="1:5">
      <c r="A702" s="161">
        <v>3154.5</v>
      </c>
      <c r="B702" s="161">
        <v>1129.92</v>
      </c>
      <c r="C702" s="159">
        <v>467.25</v>
      </c>
      <c r="D702" s="159">
        <v>467.25</v>
      </c>
      <c r="E702" s="40"/>
    </row>
    <row r="703" spans="1:5">
      <c r="A703" s="162">
        <v>3159</v>
      </c>
      <c r="B703" s="162">
        <v>1131.5</v>
      </c>
      <c r="C703" s="160">
        <v>469.08</v>
      </c>
      <c r="D703" s="160">
        <v>469.08</v>
      </c>
      <c r="E703" s="40"/>
    </row>
    <row r="704" spans="1:5">
      <c r="A704" s="161">
        <v>3163.5</v>
      </c>
      <c r="B704" s="161">
        <v>1133.08</v>
      </c>
      <c r="C704" s="159">
        <v>470.83</v>
      </c>
      <c r="D704" s="159">
        <v>470.83</v>
      </c>
      <c r="E704" s="40"/>
    </row>
    <row r="705" spans="1:5">
      <c r="A705" s="162">
        <v>3168</v>
      </c>
      <c r="B705" s="162">
        <v>1134.75</v>
      </c>
      <c r="C705" s="160">
        <v>472.67</v>
      </c>
      <c r="D705" s="160">
        <v>472.67</v>
      </c>
      <c r="E705" s="40"/>
    </row>
    <row r="706" spans="1:5">
      <c r="A706" s="161">
        <v>3172.5</v>
      </c>
      <c r="B706" s="161">
        <v>1136.33</v>
      </c>
      <c r="C706" s="159">
        <v>474.42</v>
      </c>
      <c r="D706" s="159">
        <v>474.42</v>
      </c>
      <c r="E706" s="40"/>
    </row>
    <row r="707" spans="1:5">
      <c r="A707" s="162">
        <v>3177</v>
      </c>
      <c r="B707" s="162">
        <v>1138</v>
      </c>
      <c r="C707" s="160">
        <v>476.25</v>
      </c>
      <c r="D707" s="160">
        <v>476.25</v>
      </c>
      <c r="E707" s="40"/>
    </row>
    <row r="708" spans="1:5">
      <c r="A708" s="161">
        <v>3181.5</v>
      </c>
      <c r="B708" s="161">
        <v>1139.58</v>
      </c>
      <c r="C708" s="159">
        <v>478.08</v>
      </c>
      <c r="D708" s="159">
        <v>478.08</v>
      </c>
      <c r="E708" s="40"/>
    </row>
    <row r="709" spans="1:5">
      <c r="A709" s="162">
        <v>3186</v>
      </c>
      <c r="B709" s="162">
        <v>1141.17</v>
      </c>
      <c r="C709" s="160">
        <v>479.83</v>
      </c>
      <c r="D709" s="160">
        <v>479.83</v>
      </c>
      <c r="E709" s="40"/>
    </row>
    <row r="710" spans="1:5">
      <c r="A710" s="161">
        <v>3190.5</v>
      </c>
      <c r="B710" s="161">
        <v>1142.83</v>
      </c>
      <c r="C710" s="159">
        <v>481.75</v>
      </c>
      <c r="D710" s="159">
        <v>481.75</v>
      </c>
      <c r="E710" s="40"/>
    </row>
    <row r="711" spans="1:5">
      <c r="A711" s="162">
        <v>3195</v>
      </c>
      <c r="B711" s="162">
        <v>1144.42</v>
      </c>
      <c r="C711" s="160">
        <v>483.42</v>
      </c>
      <c r="D711" s="160">
        <v>483.42</v>
      </c>
      <c r="E711" s="40"/>
    </row>
    <row r="712" spans="1:5">
      <c r="A712" s="161">
        <v>3199.5</v>
      </c>
      <c r="B712" s="161">
        <v>1146</v>
      </c>
      <c r="C712" s="159">
        <v>485.17</v>
      </c>
      <c r="D712" s="159">
        <v>485.17</v>
      </c>
      <c r="E712" s="40"/>
    </row>
    <row r="713" spans="1:5">
      <c r="A713" s="162">
        <v>3204</v>
      </c>
      <c r="B713" s="162">
        <v>1147.58</v>
      </c>
      <c r="C713" s="160">
        <v>487</v>
      </c>
      <c r="D713" s="160">
        <v>487</v>
      </c>
      <c r="E713" s="40"/>
    </row>
    <row r="714" spans="1:5">
      <c r="A714" s="161">
        <v>3208.5</v>
      </c>
      <c r="B714" s="161">
        <v>1149.25</v>
      </c>
      <c r="C714" s="159">
        <v>488.83</v>
      </c>
      <c r="D714" s="159">
        <v>488.83</v>
      </c>
      <c r="E714" s="40"/>
    </row>
    <row r="715" spans="1:5">
      <c r="A715" s="162">
        <v>3213</v>
      </c>
      <c r="B715" s="162">
        <v>1151</v>
      </c>
      <c r="C715" s="160">
        <v>490.75</v>
      </c>
      <c r="D715" s="160">
        <v>490.75</v>
      </c>
      <c r="E715" s="40"/>
    </row>
    <row r="716" spans="1:5">
      <c r="A716" s="161">
        <v>3217.5</v>
      </c>
      <c r="B716" s="161">
        <v>1152.67</v>
      </c>
      <c r="C716" s="159">
        <v>492.58</v>
      </c>
      <c r="D716" s="159">
        <v>492.58</v>
      </c>
      <c r="E716" s="40"/>
    </row>
    <row r="717" spans="1:5">
      <c r="A717" s="162">
        <v>3222</v>
      </c>
      <c r="B717" s="162">
        <v>1154.33</v>
      </c>
      <c r="C717" s="160">
        <v>494.5</v>
      </c>
      <c r="D717" s="160">
        <v>494.5</v>
      </c>
      <c r="E717" s="40"/>
    </row>
    <row r="718" spans="1:5">
      <c r="A718" s="161">
        <v>3226.5</v>
      </c>
      <c r="B718" s="161">
        <v>1156</v>
      </c>
      <c r="C718" s="159">
        <v>496.33</v>
      </c>
      <c r="D718" s="159">
        <v>496.33</v>
      </c>
      <c r="E718" s="40"/>
    </row>
    <row r="719" spans="1:5">
      <c r="A719" s="162">
        <v>3231</v>
      </c>
      <c r="B719" s="162">
        <v>1157.75</v>
      </c>
      <c r="C719" s="160">
        <v>498.25</v>
      </c>
      <c r="D719" s="160">
        <v>498.25</v>
      </c>
      <c r="E719" s="40"/>
    </row>
    <row r="720" spans="1:5">
      <c r="A720" s="161">
        <v>3235.5</v>
      </c>
      <c r="B720" s="161">
        <v>1159.42</v>
      </c>
      <c r="C720" s="159">
        <v>500.08</v>
      </c>
      <c r="D720" s="159">
        <v>500.08</v>
      </c>
      <c r="E720" s="40"/>
    </row>
    <row r="721" spans="1:5">
      <c r="A721" s="162">
        <v>3240</v>
      </c>
      <c r="B721" s="162">
        <v>1161.08</v>
      </c>
      <c r="C721" s="160">
        <v>501.92</v>
      </c>
      <c r="D721" s="160">
        <v>501.92</v>
      </c>
      <c r="E721" s="40"/>
    </row>
    <row r="722" spans="1:5">
      <c r="A722" s="161">
        <v>3244.5</v>
      </c>
      <c r="B722" s="161">
        <v>1162.75</v>
      </c>
      <c r="C722" s="159">
        <v>503.83</v>
      </c>
      <c r="D722" s="159">
        <v>503.83</v>
      </c>
      <c r="E722" s="40"/>
    </row>
    <row r="723" spans="1:5">
      <c r="A723" s="162">
        <v>3249</v>
      </c>
      <c r="B723" s="162">
        <v>1164.5</v>
      </c>
      <c r="C723" s="160">
        <v>505.75</v>
      </c>
      <c r="D723" s="160">
        <v>505.75</v>
      </c>
      <c r="E723" s="40"/>
    </row>
    <row r="724" spans="1:5">
      <c r="A724" s="161">
        <v>3253.5</v>
      </c>
      <c r="B724" s="161">
        <v>1166.17</v>
      </c>
      <c r="C724" s="159">
        <v>507.67</v>
      </c>
      <c r="D724" s="159">
        <v>507.67</v>
      </c>
      <c r="E724" s="40"/>
    </row>
    <row r="725" spans="1:5">
      <c r="A725" s="162">
        <v>3258</v>
      </c>
      <c r="B725" s="162">
        <v>1167.83</v>
      </c>
      <c r="C725" s="160">
        <v>509.42</v>
      </c>
      <c r="D725" s="160">
        <v>509.42</v>
      </c>
      <c r="E725" s="40"/>
    </row>
    <row r="726" spans="1:5">
      <c r="A726" s="161">
        <v>3262.5</v>
      </c>
      <c r="B726" s="161">
        <v>1169.5</v>
      </c>
      <c r="C726" s="159">
        <v>511.25</v>
      </c>
      <c r="D726" s="159">
        <v>511.25</v>
      </c>
      <c r="E726" s="40"/>
    </row>
    <row r="727" spans="1:5">
      <c r="A727" s="162">
        <v>3267</v>
      </c>
      <c r="B727" s="162">
        <v>1171.17</v>
      </c>
      <c r="C727" s="160">
        <v>513.16999999999996</v>
      </c>
      <c r="D727" s="160">
        <v>513.16999999999996</v>
      </c>
      <c r="E727" s="40"/>
    </row>
    <row r="728" spans="1:5">
      <c r="A728" s="161">
        <v>3271.5</v>
      </c>
      <c r="B728" s="161">
        <v>1172.92</v>
      </c>
      <c r="C728" s="159">
        <v>515.08000000000004</v>
      </c>
      <c r="D728" s="159">
        <v>515.08000000000004</v>
      </c>
      <c r="E728" s="40"/>
    </row>
    <row r="729" spans="1:5">
      <c r="A729" s="162">
        <v>3276</v>
      </c>
      <c r="B729" s="162">
        <v>1174.58</v>
      </c>
      <c r="C729" s="160">
        <v>516.91999999999996</v>
      </c>
      <c r="D729" s="160">
        <v>516.91999999999996</v>
      </c>
      <c r="E729" s="40"/>
    </row>
    <row r="730" spans="1:5">
      <c r="A730" s="161">
        <v>3280.5</v>
      </c>
      <c r="B730" s="161">
        <v>1176.25</v>
      </c>
      <c r="C730" s="159">
        <v>518.75</v>
      </c>
      <c r="D730" s="159">
        <v>518.75</v>
      </c>
      <c r="E730" s="40"/>
    </row>
    <row r="731" spans="1:5">
      <c r="A731" s="162">
        <v>3285</v>
      </c>
      <c r="B731" s="162">
        <v>1177.92</v>
      </c>
      <c r="C731" s="160">
        <v>520.58000000000004</v>
      </c>
      <c r="D731" s="160">
        <v>520.58000000000004</v>
      </c>
      <c r="E731" s="40"/>
    </row>
    <row r="732" spans="1:5">
      <c r="A732" s="161">
        <v>3289.5</v>
      </c>
      <c r="B732" s="161">
        <v>1179.67</v>
      </c>
      <c r="C732" s="159">
        <v>522.58000000000004</v>
      </c>
      <c r="D732" s="159">
        <v>522.58000000000004</v>
      </c>
      <c r="E732" s="40"/>
    </row>
    <row r="733" spans="1:5">
      <c r="A733" s="162">
        <v>3294</v>
      </c>
      <c r="B733" s="162">
        <v>1181.33</v>
      </c>
      <c r="C733" s="160">
        <v>524.41999999999996</v>
      </c>
      <c r="D733" s="160">
        <v>524.41999999999996</v>
      </c>
      <c r="E733" s="40"/>
    </row>
    <row r="734" spans="1:5">
      <c r="A734" s="161">
        <v>3298.5</v>
      </c>
      <c r="B734" s="161">
        <v>1183</v>
      </c>
      <c r="C734" s="159">
        <v>526.25</v>
      </c>
      <c r="D734" s="159">
        <v>526.25</v>
      </c>
      <c r="E734" s="40"/>
    </row>
    <row r="735" spans="1:5">
      <c r="A735" s="162">
        <v>3303</v>
      </c>
      <c r="B735" s="162">
        <v>1184.67</v>
      </c>
      <c r="C735" s="160">
        <v>528.08000000000004</v>
      </c>
      <c r="D735" s="160">
        <v>528.08000000000004</v>
      </c>
      <c r="E735" s="40"/>
    </row>
    <row r="736" spans="1:5">
      <c r="A736" s="161">
        <v>3307.5</v>
      </c>
      <c r="B736" s="161">
        <v>1186.42</v>
      </c>
      <c r="C736" s="159">
        <v>530.08000000000004</v>
      </c>
      <c r="D736" s="159">
        <v>530.08000000000004</v>
      </c>
      <c r="E736" s="40"/>
    </row>
    <row r="737" spans="1:5">
      <c r="A737" s="162">
        <v>3312</v>
      </c>
      <c r="B737" s="162">
        <v>1188.08</v>
      </c>
      <c r="C737" s="160">
        <v>531.91999999999996</v>
      </c>
      <c r="D737" s="160">
        <v>531.91999999999996</v>
      </c>
      <c r="E737" s="40"/>
    </row>
    <row r="738" spans="1:5">
      <c r="A738" s="161">
        <v>3316.5</v>
      </c>
      <c r="B738" s="161">
        <v>1189.75</v>
      </c>
      <c r="C738" s="159">
        <v>533.66999999999996</v>
      </c>
      <c r="D738" s="159">
        <v>533.66999999999996</v>
      </c>
      <c r="E738" s="40"/>
    </row>
    <row r="739" spans="1:5">
      <c r="A739" s="162">
        <v>3321</v>
      </c>
      <c r="B739" s="162">
        <v>1191.42</v>
      </c>
      <c r="C739" s="160">
        <v>535.58000000000004</v>
      </c>
      <c r="D739" s="160">
        <v>535.58000000000004</v>
      </c>
      <c r="E739" s="40"/>
    </row>
    <row r="740" spans="1:5">
      <c r="A740" s="161">
        <v>3325.5</v>
      </c>
      <c r="B740" s="161">
        <v>1193.17</v>
      </c>
      <c r="C740" s="159">
        <v>537.5</v>
      </c>
      <c r="D740" s="159">
        <v>537.5</v>
      </c>
      <c r="E740" s="40"/>
    </row>
    <row r="741" spans="1:5">
      <c r="A741" s="162">
        <v>3330</v>
      </c>
      <c r="B741" s="162">
        <v>1194.83</v>
      </c>
      <c r="C741" s="160">
        <v>539.41999999999996</v>
      </c>
      <c r="D741" s="160">
        <v>539.41999999999996</v>
      </c>
      <c r="E741" s="40"/>
    </row>
    <row r="742" spans="1:5">
      <c r="A742" s="161">
        <v>3334.5</v>
      </c>
      <c r="B742" s="161">
        <v>1196.5</v>
      </c>
      <c r="C742" s="159">
        <v>541.25</v>
      </c>
      <c r="D742" s="159">
        <v>541.25</v>
      </c>
      <c r="E742" s="40"/>
    </row>
    <row r="743" spans="1:5">
      <c r="A743" s="162">
        <v>3339</v>
      </c>
      <c r="B743" s="162">
        <v>1198.17</v>
      </c>
      <c r="C743" s="160">
        <v>543.08000000000004</v>
      </c>
      <c r="D743" s="160">
        <v>543.08000000000004</v>
      </c>
      <c r="E743" s="40"/>
    </row>
    <row r="744" spans="1:5">
      <c r="A744" s="161">
        <v>3343.5</v>
      </c>
      <c r="B744" s="161">
        <v>1199.92</v>
      </c>
      <c r="C744" s="159">
        <v>545</v>
      </c>
      <c r="D744" s="159">
        <v>545</v>
      </c>
      <c r="E744" s="40"/>
    </row>
    <row r="745" spans="1:5">
      <c r="A745" s="162">
        <v>3348</v>
      </c>
      <c r="B745" s="162">
        <v>1201.58</v>
      </c>
      <c r="C745" s="160">
        <v>546.83000000000004</v>
      </c>
      <c r="D745" s="160">
        <v>546.83000000000004</v>
      </c>
      <c r="E745" s="40"/>
    </row>
    <row r="746" spans="1:5">
      <c r="A746" s="161">
        <v>3352.5</v>
      </c>
      <c r="B746" s="161">
        <v>1203.25</v>
      </c>
      <c r="C746" s="159">
        <v>548.75</v>
      </c>
      <c r="D746" s="159">
        <v>548.75</v>
      </c>
      <c r="E746" s="40"/>
    </row>
    <row r="747" spans="1:5">
      <c r="A747" s="162">
        <v>3357</v>
      </c>
      <c r="B747" s="162">
        <v>1204.92</v>
      </c>
      <c r="C747" s="160">
        <v>550.5</v>
      </c>
      <c r="D747" s="160">
        <v>550.5</v>
      </c>
      <c r="E747" s="40"/>
    </row>
    <row r="748" spans="1:5">
      <c r="A748" s="161">
        <v>3361.5</v>
      </c>
      <c r="B748" s="161">
        <v>1206.58</v>
      </c>
      <c r="C748" s="159">
        <v>552.41999999999996</v>
      </c>
      <c r="D748" s="159">
        <v>552.41999999999996</v>
      </c>
      <c r="E748" s="40"/>
    </row>
    <row r="749" spans="1:5">
      <c r="A749" s="162">
        <v>3366</v>
      </c>
      <c r="B749" s="162">
        <v>1208.33</v>
      </c>
      <c r="C749" s="160">
        <v>554.33000000000004</v>
      </c>
      <c r="D749" s="160">
        <v>554.33000000000004</v>
      </c>
      <c r="E749" s="40"/>
    </row>
    <row r="750" spans="1:5">
      <c r="A750" s="161">
        <v>3370.5</v>
      </c>
      <c r="B750" s="161">
        <v>1210</v>
      </c>
      <c r="C750" s="159">
        <v>556.16999999999996</v>
      </c>
      <c r="D750" s="159">
        <v>556.16999999999996</v>
      </c>
      <c r="E750" s="40"/>
    </row>
    <row r="751" spans="1:5">
      <c r="A751" s="162">
        <v>3375</v>
      </c>
      <c r="B751" s="162">
        <v>1211.67</v>
      </c>
      <c r="C751" s="160">
        <v>558.08000000000004</v>
      </c>
      <c r="D751" s="160">
        <v>558.08000000000004</v>
      </c>
      <c r="E751" s="40"/>
    </row>
    <row r="752" spans="1:5">
      <c r="A752" s="161">
        <v>3379.5</v>
      </c>
      <c r="B752" s="161">
        <v>1213.33</v>
      </c>
      <c r="C752" s="159">
        <v>559.83000000000004</v>
      </c>
      <c r="D752" s="159">
        <v>559.83000000000004</v>
      </c>
      <c r="E752" s="40"/>
    </row>
    <row r="753" spans="1:5">
      <c r="A753" s="162">
        <v>3384</v>
      </c>
      <c r="B753" s="162">
        <v>1215.08</v>
      </c>
      <c r="C753" s="160">
        <v>561.83000000000004</v>
      </c>
      <c r="D753" s="160">
        <v>561.83000000000004</v>
      </c>
      <c r="E753" s="40"/>
    </row>
    <row r="754" spans="1:5">
      <c r="A754" s="161">
        <v>3388.5</v>
      </c>
      <c r="B754" s="161">
        <v>1216.75</v>
      </c>
      <c r="C754" s="159">
        <v>563.66999999999996</v>
      </c>
      <c r="D754" s="159">
        <v>563.66999999999996</v>
      </c>
      <c r="E754" s="40"/>
    </row>
    <row r="755" spans="1:5">
      <c r="A755" s="162">
        <v>3393</v>
      </c>
      <c r="B755" s="162">
        <v>1218.42</v>
      </c>
      <c r="C755" s="160">
        <v>565.58000000000004</v>
      </c>
      <c r="D755" s="160">
        <v>565.58000000000004</v>
      </c>
      <c r="E755" s="40"/>
    </row>
    <row r="756" spans="1:5">
      <c r="A756" s="161">
        <v>3397.5</v>
      </c>
      <c r="B756" s="161">
        <v>1220.08</v>
      </c>
      <c r="C756" s="159">
        <v>567.33000000000004</v>
      </c>
      <c r="D756" s="159">
        <v>567.33000000000004</v>
      </c>
      <c r="E756" s="40"/>
    </row>
    <row r="757" spans="1:5">
      <c r="A757" s="162">
        <v>3402</v>
      </c>
      <c r="B757" s="162">
        <v>1221.83</v>
      </c>
      <c r="C757" s="160">
        <v>569.25</v>
      </c>
      <c r="D757" s="160">
        <v>569.25</v>
      </c>
      <c r="E757" s="40"/>
    </row>
    <row r="758" spans="1:5">
      <c r="A758" s="161">
        <v>3406.5</v>
      </c>
      <c r="B758" s="161">
        <v>1223.5</v>
      </c>
      <c r="C758" s="159">
        <v>571.16999999999996</v>
      </c>
      <c r="D758" s="159">
        <v>571.16999999999996</v>
      </c>
      <c r="E758" s="40"/>
    </row>
    <row r="759" spans="1:5">
      <c r="A759" s="162">
        <v>3411</v>
      </c>
      <c r="B759" s="162">
        <v>1225.17</v>
      </c>
      <c r="C759" s="160">
        <v>573</v>
      </c>
      <c r="D759" s="160">
        <v>573</v>
      </c>
      <c r="E759" s="40"/>
    </row>
    <row r="760" spans="1:5">
      <c r="A760" s="161">
        <v>3415.5</v>
      </c>
      <c r="B760" s="161">
        <v>1226.83</v>
      </c>
      <c r="C760" s="159">
        <v>574.91999999999996</v>
      </c>
      <c r="D760" s="159">
        <v>574.91999999999996</v>
      </c>
      <c r="E760" s="40"/>
    </row>
    <row r="761" spans="1:5">
      <c r="A761" s="162">
        <v>3420</v>
      </c>
      <c r="B761" s="162">
        <v>1228.58</v>
      </c>
      <c r="C761" s="160">
        <v>576.75</v>
      </c>
      <c r="D761" s="160">
        <v>576.75</v>
      </c>
      <c r="E761" s="40"/>
    </row>
    <row r="762" spans="1:5">
      <c r="A762" s="161">
        <v>3424.5</v>
      </c>
      <c r="B762" s="161">
        <v>1230.25</v>
      </c>
      <c r="C762" s="159">
        <v>578.66999999999996</v>
      </c>
      <c r="D762" s="159">
        <v>578.66999999999996</v>
      </c>
      <c r="E762" s="40"/>
    </row>
    <row r="763" spans="1:5">
      <c r="A763" s="162">
        <v>3429</v>
      </c>
      <c r="B763" s="162">
        <v>1231.92</v>
      </c>
      <c r="C763" s="160">
        <v>580.5</v>
      </c>
      <c r="D763" s="160">
        <v>580.5</v>
      </c>
      <c r="E763" s="40"/>
    </row>
    <row r="764" spans="1:5">
      <c r="A764" s="161">
        <v>3433.5</v>
      </c>
      <c r="B764" s="161">
        <v>1233.58</v>
      </c>
      <c r="C764" s="159">
        <v>582.33000000000004</v>
      </c>
      <c r="D764" s="159">
        <v>582.33000000000004</v>
      </c>
      <c r="E764" s="40"/>
    </row>
    <row r="765" spans="1:5">
      <c r="A765" s="162">
        <v>3438</v>
      </c>
      <c r="B765" s="162">
        <v>1235.33</v>
      </c>
      <c r="C765" s="160">
        <v>584.33000000000004</v>
      </c>
      <c r="D765" s="160">
        <v>584.33000000000004</v>
      </c>
      <c r="E765" s="40"/>
    </row>
    <row r="766" spans="1:5">
      <c r="A766" s="161">
        <v>3442.5</v>
      </c>
      <c r="B766" s="161">
        <v>1237</v>
      </c>
      <c r="C766" s="159">
        <v>586.08000000000004</v>
      </c>
      <c r="D766" s="159">
        <v>586.08000000000004</v>
      </c>
      <c r="E766" s="40"/>
    </row>
    <row r="767" spans="1:5">
      <c r="A767" s="162">
        <v>3447</v>
      </c>
      <c r="B767" s="162">
        <v>1238.67</v>
      </c>
      <c r="C767" s="160">
        <v>588</v>
      </c>
      <c r="D767" s="160">
        <v>588</v>
      </c>
      <c r="E767" s="40"/>
    </row>
    <row r="768" spans="1:5">
      <c r="A768" s="161">
        <v>3451.5</v>
      </c>
      <c r="B768" s="161">
        <v>1240.33</v>
      </c>
      <c r="C768" s="159">
        <v>589.83000000000004</v>
      </c>
      <c r="D768" s="159">
        <v>589.83000000000004</v>
      </c>
      <c r="E768" s="40"/>
    </row>
    <row r="769" spans="1:5">
      <c r="A769" s="162">
        <v>3456</v>
      </c>
      <c r="B769" s="162">
        <v>1242.08</v>
      </c>
      <c r="C769" s="160">
        <v>591.75</v>
      </c>
      <c r="D769" s="160">
        <v>591.75</v>
      </c>
      <c r="E769" s="40"/>
    </row>
    <row r="770" spans="1:5">
      <c r="A770" s="161">
        <v>3460.5</v>
      </c>
      <c r="B770" s="161">
        <v>1243.75</v>
      </c>
      <c r="C770" s="159">
        <v>593.58000000000004</v>
      </c>
      <c r="D770" s="159">
        <v>593.58000000000004</v>
      </c>
      <c r="E770" s="40"/>
    </row>
    <row r="771" spans="1:5">
      <c r="A771" s="162">
        <v>3465</v>
      </c>
      <c r="B771" s="162">
        <v>1245.42</v>
      </c>
      <c r="C771" s="160">
        <v>595.41999999999996</v>
      </c>
      <c r="D771" s="160">
        <v>595.41999999999996</v>
      </c>
      <c r="E771" s="40"/>
    </row>
    <row r="772" spans="1:5">
      <c r="A772" s="161">
        <v>3469.5</v>
      </c>
      <c r="B772" s="161">
        <v>1247.08</v>
      </c>
      <c r="C772" s="159">
        <v>597.33000000000004</v>
      </c>
      <c r="D772" s="159">
        <v>597.33000000000004</v>
      </c>
      <c r="E772" s="40"/>
    </row>
    <row r="773" spans="1:5">
      <c r="A773" s="162">
        <v>3474</v>
      </c>
      <c r="B773" s="162">
        <v>1248.75</v>
      </c>
      <c r="C773" s="160">
        <v>599.16999999999996</v>
      </c>
      <c r="D773" s="160">
        <v>599.16999999999996</v>
      </c>
      <c r="E773" s="40"/>
    </row>
    <row r="774" spans="1:5">
      <c r="A774" s="161">
        <v>3478.5</v>
      </c>
      <c r="B774" s="161">
        <v>1250.5</v>
      </c>
      <c r="C774" s="159">
        <v>601.16999999999996</v>
      </c>
      <c r="D774" s="159">
        <v>601.16999999999996</v>
      </c>
      <c r="E774" s="40"/>
    </row>
    <row r="775" spans="1:5">
      <c r="A775" s="162">
        <v>3483</v>
      </c>
      <c r="B775" s="162">
        <v>1252.17</v>
      </c>
      <c r="C775" s="160">
        <v>602.91999999999996</v>
      </c>
      <c r="D775" s="160">
        <v>602.91999999999996</v>
      </c>
      <c r="E775" s="40"/>
    </row>
    <row r="776" spans="1:5">
      <c r="A776" s="161">
        <v>3487.5</v>
      </c>
      <c r="B776" s="161">
        <v>1253.83</v>
      </c>
      <c r="C776" s="159">
        <v>604.75</v>
      </c>
      <c r="D776" s="159">
        <v>604.75</v>
      </c>
      <c r="E776" s="40"/>
    </row>
    <row r="777" spans="1:5">
      <c r="A777" s="162">
        <v>3492</v>
      </c>
      <c r="B777" s="162">
        <v>1255.5</v>
      </c>
      <c r="C777" s="160">
        <v>606.66999999999996</v>
      </c>
      <c r="D777" s="160">
        <v>606.66999999999996</v>
      </c>
      <c r="E777" s="40"/>
    </row>
    <row r="778" spans="1:5">
      <c r="A778" s="161">
        <v>3496.5</v>
      </c>
      <c r="B778" s="161">
        <v>1257.25</v>
      </c>
      <c r="C778" s="159">
        <v>608.58000000000004</v>
      </c>
      <c r="D778" s="159">
        <v>608.58000000000004</v>
      </c>
      <c r="E778" s="40"/>
    </row>
    <row r="779" spans="1:5">
      <c r="A779" s="162">
        <v>3501</v>
      </c>
      <c r="B779" s="162">
        <v>1258.92</v>
      </c>
      <c r="C779" s="160">
        <v>610.41999999999996</v>
      </c>
      <c r="D779" s="160">
        <v>610.41999999999996</v>
      </c>
      <c r="E779" s="40"/>
    </row>
    <row r="780" spans="1:5">
      <c r="A780" s="161">
        <v>3505.5</v>
      </c>
      <c r="B780" s="161">
        <v>1260.58</v>
      </c>
      <c r="C780" s="159">
        <v>612.25</v>
      </c>
      <c r="D780" s="159">
        <v>612.25</v>
      </c>
      <c r="E780" s="40"/>
    </row>
    <row r="781" spans="1:5">
      <c r="A781" s="162">
        <v>3510</v>
      </c>
      <c r="B781" s="162">
        <v>1262.25</v>
      </c>
      <c r="C781" s="160">
        <v>614.16999999999996</v>
      </c>
      <c r="D781" s="160">
        <v>614.16999999999996</v>
      </c>
      <c r="E781" s="40"/>
    </row>
    <row r="782" spans="1:5">
      <c r="A782" s="161">
        <v>3514.5</v>
      </c>
      <c r="B782" s="161">
        <v>1264</v>
      </c>
      <c r="C782" s="159">
        <v>616.08000000000004</v>
      </c>
      <c r="D782" s="159">
        <v>616.08000000000004</v>
      </c>
      <c r="E782" s="40"/>
    </row>
    <row r="783" spans="1:5">
      <c r="A783" s="162">
        <v>3519</v>
      </c>
      <c r="B783" s="162">
        <v>1265.67</v>
      </c>
      <c r="C783" s="160">
        <v>617.91999999999996</v>
      </c>
      <c r="D783" s="160">
        <v>617.91999999999996</v>
      </c>
      <c r="E783" s="40"/>
    </row>
    <row r="784" spans="1:5">
      <c r="A784" s="161">
        <v>3523.5</v>
      </c>
      <c r="B784" s="161">
        <v>1267.33</v>
      </c>
      <c r="C784" s="159">
        <v>619.75</v>
      </c>
      <c r="D784" s="159">
        <v>619.75</v>
      </c>
      <c r="E784" s="40"/>
    </row>
    <row r="785" spans="1:5">
      <c r="A785" s="162">
        <v>3528</v>
      </c>
      <c r="B785" s="162">
        <v>1269</v>
      </c>
      <c r="C785" s="160">
        <v>621.58000000000004</v>
      </c>
      <c r="D785" s="160">
        <v>621.58000000000004</v>
      </c>
      <c r="E785" s="40"/>
    </row>
    <row r="786" spans="1:5">
      <c r="A786" s="161">
        <v>3532.5</v>
      </c>
      <c r="B786" s="161">
        <v>1270.75</v>
      </c>
      <c r="C786" s="159">
        <v>623.58000000000004</v>
      </c>
      <c r="D786" s="159">
        <v>623.58000000000004</v>
      </c>
      <c r="E786" s="40"/>
    </row>
    <row r="787" spans="1:5">
      <c r="A787" s="162">
        <v>3537</v>
      </c>
      <c r="B787" s="162">
        <v>1272.42</v>
      </c>
      <c r="C787" s="160">
        <v>625.41999999999996</v>
      </c>
      <c r="D787" s="160">
        <v>625.41999999999996</v>
      </c>
      <c r="E787" s="40"/>
    </row>
    <row r="788" spans="1:5">
      <c r="A788" s="161">
        <v>3541.5</v>
      </c>
      <c r="B788" s="161">
        <v>1274.08</v>
      </c>
      <c r="C788" s="159">
        <v>627.25</v>
      </c>
      <c r="D788" s="159">
        <v>627.25</v>
      </c>
      <c r="E788" s="40"/>
    </row>
    <row r="789" spans="1:5">
      <c r="A789" s="162">
        <v>3546</v>
      </c>
      <c r="B789" s="162">
        <v>1275.75</v>
      </c>
      <c r="C789" s="160">
        <v>629.08000000000004</v>
      </c>
      <c r="D789" s="160">
        <v>629.08000000000004</v>
      </c>
      <c r="E789" s="40"/>
    </row>
    <row r="790" spans="1:5">
      <c r="A790" s="161">
        <v>3550.5</v>
      </c>
      <c r="B790" s="161">
        <v>1277.5</v>
      </c>
      <c r="C790" s="159">
        <v>631</v>
      </c>
      <c r="D790" s="159">
        <v>631</v>
      </c>
      <c r="E790" s="40"/>
    </row>
    <row r="791" spans="1:5">
      <c r="A791" s="162">
        <v>3555</v>
      </c>
      <c r="B791" s="162">
        <v>1279.17</v>
      </c>
      <c r="C791" s="160">
        <v>632.91999999999996</v>
      </c>
      <c r="D791" s="160">
        <v>632.91999999999996</v>
      </c>
      <c r="E791" s="40"/>
    </row>
    <row r="792" spans="1:5">
      <c r="A792" s="161">
        <v>3559.5</v>
      </c>
      <c r="B792" s="161">
        <v>1280.83</v>
      </c>
      <c r="C792" s="159">
        <v>634.75</v>
      </c>
      <c r="D792" s="159">
        <v>634.75</v>
      </c>
      <c r="E792" s="40"/>
    </row>
    <row r="793" spans="1:5">
      <c r="A793" s="162">
        <v>3564</v>
      </c>
      <c r="B793" s="162">
        <v>1282.5</v>
      </c>
      <c r="C793" s="160">
        <v>636.58000000000004</v>
      </c>
      <c r="D793" s="160">
        <v>636.58000000000004</v>
      </c>
      <c r="E793" s="40"/>
    </row>
    <row r="794" spans="1:5">
      <c r="A794" s="161">
        <v>3568.5</v>
      </c>
      <c r="B794" s="161">
        <v>1284.17</v>
      </c>
      <c r="C794" s="159">
        <v>638.41999999999996</v>
      </c>
      <c r="D794" s="159">
        <v>638.41999999999996</v>
      </c>
      <c r="E794" s="40"/>
    </row>
    <row r="795" spans="1:5">
      <c r="A795" s="162">
        <v>3573</v>
      </c>
      <c r="B795" s="162">
        <v>1285.92</v>
      </c>
      <c r="C795" s="160">
        <v>640.33000000000004</v>
      </c>
      <c r="D795" s="160">
        <v>640.33000000000004</v>
      </c>
      <c r="E795" s="40"/>
    </row>
    <row r="796" spans="1:5">
      <c r="A796" s="161">
        <v>3577.5</v>
      </c>
      <c r="B796" s="161">
        <v>1287.58</v>
      </c>
      <c r="C796" s="159">
        <v>642.25</v>
      </c>
      <c r="D796" s="159">
        <v>642.25</v>
      </c>
      <c r="E796" s="40"/>
    </row>
    <row r="797" spans="1:5">
      <c r="A797" s="162">
        <v>3582</v>
      </c>
      <c r="B797" s="162">
        <v>1289.25</v>
      </c>
      <c r="C797" s="160">
        <v>644.08000000000004</v>
      </c>
      <c r="D797" s="160">
        <v>644.08000000000004</v>
      </c>
      <c r="E797" s="40"/>
    </row>
    <row r="798" spans="1:5">
      <c r="A798" s="161">
        <v>3586.5</v>
      </c>
      <c r="B798" s="161">
        <v>1290.92</v>
      </c>
      <c r="C798" s="159">
        <v>645.91999999999996</v>
      </c>
      <c r="D798" s="159">
        <v>645.91999999999996</v>
      </c>
      <c r="E798" s="40"/>
    </row>
    <row r="799" spans="1:5">
      <c r="A799" s="162">
        <v>3591</v>
      </c>
      <c r="B799" s="162">
        <v>1292.67</v>
      </c>
      <c r="C799" s="160">
        <v>648</v>
      </c>
      <c r="D799" s="160">
        <v>648</v>
      </c>
      <c r="E799" s="40"/>
    </row>
    <row r="800" spans="1:5">
      <c r="A800" s="161">
        <v>3595.5</v>
      </c>
      <c r="B800" s="161">
        <v>1294.33</v>
      </c>
      <c r="C800" s="159">
        <v>650.25</v>
      </c>
      <c r="D800" s="159">
        <v>650.25</v>
      </c>
      <c r="E800" s="40"/>
    </row>
    <row r="801" spans="1:5">
      <c r="A801" s="162">
        <v>3600</v>
      </c>
      <c r="B801" s="162">
        <v>1296</v>
      </c>
      <c r="C801" s="160">
        <v>652.5</v>
      </c>
      <c r="D801" s="160">
        <v>652.5</v>
      </c>
      <c r="E801" s="40"/>
    </row>
    <row r="802" spans="1:5">
      <c r="A802" s="161">
        <v>3604.5</v>
      </c>
      <c r="B802" s="161">
        <v>1297.67</v>
      </c>
      <c r="C802" s="159">
        <v>654.66999999999996</v>
      </c>
      <c r="D802" s="159">
        <v>654.66999999999996</v>
      </c>
      <c r="E802" s="40"/>
    </row>
    <row r="803" spans="1:5">
      <c r="A803" s="162">
        <v>3609</v>
      </c>
      <c r="B803" s="162">
        <v>1299.42</v>
      </c>
      <c r="C803" s="160">
        <v>657.08</v>
      </c>
      <c r="D803" s="160">
        <v>657.08</v>
      </c>
      <c r="E803" s="40"/>
    </row>
    <row r="804" spans="1:5">
      <c r="A804" s="161">
        <v>3613.5</v>
      </c>
      <c r="B804" s="161">
        <v>1301.08</v>
      </c>
      <c r="C804" s="159">
        <v>659.25</v>
      </c>
      <c r="D804" s="159">
        <v>659.25</v>
      </c>
      <c r="E804" s="40"/>
    </row>
    <row r="805" spans="1:5">
      <c r="A805" s="162">
        <v>3618</v>
      </c>
      <c r="B805" s="162">
        <v>1302.75</v>
      </c>
      <c r="C805" s="160">
        <v>661.58</v>
      </c>
      <c r="D805" s="160">
        <v>661.58</v>
      </c>
      <c r="E805" s="40"/>
    </row>
    <row r="806" spans="1:5">
      <c r="A806" s="161">
        <v>3622.5</v>
      </c>
      <c r="B806" s="161">
        <v>1304.42</v>
      </c>
      <c r="C806" s="159">
        <v>663.75</v>
      </c>
      <c r="D806" s="159">
        <v>663.75</v>
      </c>
      <c r="E806" s="40"/>
    </row>
    <row r="807" spans="1:5">
      <c r="A807" s="162">
        <v>3627</v>
      </c>
      <c r="B807" s="162">
        <v>1306.17</v>
      </c>
      <c r="C807" s="160">
        <v>666.17</v>
      </c>
      <c r="D807" s="160">
        <v>666.17</v>
      </c>
      <c r="E807" s="40"/>
    </row>
    <row r="808" spans="1:5">
      <c r="A808" s="161">
        <v>3631.5</v>
      </c>
      <c r="B808" s="161">
        <v>1307.83</v>
      </c>
      <c r="C808" s="159">
        <v>668.42</v>
      </c>
      <c r="D808" s="159">
        <v>668.42</v>
      </c>
      <c r="E808" s="40"/>
    </row>
    <row r="809" spans="1:5">
      <c r="A809" s="162">
        <v>3636</v>
      </c>
      <c r="B809" s="162">
        <v>1309.5</v>
      </c>
      <c r="C809" s="160">
        <v>670.58</v>
      </c>
      <c r="D809" s="160">
        <v>670.58</v>
      </c>
      <c r="E809" s="40"/>
    </row>
    <row r="810" spans="1:5">
      <c r="A810" s="161">
        <v>3640.5</v>
      </c>
      <c r="B810" s="161">
        <v>1311.17</v>
      </c>
      <c r="C810" s="159">
        <v>672.92</v>
      </c>
      <c r="D810" s="159">
        <v>672.92</v>
      </c>
      <c r="E810" s="40"/>
    </row>
    <row r="811" spans="1:5">
      <c r="A811" s="162">
        <v>3645</v>
      </c>
      <c r="B811" s="162">
        <v>1312.92</v>
      </c>
      <c r="C811" s="160">
        <v>675.17</v>
      </c>
      <c r="D811" s="160">
        <v>675.17</v>
      </c>
      <c r="E811" s="40"/>
    </row>
    <row r="812" spans="1:5">
      <c r="A812" s="161">
        <v>3649.5</v>
      </c>
      <c r="B812" s="161">
        <v>1314.58</v>
      </c>
      <c r="C812" s="159">
        <v>677.5</v>
      </c>
      <c r="D812" s="159">
        <v>677.5</v>
      </c>
      <c r="E812" s="40"/>
    </row>
    <row r="813" spans="1:5">
      <c r="A813" s="162">
        <v>3654</v>
      </c>
      <c r="B813" s="162">
        <v>1316.25</v>
      </c>
      <c r="C813" s="160">
        <v>679.67</v>
      </c>
      <c r="D813" s="160">
        <v>679.67</v>
      </c>
      <c r="E813" s="40"/>
    </row>
    <row r="814" spans="1:5">
      <c r="A814" s="161">
        <v>3658.5</v>
      </c>
      <c r="B814" s="161">
        <v>1317.92</v>
      </c>
      <c r="C814" s="159">
        <v>681.92</v>
      </c>
      <c r="D814" s="159">
        <v>681.92</v>
      </c>
      <c r="E814" s="40"/>
    </row>
    <row r="815" spans="1:5">
      <c r="A815" s="162">
        <v>3663</v>
      </c>
      <c r="B815" s="162">
        <v>1319.67</v>
      </c>
      <c r="C815" s="160">
        <v>684.25</v>
      </c>
      <c r="D815" s="160">
        <v>684.25</v>
      </c>
      <c r="E815" s="40"/>
    </row>
    <row r="816" spans="1:5">
      <c r="A816" s="161">
        <v>3667.5</v>
      </c>
      <c r="B816" s="161">
        <v>1321.33</v>
      </c>
      <c r="C816" s="159">
        <v>686.5</v>
      </c>
      <c r="D816" s="159">
        <v>686.5</v>
      </c>
      <c r="E816" s="40"/>
    </row>
    <row r="817" spans="1:5">
      <c r="A817" s="162">
        <v>3672</v>
      </c>
      <c r="B817" s="162">
        <v>1323</v>
      </c>
      <c r="C817" s="160">
        <v>688.75</v>
      </c>
      <c r="D817" s="160">
        <v>688.75</v>
      </c>
      <c r="E817" s="40"/>
    </row>
    <row r="818" spans="1:5">
      <c r="A818" s="161">
        <v>3676.5</v>
      </c>
      <c r="B818" s="161">
        <v>1324.67</v>
      </c>
      <c r="C818" s="159">
        <v>691</v>
      </c>
      <c r="D818" s="159">
        <v>691</v>
      </c>
      <c r="E818" s="40"/>
    </row>
    <row r="819" spans="1:5">
      <c r="A819" s="162">
        <v>3681</v>
      </c>
      <c r="B819" s="162">
        <v>1326.33</v>
      </c>
      <c r="C819" s="160">
        <v>693.25</v>
      </c>
      <c r="D819" s="160">
        <v>693.25</v>
      </c>
      <c r="E819" s="40"/>
    </row>
    <row r="820" spans="1:5">
      <c r="A820" s="161">
        <v>3685.5</v>
      </c>
      <c r="B820" s="161">
        <v>1328.08</v>
      </c>
      <c r="C820" s="159">
        <v>695.58</v>
      </c>
      <c r="D820" s="159">
        <v>695.58</v>
      </c>
      <c r="E820" s="40"/>
    </row>
    <row r="821" spans="1:5">
      <c r="A821" s="162">
        <v>3690</v>
      </c>
      <c r="B821" s="162">
        <v>1329.75</v>
      </c>
      <c r="C821" s="160">
        <v>697.75</v>
      </c>
      <c r="D821" s="160">
        <v>697.75</v>
      </c>
      <c r="E821" s="40"/>
    </row>
    <row r="822" spans="1:5">
      <c r="A822" s="161">
        <v>3694.5</v>
      </c>
      <c r="B822" s="161">
        <v>1331.42</v>
      </c>
      <c r="C822" s="159">
        <v>700.08</v>
      </c>
      <c r="D822" s="159">
        <v>700.08</v>
      </c>
      <c r="E822" s="40"/>
    </row>
    <row r="823" spans="1:5">
      <c r="A823" s="162">
        <v>3699</v>
      </c>
      <c r="B823" s="162">
        <v>1333.08</v>
      </c>
      <c r="C823" s="160">
        <v>702.25</v>
      </c>
      <c r="D823" s="160">
        <v>702.25</v>
      </c>
      <c r="E823" s="40"/>
    </row>
    <row r="824" spans="1:5">
      <c r="A824" s="161">
        <v>3703.5</v>
      </c>
      <c r="B824" s="161">
        <v>1334.83</v>
      </c>
      <c r="C824" s="159">
        <v>704.67</v>
      </c>
      <c r="D824" s="159">
        <v>704.67</v>
      </c>
      <c r="E824" s="40"/>
    </row>
    <row r="825" spans="1:5">
      <c r="A825" s="162">
        <v>3708</v>
      </c>
      <c r="B825" s="162">
        <v>1336.5</v>
      </c>
      <c r="C825" s="160">
        <v>706.83</v>
      </c>
      <c r="D825" s="160">
        <v>706.83</v>
      </c>
      <c r="E825" s="40"/>
    </row>
    <row r="826" spans="1:5">
      <c r="A826" s="161">
        <v>3712.5</v>
      </c>
      <c r="B826" s="161">
        <v>1338.17</v>
      </c>
      <c r="C826" s="159">
        <v>709.17</v>
      </c>
      <c r="D826" s="159">
        <v>709.17</v>
      </c>
      <c r="E826" s="40"/>
    </row>
    <row r="827" spans="1:5">
      <c r="A827" s="162">
        <v>3717</v>
      </c>
      <c r="B827" s="162">
        <v>1339.83</v>
      </c>
      <c r="C827" s="160">
        <v>711.33</v>
      </c>
      <c r="D827" s="160">
        <v>711.33</v>
      </c>
      <c r="E827" s="40"/>
    </row>
    <row r="828" spans="1:5">
      <c r="A828" s="161">
        <v>3721.5</v>
      </c>
      <c r="B828" s="161">
        <v>1341.58</v>
      </c>
      <c r="C828" s="159">
        <v>713.67</v>
      </c>
      <c r="D828" s="159">
        <v>713.67</v>
      </c>
      <c r="E828" s="40"/>
    </row>
    <row r="829" spans="1:5">
      <c r="A829" s="162">
        <v>3726</v>
      </c>
      <c r="B829" s="162">
        <v>1343.25</v>
      </c>
      <c r="C829" s="160">
        <v>715.92</v>
      </c>
      <c r="D829" s="160">
        <v>715.92</v>
      </c>
      <c r="E829" s="40"/>
    </row>
    <row r="830" spans="1:5">
      <c r="A830" s="161">
        <v>3730.5</v>
      </c>
      <c r="B830" s="161">
        <v>1344.92</v>
      </c>
      <c r="C830" s="159">
        <v>718.17</v>
      </c>
      <c r="D830" s="159">
        <v>718.17</v>
      </c>
      <c r="E830" s="40"/>
    </row>
    <row r="831" spans="1:5">
      <c r="A831" s="162">
        <v>3735</v>
      </c>
      <c r="B831" s="162">
        <v>1346.58</v>
      </c>
      <c r="C831" s="160">
        <v>720.42</v>
      </c>
      <c r="D831" s="160">
        <v>720.42</v>
      </c>
      <c r="E831" s="40"/>
    </row>
    <row r="832" spans="1:5">
      <c r="A832" s="161">
        <v>3739.5</v>
      </c>
      <c r="B832" s="161">
        <v>1348.33</v>
      </c>
      <c r="C832" s="159">
        <v>722.75</v>
      </c>
      <c r="D832" s="159">
        <v>722.75</v>
      </c>
      <c r="E832" s="40"/>
    </row>
    <row r="833" spans="1:5">
      <c r="A833" s="162">
        <v>3744</v>
      </c>
      <c r="B833" s="162">
        <v>1350</v>
      </c>
      <c r="C833" s="160">
        <v>724.92</v>
      </c>
      <c r="D833" s="160">
        <v>724.92</v>
      </c>
      <c r="E833" s="40"/>
    </row>
    <row r="834" spans="1:5">
      <c r="A834" s="161">
        <v>3748.5</v>
      </c>
      <c r="B834" s="161">
        <v>1351.67</v>
      </c>
      <c r="C834" s="159">
        <v>727.25</v>
      </c>
      <c r="D834" s="159">
        <v>727.25</v>
      </c>
      <c r="E834" s="40"/>
    </row>
    <row r="835" spans="1:5">
      <c r="A835" s="162">
        <v>3753</v>
      </c>
      <c r="B835" s="162">
        <v>1353.33</v>
      </c>
      <c r="C835" s="160">
        <v>729.42</v>
      </c>
      <c r="D835" s="160">
        <v>729.42</v>
      </c>
      <c r="E835" s="40"/>
    </row>
    <row r="836" spans="1:5">
      <c r="A836" s="161">
        <v>3757.5</v>
      </c>
      <c r="B836" s="161">
        <v>1355.08</v>
      </c>
      <c r="C836" s="159">
        <v>731.83</v>
      </c>
      <c r="D836" s="159">
        <v>731.83</v>
      </c>
      <c r="E836" s="40"/>
    </row>
    <row r="837" spans="1:5">
      <c r="A837" s="162">
        <v>3762</v>
      </c>
      <c r="B837" s="162">
        <v>1356.75</v>
      </c>
      <c r="C837" s="160">
        <v>734</v>
      </c>
      <c r="D837" s="160">
        <v>734</v>
      </c>
      <c r="E837" s="40"/>
    </row>
    <row r="838" spans="1:5">
      <c r="A838" s="161">
        <v>3766.5</v>
      </c>
      <c r="B838" s="161">
        <v>1358.42</v>
      </c>
      <c r="C838" s="159">
        <v>736.33</v>
      </c>
      <c r="D838" s="159">
        <v>736.33</v>
      </c>
      <c r="E838" s="40"/>
    </row>
    <row r="839" spans="1:5">
      <c r="A839" s="162">
        <v>3771</v>
      </c>
      <c r="B839" s="162">
        <v>1360.08</v>
      </c>
      <c r="C839" s="160">
        <v>738.5</v>
      </c>
      <c r="D839" s="160">
        <v>738.5</v>
      </c>
      <c r="E839" s="40"/>
    </row>
    <row r="840" spans="1:5">
      <c r="A840" s="161">
        <v>3775.5</v>
      </c>
      <c r="B840" s="161">
        <v>1361.83</v>
      </c>
      <c r="C840" s="159">
        <v>740.83</v>
      </c>
      <c r="D840" s="159">
        <v>740.83</v>
      </c>
      <c r="E840" s="40"/>
    </row>
    <row r="841" spans="1:5">
      <c r="A841" s="162">
        <v>3780</v>
      </c>
      <c r="B841" s="162">
        <v>1363.5</v>
      </c>
      <c r="C841" s="160">
        <v>743.17</v>
      </c>
      <c r="D841" s="160">
        <v>743.17</v>
      </c>
      <c r="E841" s="40"/>
    </row>
    <row r="842" spans="1:5">
      <c r="A842" s="161">
        <v>3784.5</v>
      </c>
      <c r="B842" s="161">
        <v>1365.17</v>
      </c>
      <c r="C842" s="159">
        <v>745.33</v>
      </c>
      <c r="D842" s="159">
        <v>745.33</v>
      </c>
      <c r="E842" s="40"/>
    </row>
    <row r="843" spans="1:5">
      <c r="A843" s="162">
        <v>3789</v>
      </c>
      <c r="B843" s="162">
        <v>1366.83</v>
      </c>
      <c r="C843" s="160">
        <v>747.67</v>
      </c>
      <c r="D843" s="160">
        <v>747.67</v>
      </c>
      <c r="E843" s="40"/>
    </row>
    <row r="844" spans="1:5">
      <c r="A844" s="161">
        <v>3793.5</v>
      </c>
      <c r="B844" s="161">
        <v>1368.5</v>
      </c>
      <c r="C844" s="159">
        <v>749.83</v>
      </c>
      <c r="D844" s="159">
        <v>749.83</v>
      </c>
      <c r="E844" s="40"/>
    </row>
    <row r="845" spans="1:5">
      <c r="A845" s="162">
        <v>3798</v>
      </c>
      <c r="B845" s="162">
        <v>1370.25</v>
      </c>
      <c r="C845" s="160">
        <v>752.25</v>
      </c>
      <c r="D845" s="160">
        <v>752.25</v>
      </c>
      <c r="E845" s="40"/>
    </row>
    <row r="846" spans="1:5">
      <c r="A846" s="161">
        <v>3802.5</v>
      </c>
      <c r="B846" s="161">
        <v>1371.92</v>
      </c>
      <c r="C846" s="159">
        <v>754.42</v>
      </c>
      <c r="D846" s="159">
        <v>754.42</v>
      </c>
      <c r="E846" s="40"/>
    </row>
    <row r="847" spans="1:5">
      <c r="A847" s="162">
        <v>3807</v>
      </c>
      <c r="B847" s="162">
        <v>1373.58</v>
      </c>
      <c r="C847" s="160">
        <v>756.67</v>
      </c>
      <c r="D847" s="160">
        <v>756.67</v>
      </c>
      <c r="E847" s="40"/>
    </row>
    <row r="848" spans="1:5">
      <c r="A848" s="161">
        <v>3811.5</v>
      </c>
      <c r="B848" s="161">
        <v>1375.25</v>
      </c>
      <c r="C848" s="159">
        <v>758.92</v>
      </c>
      <c r="D848" s="159">
        <v>758.92</v>
      </c>
      <c r="E848" s="40"/>
    </row>
    <row r="849" spans="1:5">
      <c r="A849" s="162">
        <v>3816</v>
      </c>
      <c r="B849" s="162">
        <v>1377</v>
      </c>
      <c r="C849" s="160">
        <v>761.25</v>
      </c>
      <c r="D849" s="160">
        <v>761.25</v>
      </c>
      <c r="E849" s="40"/>
    </row>
    <row r="850" spans="1:5">
      <c r="A850" s="161">
        <v>3820.5</v>
      </c>
      <c r="B850" s="161">
        <v>1378.67</v>
      </c>
      <c r="C850" s="159">
        <v>763.5</v>
      </c>
      <c r="D850" s="159">
        <v>763.5</v>
      </c>
      <c r="E850" s="40"/>
    </row>
    <row r="851" spans="1:5">
      <c r="A851" s="162">
        <v>3825</v>
      </c>
      <c r="B851" s="162">
        <v>1380.33</v>
      </c>
      <c r="C851" s="160">
        <v>765.75</v>
      </c>
      <c r="D851" s="160">
        <v>765.75</v>
      </c>
      <c r="E851" s="40"/>
    </row>
    <row r="852" spans="1:5">
      <c r="A852" s="161">
        <v>3829.5</v>
      </c>
      <c r="B852" s="161">
        <v>1382</v>
      </c>
      <c r="C852" s="159">
        <v>768</v>
      </c>
      <c r="D852" s="159">
        <v>768</v>
      </c>
      <c r="E852" s="40"/>
    </row>
    <row r="853" spans="1:5">
      <c r="A853" s="162">
        <v>3834</v>
      </c>
      <c r="B853" s="162">
        <v>1383.75</v>
      </c>
      <c r="C853" s="160">
        <v>770.33</v>
      </c>
      <c r="D853" s="160">
        <v>770.33</v>
      </c>
      <c r="E853" s="40"/>
    </row>
    <row r="854" spans="1:5">
      <c r="A854" s="161">
        <v>3838.5</v>
      </c>
      <c r="B854" s="161">
        <v>1385.42</v>
      </c>
      <c r="C854" s="159">
        <v>772.5</v>
      </c>
      <c r="D854" s="159">
        <v>772.5</v>
      </c>
      <c r="E854" s="40"/>
    </row>
    <row r="855" spans="1:5">
      <c r="A855" s="162">
        <v>3843</v>
      </c>
      <c r="B855" s="162">
        <v>1387.08</v>
      </c>
      <c r="C855" s="160">
        <v>774.83</v>
      </c>
      <c r="D855" s="160">
        <v>774.83</v>
      </c>
      <c r="E855" s="40"/>
    </row>
    <row r="856" spans="1:5">
      <c r="A856" s="161">
        <v>3847.5</v>
      </c>
      <c r="B856" s="161">
        <v>1388.75</v>
      </c>
      <c r="C856" s="159">
        <v>777</v>
      </c>
      <c r="D856" s="159">
        <v>777</v>
      </c>
      <c r="E856" s="40"/>
    </row>
    <row r="857" spans="1:5">
      <c r="A857" s="162">
        <v>3852</v>
      </c>
      <c r="B857" s="162">
        <v>1390.5</v>
      </c>
      <c r="C857" s="160">
        <v>779.42</v>
      </c>
      <c r="D857" s="160">
        <v>779.42</v>
      </c>
      <c r="E857" s="40"/>
    </row>
    <row r="858" spans="1:5">
      <c r="A858" s="161">
        <v>3856.5</v>
      </c>
      <c r="B858" s="161">
        <v>1392.17</v>
      </c>
      <c r="C858" s="159">
        <v>781.58</v>
      </c>
      <c r="D858" s="159">
        <v>781.58</v>
      </c>
      <c r="E858" s="40"/>
    </row>
    <row r="859" spans="1:5">
      <c r="A859" s="162">
        <v>3861</v>
      </c>
      <c r="B859" s="162">
        <v>1393.83</v>
      </c>
      <c r="C859" s="160">
        <v>783.83</v>
      </c>
      <c r="D859" s="160">
        <v>783.83</v>
      </c>
      <c r="E859" s="40"/>
    </row>
    <row r="860" spans="1:5">
      <c r="A860" s="161">
        <v>3865.5</v>
      </c>
      <c r="B860" s="161">
        <v>1395.5</v>
      </c>
      <c r="C860" s="159">
        <v>786.08</v>
      </c>
      <c r="D860" s="159">
        <v>786.08</v>
      </c>
      <c r="E860" s="40"/>
    </row>
    <row r="861" spans="1:5">
      <c r="A861" s="162">
        <v>3870</v>
      </c>
      <c r="B861" s="162">
        <v>1397.25</v>
      </c>
      <c r="C861" s="160">
        <v>788.42</v>
      </c>
      <c r="D861" s="160">
        <v>788.42</v>
      </c>
      <c r="E861" s="40"/>
    </row>
    <row r="862" spans="1:5">
      <c r="A862" s="161">
        <v>3874.5</v>
      </c>
      <c r="B862" s="161">
        <v>1398.92</v>
      </c>
      <c r="C862" s="159">
        <v>790.67</v>
      </c>
      <c r="D862" s="159">
        <v>790.67</v>
      </c>
      <c r="E862" s="40"/>
    </row>
    <row r="863" spans="1:5">
      <c r="A863" s="162">
        <v>3879</v>
      </c>
      <c r="B863" s="162">
        <v>1400.58</v>
      </c>
      <c r="C863" s="160">
        <v>792.92</v>
      </c>
      <c r="D863" s="160">
        <v>792.92</v>
      </c>
      <c r="E863" s="40"/>
    </row>
    <row r="864" spans="1:5">
      <c r="A864" s="161">
        <v>3883.5</v>
      </c>
      <c r="B864" s="161">
        <v>1402.25</v>
      </c>
      <c r="C864" s="159">
        <v>795.17</v>
      </c>
      <c r="D864" s="159">
        <v>795.17</v>
      </c>
      <c r="E864" s="40"/>
    </row>
    <row r="865" spans="1:5">
      <c r="A865" s="162">
        <v>3888</v>
      </c>
      <c r="B865" s="162">
        <v>1403.92</v>
      </c>
      <c r="C865" s="160">
        <v>797.42</v>
      </c>
      <c r="D865" s="160">
        <v>797.42</v>
      </c>
      <c r="E865" s="40"/>
    </row>
    <row r="866" spans="1:5">
      <c r="A866" s="161">
        <v>3892.5</v>
      </c>
      <c r="B866" s="161">
        <v>1405.67</v>
      </c>
      <c r="C866" s="159">
        <v>799.67</v>
      </c>
      <c r="D866" s="159">
        <v>799.67</v>
      </c>
      <c r="E866" s="40"/>
    </row>
    <row r="867" spans="1:5">
      <c r="A867" s="162">
        <v>3897</v>
      </c>
      <c r="B867" s="162">
        <v>1407.33</v>
      </c>
      <c r="C867" s="160">
        <v>802</v>
      </c>
      <c r="D867" s="160">
        <v>802</v>
      </c>
      <c r="E867" s="40"/>
    </row>
    <row r="868" spans="1:5">
      <c r="A868" s="161">
        <v>3901.5</v>
      </c>
      <c r="B868" s="161">
        <v>1409</v>
      </c>
      <c r="C868" s="159">
        <v>804.17</v>
      </c>
      <c r="D868" s="159">
        <v>804.17</v>
      </c>
      <c r="E868" s="40"/>
    </row>
    <row r="869" spans="1:5">
      <c r="A869" s="162">
        <v>3906</v>
      </c>
      <c r="B869" s="162">
        <v>1410.67</v>
      </c>
      <c r="C869" s="160">
        <v>806.5</v>
      </c>
      <c r="D869" s="160">
        <v>806.5</v>
      </c>
      <c r="E869" s="40"/>
    </row>
    <row r="870" spans="1:5">
      <c r="A870" s="161">
        <v>3910.5</v>
      </c>
      <c r="B870" s="161">
        <v>1412.42</v>
      </c>
      <c r="C870" s="159">
        <v>808.75</v>
      </c>
      <c r="D870" s="159">
        <v>808.75</v>
      </c>
      <c r="E870" s="40"/>
    </row>
    <row r="871" spans="1:5">
      <c r="A871" s="162">
        <v>3915</v>
      </c>
      <c r="B871" s="162">
        <v>1414.08</v>
      </c>
      <c r="C871" s="160">
        <v>811.08</v>
      </c>
      <c r="D871" s="160">
        <v>811.08</v>
      </c>
      <c r="E871" s="40"/>
    </row>
    <row r="872" spans="1:5">
      <c r="A872" s="161">
        <v>3919.5</v>
      </c>
      <c r="B872" s="161">
        <v>1415.75</v>
      </c>
      <c r="C872" s="159">
        <v>813.25</v>
      </c>
      <c r="D872" s="159">
        <v>813.25</v>
      </c>
      <c r="E872" s="40"/>
    </row>
    <row r="873" spans="1:5">
      <c r="A873" s="162">
        <v>3924</v>
      </c>
      <c r="B873" s="162">
        <v>1417.42</v>
      </c>
      <c r="C873" s="160">
        <v>815.5</v>
      </c>
      <c r="D873" s="160">
        <v>815.5</v>
      </c>
      <c r="E873" s="40"/>
    </row>
    <row r="874" spans="1:5">
      <c r="A874" s="161">
        <v>3928.5</v>
      </c>
      <c r="B874" s="161">
        <v>1419.17</v>
      </c>
      <c r="C874" s="159">
        <v>817.92</v>
      </c>
      <c r="D874" s="159">
        <v>817.92</v>
      </c>
      <c r="E874" s="40"/>
    </row>
    <row r="875" spans="1:5">
      <c r="A875" s="162">
        <v>3933</v>
      </c>
      <c r="B875" s="162">
        <v>1420.83</v>
      </c>
      <c r="C875" s="160">
        <v>820.08</v>
      </c>
      <c r="D875" s="160">
        <v>820.08</v>
      </c>
      <c r="E875" s="40"/>
    </row>
    <row r="876" spans="1:5">
      <c r="A876" s="161">
        <v>3937.5</v>
      </c>
      <c r="B876" s="161">
        <v>1422.5</v>
      </c>
      <c r="C876" s="159">
        <v>822.42</v>
      </c>
      <c r="D876" s="159">
        <v>822.42</v>
      </c>
      <c r="E876" s="40"/>
    </row>
    <row r="877" spans="1:5">
      <c r="A877" s="162">
        <v>3942</v>
      </c>
      <c r="B877" s="162">
        <v>1424.17</v>
      </c>
      <c r="C877" s="160">
        <v>824.58</v>
      </c>
      <c r="D877" s="160">
        <v>824.58</v>
      </c>
      <c r="E877" s="40"/>
    </row>
    <row r="878" spans="1:5">
      <c r="A878" s="161">
        <v>3946.5</v>
      </c>
      <c r="B878" s="161">
        <v>1425.92</v>
      </c>
      <c r="C878" s="159">
        <v>826.92</v>
      </c>
      <c r="D878" s="159">
        <v>826.92</v>
      </c>
      <c r="E878" s="40"/>
    </row>
    <row r="879" spans="1:5">
      <c r="A879" s="162">
        <v>3951</v>
      </c>
      <c r="B879" s="162">
        <v>1427.58</v>
      </c>
      <c r="C879" s="160">
        <v>829.17</v>
      </c>
      <c r="D879" s="160">
        <v>829.17</v>
      </c>
      <c r="E879" s="40"/>
    </row>
    <row r="880" spans="1:5">
      <c r="A880" s="161">
        <v>3955.5</v>
      </c>
      <c r="B880" s="161">
        <v>1429.25</v>
      </c>
      <c r="C880" s="159">
        <v>831.42</v>
      </c>
      <c r="D880" s="159">
        <v>831.42</v>
      </c>
      <c r="E880" s="40"/>
    </row>
    <row r="881" spans="1:5">
      <c r="A881" s="162">
        <v>3960</v>
      </c>
      <c r="B881" s="162">
        <v>1430.92</v>
      </c>
      <c r="C881" s="160">
        <v>833.67</v>
      </c>
      <c r="D881" s="160">
        <v>833.67</v>
      </c>
      <c r="E881" s="40"/>
    </row>
    <row r="882" spans="1:5">
      <c r="A882" s="161">
        <v>3964.5</v>
      </c>
      <c r="B882" s="161">
        <v>1432.67</v>
      </c>
      <c r="C882" s="159">
        <v>836</v>
      </c>
      <c r="D882" s="159">
        <v>836</v>
      </c>
      <c r="E882" s="40"/>
    </row>
    <row r="883" spans="1:5">
      <c r="A883" s="162">
        <v>3969</v>
      </c>
      <c r="B883" s="162">
        <v>1434.33</v>
      </c>
      <c r="C883" s="160">
        <v>838.25</v>
      </c>
      <c r="D883" s="160">
        <v>838.25</v>
      </c>
      <c r="E883" s="40"/>
    </row>
    <row r="884" spans="1:5">
      <c r="A884" s="161">
        <v>3973.5</v>
      </c>
      <c r="B884" s="161">
        <v>1436</v>
      </c>
      <c r="C884" s="159">
        <v>840.5</v>
      </c>
      <c r="D884" s="159">
        <v>840.5</v>
      </c>
      <c r="E884" s="40"/>
    </row>
    <row r="885" spans="1:5">
      <c r="A885" s="162">
        <v>3978</v>
      </c>
      <c r="B885" s="162">
        <v>1437.67</v>
      </c>
      <c r="C885" s="160">
        <v>842.67</v>
      </c>
      <c r="D885" s="160">
        <v>842.67</v>
      </c>
      <c r="E885" s="40"/>
    </row>
    <row r="886" spans="1:5">
      <c r="A886" s="161">
        <v>3982.5</v>
      </c>
      <c r="B886" s="161">
        <v>1439.42</v>
      </c>
      <c r="C886" s="159">
        <v>845.08</v>
      </c>
      <c r="D886" s="159">
        <v>845.08</v>
      </c>
      <c r="E886" s="40"/>
    </row>
    <row r="887" spans="1:5">
      <c r="A887" s="162">
        <v>3987</v>
      </c>
      <c r="B887" s="162">
        <v>1441.08</v>
      </c>
      <c r="C887" s="160">
        <v>847.25</v>
      </c>
      <c r="D887" s="160">
        <v>847.25</v>
      </c>
      <c r="E887" s="40"/>
    </row>
    <row r="888" spans="1:5">
      <c r="A888" s="161">
        <v>3991.5</v>
      </c>
      <c r="B888" s="161">
        <v>1442.75</v>
      </c>
      <c r="C888" s="159">
        <v>849.58</v>
      </c>
      <c r="D888" s="159">
        <v>849.58</v>
      </c>
      <c r="E888" s="40"/>
    </row>
    <row r="889" spans="1:5">
      <c r="A889" s="162">
        <v>3996</v>
      </c>
      <c r="B889" s="162">
        <v>1444.42</v>
      </c>
      <c r="C889" s="160">
        <v>851.75</v>
      </c>
      <c r="D889" s="160">
        <v>851.75</v>
      </c>
      <c r="E889" s="40"/>
    </row>
    <row r="890" spans="1:5">
      <c r="A890" s="161">
        <v>4000.5</v>
      </c>
      <c r="B890" s="161">
        <v>1446.08</v>
      </c>
      <c r="C890" s="159">
        <v>854.08</v>
      </c>
      <c r="D890" s="159">
        <v>854.08</v>
      </c>
      <c r="E890" s="40"/>
    </row>
    <row r="891" spans="1:5">
      <c r="A891" s="162">
        <v>4005</v>
      </c>
      <c r="B891" s="162">
        <v>1447.83</v>
      </c>
      <c r="C891" s="160">
        <v>856.33</v>
      </c>
      <c r="D891" s="160">
        <v>856.33</v>
      </c>
      <c r="E891" s="40"/>
    </row>
    <row r="892" spans="1:5">
      <c r="A892" s="161">
        <v>4009.5</v>
      </c>
      <c r="B892" s="161">
        <v>1449.5</v>
      </c>
      <c r="C892" s="159">
        <v>858.58</v>
      </c>
      <c r="D892" s="159">
        <v>858.58</v>
      </c>
      <c r="E892" s="40"/>
    </row>
    <row r="893" spans="1:5">
      <c r="A893" s="162">
        <v>4014</v>
      </c>
      <c r="B893" s="162">
        <v>1451.17</v>
      </c>
      <c r="C893" s="160">
        <v>860.83</v>
      </c>
      <c r="D893" s="160">
        <v>860.83</v>
      </c>
      <c r="E893" s="40"/>
    </row>
    <row r="894" spans="1:5">
      <c r="A894" s="161">
        <v>4018.5</v>
      </c>
      <c r="B894" s="161">
        <v>1452.83</v>
      </c>
      <c r="C894" s="159">
        <v>863.08</v>
      </c>
      <c r="D894" s="159">
        <v>863.08</v>
      </c>
      <c r="E894" s="40"/>
    </row>
    <row r="895" spans="1:5">
      <c r="A895" s="162">
        <v>4023</v>
      </c>
      <c r="B895" s="162">
        <v>1454.58</v>
      </c>
      <c r="C895" s="160">
        <v>865.42</v>
      </c>
      <c r="D895" s="160">
        <v>865.42</v>
      </c>
      <c r="E895" s="40"/>
    </row>
    <row r="896" spans="1:5">
      <c r="A896" s="161">
        <v>4027.5</v>
      </c>
      <c r="B896" s="161">
        <v>1456.25</v>
      </c>
      <c r="C896" s="159">
        <v>867.67</v>
      </c>
      <c r="D896" s="159">
        <v>867.67</v>
      </c>
      <c r="E896" s="40"/>
    </row>
    <row r="897" spans="1:5">
      <c r="A897" s="162">
        <v>4032</v>
      </c>
      <c r="B897" s="162">
        <v>1457.92</v>
      </c>
      <c r="C897" s="160">
        <v>869.92</v>
      </c>
      <c r="D897" s="160">
        <v>869.92</v>
      </c>
      <c r="E897" s="40"/>
    </row>
    <row r="898" spans="1:5">
      <c r="A898" s="161">
        <v>4036.5</v>
      </c>
      <c r="B898" s="161">
        <v>1459.58</v>
      </c>
      <c r="C898" s="159">
        <v>872.17</v>
      </c>
      <c r="D898" s="159">
        <v>872.17</v>
      </c>
      <c r="E898" s="40"/>
    </row>
    <row r="899" spans="1:5">
      <c r="A899" s="162">
        <v>4041</v>
      </c>
      <c r="B899" s="162">
        <v>1461.33</v>
      </c>
      <c r="C899" s="160">
        <v>874.42</v>
      </c>
      <c r="D899" s="160">
        <v>874.42</v>
      </c>
      <c r="E899" s="40"/>
    </row>
    <row r="900" spans="1:5">
      <c r="A900" s="161">
        <v>4045.5</v>
      </c>
      <c r="B900" s="161">
        <v>1463</v>
      </c>
      <c r="C900" s="159">
        <v>876.75</v>
      </c>
      <c r="D900" s="159">
        <v>876.75</v>
      </c>
      <c r="E900" s="40"/>
    </row>
    <row r="901" spans="1:5">
      <c r="A901" s="162">
        <v>4050</v>
      </c>
      <c r="B901" s="162">
        <v>1464.67</v>
      </c>
      <c r="C901" s="160">
        <v>878.92</v>
      </c>
      <c r="D901" s="160">
        <v>878.92</v>
      </c>
      <c r="E901" s="40"/>
    </row>
    <row r="902" spans="1:5">
      <c r="A902" s="161">
        <v>4054.5</v>
      </c>
      <c r="B902" s="161">
        <v>1466.33</v>
      </c>
      <c r="C902" s="159">
        <v>881.25</v>
      </c>
      <c r="D902" s="159">
        <v>881.25</v>
      </c>
      <c r="E902" s="40"/>
    </row>
    <row r="903" spans="1:5">
      <c r="A903" s="162">
        <v>4059</v>
      </c>
      <c r="B903" s="162">
        <v>1468.08</v>
      </c>
      <c r="C903" s="160">
        <v>883.5</v>
      </c>
      <c r="D903" s="160">
        <v>883.5</v>
      </c>
      <c r="E903" s="40"/>
    </row>
    <row r="904" spans="1:5">
      <c r="A904" s="161">
        <v>4063.5</v>
      </c>
      <c r="B904" s="161">
        <v>1469.75</v>
      </c>
      <c r="C904" s="159">
        <v>885.75</v>
      </c>
      <c r="D904" s="159">
        <v>885.75</v>
      </c>
      <c r="E904" s="40"/>
    </row>
    <row r="905" spans="1:5">
      <c r="A905" s="162">
        <v>4068</v>
      </c>
      <c r="B905" s="162">
        <v>1471.42</v>
      </c>
      <c r="C905" s="160">
        <v>888</v>
      </c>
      <c r="D905" s="160">
        <v>888</v>
      </c>
      <c r="E905" s="40"/>
    </row>
    <row r="906" spans="1:5">
      <c r="A906" s="161">
        <v>4072.5</v>
      </c>
      <c r="B906" s="161">
        <v>1473.08</v>
      </c>
      <c r="C906" s="159">
        <v>890.25</v>
      </c>
      <c r="D906" s="159">
        <v>890.25</v>
      </c>
      <c r="E906" s="40"/>
    </row>
    <row r="907" spans="1:5">
      <c r="A907" s="162">
        <v>4077</v>
      </c>
      <c r="B907" s="162">
        <v>1474.83</v>
      </c>
      <c r="C907" s="160">
        <v>892.67</v>
      </c>
      <c r="D907" s="160">
        <v>892.67</v>
      </c>
      <c r="E907" s="40"/>
    </row>
    <row r="908" spans="1:5">
      <c r="A908" s="161">
        <v>4081.5</v>
      </c>
      <c r="B908" s="161">
        <v>1476.5</v>
      </c>
      <c r="C908" s="159">
        <v>894.83</v>
      </c>
      <c r="D908" s="159">
        <v>894.83</v>
      </c>
      <c r="E908" s="40"/>
    </row>
    <row r="909" spans="1:5">
      <c r="A909" s="162">
        <v>4086</v>
      </c>
      <c r="B909" s="162">
        <v>1478.17</v>
      </c>
      <c r="C909" s="160">
        <v>897.17</v>
      </c>
      <c r="D909" s="160">
        <v>897.17</v>
      </c>
      <c r="E909" s="40"/>
    </row>
    <row r="910" spans="1:5">
      <c r="A910" s="161">
        <v>4090.5</v>
      </c>
      <c r="B910" s="161">
        <v>1479.83</v>
      </c>
      <c r="C910" s="159">
        <v>899.33</v>
      </c>
      <c r="D910" s="159">
        <v>899.33</v>
      </c>
      <c r="E910" s="40"/>
    </row>
    <row r="911" spans="1:5">
      <c r="A911" s="162">
        <v>4095</v>
      </c>
      <c r="B911" s="162">
        <v>1481.5</v>
      </c>
      <c r="C911" s="160">
        <v>901.58</v>
      </c>
      <c r="D911" s="160">
        <v>901.58</v>
      </c>
      <c r="E911" s="40"/>
    </row>
    <row r="912" spans="1:5">
      <c r="A912" s="161">
        <v>4099.5</v>
      </c>
      <c r="B912" s="161">
        <v>1483.25</v>
      </c>
      <c r="C912" s="159">
        <v>903.92</v>
      </c>
      <c r="D912" s="159">
        <v>903.92</v>
      </c>
      <c r="E912" s="40"/>
    </row>
    <row r="913" spans="1:5">
      <c r="A913" s="162">
        <v>4104</v>
      </c>
      <c r="B913" s="162">
        <v>1484.92</v>
      </c>
      <c r="C913" s="160">
        <v>906.17</v>
      </c>
      <c r="D913" s="160">
        <v>906.17</v>
      </c>
      <c r="E913" s="40"/>
    </row>
    <row r="914" spans="1:5">
      <c r="A914" s="161">
        <v>4108.5</v>
      </c>
      <c r="B914" s="161">
        <v>1486.58</v>
      </c>
      <c r="C914" s="159">
        <v>908.42</v>
      </c>
      <c r="D914" s="159">
        <v>908.42</v>
      </c>
      <c r="E914" s="40"/>
    </row>
    <row r="915" spans="1:5">
      <c r="A915" s="162">
        <v>4113</v>
      </c>
      <c r="B915" s="162">
        <v>1488.25</v>
      </c>
      <c r="C915" s="160">
        <v>910.67</v>
      </c>
      <c r="D915" s="160">
        <v>910.67</v>
      </c>
      <c r="E915" s="40"/>
    </row>
    <row r="916" spans="1:5">
      <c r="A916" s="161">
        <v>4117.5</v>
      </c>
      <c r="B916" s="161">
        <v>1490</v>
      </c>
      <c r="C916" s="159">
        <v>913</v>
      </c>
      <c r="D916" s="159">
        <v>913</v>
      </c>
      <c r="E916" s="40"/>
    </row>
    <row r="917" spans="1:5">
      <c r="A917" s="162">
        <v>4122</v>
      </c>
      <c r="B917" s="162">
        <v>1491.67</v>
      </c>
      <c r="C917" s="160">
        <v>915.25</v>
      </c>
      <c r="D917" s="160">
        <v>915.25</v>
      </c>
      <c r="E917" s="40"/>
    </row>
    <row r="918" spans="1:5">
      <c r="A918" s="161">
        <v>4126.5</v>
      </c>
      <c r="B918" s="161">
        <v>1493.33</v>
      </c>
      <c r="C918" s="159">
        <v>917.42</v>
      </c>
      <c r="D918" s="159">
        <v>917.42</v>
      </c>
      <c r="E918" s="40"/>
    </row>
    <row r="919" spans="1:5">
      <c r="A919" s="162">
        <v>4131</v>
      </c>
      <c r="B919" s="162">
        <v>1495</v>
      </c>
      <c r="C919" s="160">
        <v>919.75</v>
      </c>
      <c r="D919" s="160">
        <v>919.75</v>
      </c>
      <c r="E919" s="40"/>
    </row>
    <row r="920" spans="1:5">
      <c r="A920" s="161">
        <v>4135.5</v>
      </c>
      <c r="B920" s="161">
        <v>1496.75</v>
      </c>
      <c r="C920" s="159">
        <v>922</v>
      </c>
      <c r="D920" s="159">
        <v>922</v>
      </c>
      <c r="E920" s="40"/>
    </row>
    <row r="921" spans="1:5">
      <c r="A921" s="162">
        <v>4140</v>
      </c>
      <c r="B921" s="162">
        <v>1498.42</v>
      </c>
      <c r="C921" s="160">
        <v>924.33</v>
      </c>
      <c r="D921" s="160">
        <v>924.33</v>
      </c>
      <c r="E921" s="40"/>
    </row>
    <row r="922" spans="1:5">
      <c r="A922" s="161">
        <v>4144.5</v>
      </c>
      <c r="B922" s="161">
        <v>1500.08</v>
      </c>
      <c r="C922" s="159">
        <v>926.5</v>
      </c>
      <c r="D922" s="159">
        <v>926.5</v>
      </c>
      <c r="E922" s="40"/>
    </row>
    <row r="923" spans="1:5">
      <c r="A923" s="162">
        <v>4149</v>
      </c>
      <c r="B923" s="162">
        <v>1501.75</v>
      </c>
      <c r="C923" s="160">
        <v>928.75</v>
      </c>
      <c r="D923" s="160">
        <v>928.75</v>
      </c>
      <c r="E923" s="40"/>
    </row>
    <row r="924" spans="1:5">
      <c r="A924" s="161">
        <v>4153.5</v>
      </c>
      <c r="B924" s="161">
        <v>1503.5</v>
      </c>
      <c r="C924" s="159">
        <v>931.08</v>
      </c>
      <c r="D924" s="159">
        <v>931.08</v>
      </c>
      <c r="E924" s="40"/>
    </row>
    <row r="925" spans="1:5">
      <c r="A925" s="162">
        <v>4158</v>
      </c>
      <c r="B925" s="162">
        <v>1505.17</v>
      </c>
      <c r="C925" s="160">
        <v>933.33</v>
      </c>
      <c r="D925" s="160">
        <v>933.33</v>
      </c>
      <c r="E925" s="40"/>
    </row>
    <row r="926" spans="1:5">
      <c r="A926" s="161">
        <v>4162.5</v>
      </c>
      <c r="B926" s="161">
        <v>1506.83</v>
      </c>
      <c r="C926" s="159">
        <v>935.58</v>
      </c>
      <c r="D926" s="159">
        <v>935.58</v>
      </c>
      <c r="E926" s="40"/>
    </row>
    <row r="927" spans="1:5">
      <c r="A927" s="162">
        <v>4167</v>
      </c>
      <c r="B927" s="162">
        <v>1508.5</v>
      </c>
      <c r="C927" s="160">
        <v>937.83</v>
      </c>
      <c r="D927" s="160">
        <v>937.83</v>
      </c>
      <c r="E927" s="40"/>
    </row>
    <row r="928" spans="1:5">
      <c r="A928" s="161">
        <v>4171.5</v>
      </c>
      <c r="B928" s="161">
        <v>1510.25</v>
      </c>
      <c r="C928" s="159">
        <v>940.17</v>
      </c>
      <c r="D928" s="159">
        <v>940.17</v>
      </c>
      <c r="E928" s="40"/>
    </row>
    <row r="929" spans="1:5">
      <c r="A929" s="162">
        <v>4176</v>
      </c>
      <c r="B929" s="162">
        <v>1511.92</v>
      </c>
      <c r="C929" s="160">
        <v>942.42</v>
      </c>
      <c r="D929" s="160">
        <v>942.42</v>
      </c>
      <c r="E929" s="40"/>
    </row>
    <row r="930" spans="1:5">
      <c r="A930" s="161">
        <v>4180.5</v>
      </c>
      <c r="B930" s="161">
        <v>1513.58</v>
      </c>
      <c r="C930" s="159">
        <v>944.58</v>
      </c>
      <c r="D930" s="159">
        <v>944.58</v>
      </c>
      <c r="E930" s="40"/>
    </row>
    <row r="931" spans="1:5">
      <c r="A931" s="162">
        <v>4185</v>
      </c>
      <c r="B931" s="162">
        <v>1515.25</v>
      </c>
      <c r="C931" s="160">
        <v>946.92</v>
      </c>
      <c r="D931" s="160">
        <v>946.92</v>
      </c>
      <c r="E931" s="40"/>
    </row>
    <row r="932" spans="1:5">
      <c r="A932" s="161">
        <v>4189.5</v>
      </c>
      <c r="B932" s="161">
        <v>1517</v>
      </c>
      <c r="C932" s="159">
        <v>949.17</v>
      </c>
      <c r="D932" s="159">
        <v>949.17</v>
      </c>
      <c r="E932" s="40"/>
    </row>
    <row r="933" spans="1:5">
      <c r="A933" s="162">
        <v>4194</v>
      </c>
      <c r="B933" s="162">
        <v>1518.67</v>
      </c>
      <c r="C933" s="160">
        <v>951.5</v>
      </c>
      <c r="D933" s="160">
        <v>951.5</v>
      </c>
      <c r="E933" s="40"/>
    </row>
    <row r="934" spans="1:5">
      <c r="A934" s="161">
        <v>4198.5</v>
      </c>
      <c r="B934" s="161">
        <v>1520.33</v>
      </c>
      <c r="C934" s="159">
        <v>953.67</v>
      </c>
      <c r="D934" s="159">
        <v>953.67</v>
      </c>
      <c r="E934" s="40"/>
    </row>
    <row r="935" spans="1:5">
      <c r="A935" s="162">
        <v>4203</v>
      </c>
      <c r="B935" s="162">
        <v>1522</v>
      </c>
      <c r="C935" s="160">
        <v>956</v>
      </c>
      <c r="D935" s="160">
        <v>956</v>
      </c>
      <c r="E935" s="40"/>
    </row>
    <row r="936" spans="1:5">
      <c r="A936" s="161">
        <v>4207.5</v>
      </c>
      <c r="B936" s="161">
        <v>1523.67</v>
      </c>
      <c r="C936" s="159">
        <v>958.17</v>
      </c>
      <c r="D936" s="159">
        <v>958.17</v>
      </c>
      <c r="E936" s="40"/>
    </row>
    <row r="937" spans="1:5">
      <c r="A937" s="162">
        <v>4212</v>
      </c>
      <c r="B937" s="162">
        <v>1525.42</v>
      </c>
      <c r="C937" s="160">
        <v>960.5</v>
      </c>
      <c r="D937" s="160">
        <v>960.5</v>
      </c>
      <c r="E937" s="40"/>
    </row>
    <row r="938" spans="1:5">
      <c r="A938" s="161">
        <v>4216.5</v>
      </c>
      <c r="B938" s="161">
        <v>1527.08</v>
      </c>
      <c r="C938" s="159">
        <v>962.83</v>
      </c>
      <c r="D938" s="159">
        <v>962.83</v>
      </c>
      <c r="E938" s="40"/>
    </row>
    <row r="939" spans="1:5">
      <c r="A939" s="162">
        <v>4221</v>
      </c>
      <c r="B939" s="162">
        <v>1528.75</v>
      </c>
      <c r="C939" s="160">
        <v>965</v>
      </c>
      <c r="D939" s="160">
        <v>965</v>
      </c>
      <c r="E939" s="40"/>
    </row>
    <row r="940" spans="1:5">
      <c r="A940" s="161">
        <v>4225.5</v>
      </c>
      <c r="B940" s="161">
        <v>1530.42</v>
      </c>
      <c r="C940" s="159">
        <v>967.33</v>
      </c>
      <c r="D940" s="159">
        <v>967.33</v>
      </c>
      <c r="E940" s="40"/>
    </row>
    <row r="941" spans="1:5">
      <c r="A941" s="162">
        <v>4230</v>
      </c>
      <c r="B941" s="162">
        <v>1532.17</v>
      </c>
      <c r="C941" s="160">
        <v>969.58</v>
      </c>
      <c r="D941" s="160">
        <v>969.58</v>
      </c>
      <c r="E941" s="40"/>
    </row>
    <row r="942" spans="1:5">
      <c r="A942" s="161">
        <v>4234.5</v>
      </c>
      <c r="B942" s="161">
        <v>1533.83</v>
      </c>
      <c r="C942" s="159">
        <v>971.83</v>
      </c>
      <c r="D942" s="159">
        <v>971.83</v>
      </c>
      <c r="E942" s="40"/>
    </row>
    <row r="943" spans="1:5">
      <c r="A943" s="162">
        <v>4239</v>
      </c>
      <c r="B943" s="162">
        <v>1535.5</v>
      </c>
      <c r="C943" s="160">
        <v>974.08</v>
      </c>
      <c r="D943" s="160">
        <v>974.08</v>
      </c>
      <c r="E943" s="40"/>
    </row>
    <row r="944" spans="1:5">
      <c r="A944" s="161">
        <v>4243.5</v>
      </c>
      <c r="B944" s="161">
        <v>1537.17</v>
      </c>
      <c r="C944" s="159">
        <v>976.33</v>
      </c>
      <c r="D944" s="159">
        <v>976.33</v>
      </c>
      <c r="E944" s="40"/>
    </row>
    <row r="945" spans="1:5">
      <c r="A945" s="162">
        <v>4248</v>
      </c>
      <c r="B945" s="162">
        <v>1538.92</v>
      </c>
      <c r="C945" s="160">
        <v>978.67</v>
      </c>
      <c r="D945" s="160">
        <v>978.67</v>
      </c>
      <c r="E945" s="40"/>
    </row>
    <row r="946" spans="1:5">
      <c r="A946" s="161">
        <v>4252.5</v>
      </c>
      <c r="B946" s="161">
        <v>1540.58</v>
      </c>
      <c r="C946" s="159">
        <v>980.92</v>
      </c>
      <c r="D946" s="159">
        <v>980.92</v>
      </c>
      <c r="E946" s="40"/>
    </row>
    <row r="947" spans="1:5">
      <c r="A947" s="162">
        <v>4257</v>
      </c>
      <c r="B947" s="162">
        <v>1542.25</v>
      </c>
      <c r="C947" s="160">
        <v>983.17</v>
      </c>
      <c r="D947" s="160">
        <v>983.17</v>
      </c>
      <c r="E947" s="40"/>
    </row>
    <row r="948" spans="1:5">
      <c r="A948" s="161">
        <v>4261.5</v>
      </c>
      <c r="B948" s="161">
        <v>1543.92</v>
      </c>
      <c r="C948" s="159">
        <v>985.42</v>
      </c>
      <c r="D948" s="159">
        <v>985.42</v>
      </c>
      <c r="E948" s="40"/>
    </row>
    <row r="949" spans="1:5">
      <c r="A949" s="162">
        <v>4266</v>
      </c>
      <c r="B949" s="162">
        <v>1545.67</v>
      </c>
      <c r="C949" s="160">
        <v>987.67</v>
      </c>
      <c r="D949" s="160">
        <v>987.67</v>
      </c>
      <c r="E949" s="40"/>
    </row>
    <row r="950" spans="1:5">
      <c r="A950" s="161">
        <v>4270.5</v>
      </c>
      <c r="B950" s="161">
        <v>1547.33</v>
      </c>
      <c r="C950" s="159">
        <v>990</v>
      </c>
      <c r="D950" s="159">
        <v>990</v>
      </c>
      <c r="E950" s="40"/>
    </row>
    <row r="951" spans="1:5">
      <c r="A951" s="162">
        <v>4275</v>
      </c>
      <c r="B951" s="162">
        <v>1549</v>
      </c>
      <c r="C951" s="160">
        <v>992.17</v>
      </c>
      <c r="D951" s="160">
        <v>992.17</v>
      </c>
      <c r="E951" s="40"/>
    </row>
    <row r="952" spans="1:5">
      <c r="A952" s="161">
        <v>4279.5</v>
      </c>
      <c r="B952" s="161">
        <v>1550.67</v>
      </c>
      <c r="C952" s="159">
        <v>994.5</v>
      </c>
      <c r="D952" s="159">
        <v>994.5</v>
      </c>
      <c r="E952" s="40"/>
    </row>
    <row r="953" spans="1:5">
      <c r="A953" s="162">
        <v>4284</v>
      </c>
      <c r="B953" s="162">
        <v>1552.42</v>
      </c>
      <c r="C953" s="160">
        <v>996.75</v>
      </c>
      <c r="D953" s="160">
        <v>996.75</v>
      </c>
      <c r="E953" s="40"/>
    </row>
    <row r="954" spans="1:5">
      <c r="A954" s="161">
        <v>4288.5</v>
      </c>
      <c r="B954" s="161">
        <v>1554.08</v>
      </c>
      <c r="C954" s="159">
        <v>999.08</v>
      </c>
      <c r="D954" s="159">
        <v>999.08</v>
      </c>
      <c r="E954" s="40"/>
    </row>
    <row r="955" spans="1:5">
      <c r="A955" s="162">
        <v>4293</v>
      </c>
      <c r="B955" s="162">
        <v>1555.75</v>
      </c>
      <c r="C955" s="162">
        <v>1001.25</v>
      </c>
      <c r="D955" s="162">
        <v>1001.25</v>
      </c>
      <c r="E955" s="40"/>
    </row>
    <row r="956" spans="1:5">
      <c r="A956" s="161">
        <v>4297.5</v>
      </c>
      <c r="B956" s="161">
        <v>1557.42</v>
      </c>
      <c r="C956" s="161">
        <v>1003.5</v>
      </c>
      <c r="D956" s="161">
        <v>1003.5</v>
      </c>
      <c r="E956" s="40"/>
    </row>
    <row r="957" spans="1:5">
      <c r="A957" s="162">
        <v>4302</v>
      </c>
      <c r="B957" s="162">
        <v>1559.08</v>
      </c>
      <c r="C957" s="162">
        <v>1005.75</v>
      </c>
      <c r="D957" s="162">
        <v>1005.75</v>
      </c>
      <c r="E957" s="40"/>
    </row>
    <row r="958" spans="1:5">
      <c r="A958" s="161">
        <v>4306.5</v>
      </c>
      <c r="B958" s="161">
        <v>1560.83</v>
      </c>
      <c r="C958" s="161">
        <v>1008.08</v>
      </c>
      <c r="D958" s="161">
        <v>1008.08</v>
      </c>
      <c r="E958" s="40"/>
    </row>
    <row r="959" spans="1:5">
      <c r="A959" s="162">
        <v>4311</v>
      </c>
      <c r="B959" s="162">
        <v>1562.5</v>
      </c>
      <c r="C959" s="162">
        <v>1010.33</v>
      </c>
      <c r="D959" s="162">
        <v>1010.33</v>
      </c>
      <c r="E959" s="40"/>
    </row>
    <row r="960" spans="1:5">
      <c r="A960" s="161">
        <v>4315.5</v>
      </c>
      <c r="B960" s="161">
        <v>1564.17</v>
      </c>
      <c r="C960" s="161">
        <v>1012.58</v>
      </c>
      <c r="D960" s="161">
        <v>1012.58</v>
      </c>
      <c r="E960" s="40"/>
    </row>
    <row r="961" spans="1:5">
      <c r="A961" s="162">
        <v>4320</v>
      </c>
      <c r="B961" s="162">
        <v>1565.83</v>
      </c>
      <c r="C961" s="162">
        <v>1014.83</v>
      </c>
      <c r="D961" s="162">
        <v>1014.83</v>
      </c>
      <c r="E961" s="40"/>
    </row>
    <row r="962" spans="1:5">
      <c r="A962" s="161">
        <v>4324.5</v>
      </c>
      <c r="B962" s="161">
        <v>1567.58</v>
      </c>
      <c r="C962" s="161">
        <v>1017.17</v>
      </c>
      <c r="D962" s="161">
        <v>1017.17</v>
      </c>
      <c r="E962" s="40"/>
    </row>
    <row r="963" spans="1:5">
      <c r="A963" s="162">
        <v>4329</v>
      </c>
      <c r="B963" s="162">
        <v>1569.25</v>
      </c>
      <c r="C963" s="162">
        <v>1019.33</v>
      </c>
      <c r="D963" s="162">
        <v>1019.33</v>
      </c>
      <c r="E963" s="40"/>
    </row>
    <row r="964" spans="1:5">
      <c r="A964" s="161">
        <v>4333.5</v>
      </c>
      <c r="B964" s="161">
        <v>1570.92</v>
      </c>
      <c r="C964" s="161">
        <v>1021.67</v>
      </c>
      <c r="D964" s="161">
        <v>1021.67</v>
      </c>
      <c r="E964" s="40"/>
    </row>
    <row r="965" spans="1:5">
      <c r="A965" s="162">
        <v>4338</v>
      </c>
      <c r="B965" s="162">
        <v>1572.58</v>
      </c>
      <c r="C965" s="162">
        <v>1023.83</v>
      </c>
      <c r="D965" s="162">
        <v>1023.83</v>
      </c>
      <c r="E965" s="40"/>
    </row>
    <row r="966" spans="1:5">
      <c r="A966" s="161">
        <v>4342.5</v>
      </c>
      <c r="B966" s="161">
        <v>1574.33</v>
      </c>
      <c r="C966" s="161">
        <v>1026.25</v>
      </c>
      <c r="D966" s="161">
        <v>1026.25</v>
      </c>
      <c r="E966" s="40"/>
    </row>
    <row r="967" spans="1:5">
      <c r="A967" s="162">
        <v>4347</v>
      </c>
      <c r="B967" s="162">
        <v>1576</v>
      </c>
      <c r="C967" s="162">
        <v>1028.42</v>
      </c>
      <c r="D967" s="162">
        <v>1028.42</v>
      </c>
      <c r="E967" s="40"/>
    </row>
    <row r="968" spans="1:5">
      <c r="A968" s="161">
        <v>4351.5</v>
      </c>
      <c r="B968" s="161">
        <v>1577.67</v>
      </c>
      <c r="C968" s="161">
        <v>1030.67</v>
      </c>
      <c r="D968" s="161">
        <v>1030.67</v>
      </c>
      <c r="E968" s="40"/>
    </row>
    <row r="969" spans="1:5">
      <c r="A969" s="162">
        <v>4356</v>
      </c>
      <c r="B969" s="162">
        <v>1579.33</v>
      </c>
      <c r="C969" s="162">
        <v>1032.92</v>
      </c>
      <c r="D969" s="162">
        <v>1032.92</v>
      </c>
      <c r="E969" s="40"/>
    </row>
    <row r="970" spans="1:5">
      <c r="A970" s="161">
        <v>4360.5</v>
      </c>
      <c r="B970" s="161">
        <v>1581.08</v>
      </c>
      <c r="C970" s="161">
        <v>1035.25</v>
      </c>
      <c r="D970" s="161">
        <v>1035.25</v>
      </c>
      <c r="E970" s="40"/>
    </row>
    <row r="971" spans="1:5">
      <c r="A971" s="162">
        <v>4365</v>
      </c>
      <c r="B971" s="162">
        <v>1582.75</v>
      </c>
      <c r="C971" s="162">
        <v>1037.58</v>
      </c>
      <c r="D971" s="162">
        <v>1037.58</v>
      </c>
      <c r="E971" s="40"/>
    </row>
    <row r="972" spans="1:5">
      <c r="A972" s="161">
        <v>4369.5</v>
      </c>
      <c r="B972" s="161">
        <v>1584.42</v>
      </c>
      <c r="C972" s="161">
        <v>1039.75</v>
      </c>
      <c r="D972" s="161">
        <v>1039.75</v>
      </c>
      <c r="E972" s="40"/>
    </row>
    <row r="973" spans="1:5">
      <c r="A973" s="162">
        <v>4374</v>
      </c>
      <c r="B973" s="162">
        <v>1586.08</v>
      </c>
      <c r="C973" s="162">
        <v>1042.08</v>
      </c>
      <c r="D973" s="162">
        <v>1042.08</v>
      </c>
      <c r="E973" s="40"/>
    </row>
    <row r="974" spans="1:5">
      <c r="A974" s="161">
        <v>4378.5</v>
      </c>
      <c r="B974" s="161">
        <v>1587.83</v>
      </c>
      <c r="C974" s="161">
        <v>1044.33</v>
      </c>
      <c r="D974" s="161">
        <v>1044.33</v>
      </c>
      <c r="E974" s="40"/>
    </row>
    <row r="975" spans="1:5">
      <c r="A975" s="162">
        <v>4383</v>
      </c>
      <c r="B975" s="162">
        <v>1589.5</v>
      </c>
      <c r="C975" s="162">
        <v>1046.58</v>
      </c>
      <c r="D975" s="162">
        <v>1046.58</v>
      </c>
      <c r="E975" s="40"/>
    </row>
    <row r="976" spans="1:5">
      <c r="A976" s="161">
        <v>4387.5</v>
      </c>
      <c r="B976" s="161">
        <v>1591.17</v>
      </c>
      <c r="C976" s="161">
        <v>1048.83</v>
      </c>
      <c r="D976" s="161">
        <v>1048.83</v>
      </c>
      <c r="E976" s="40"/>
    </row>
    <row r="977" spans="1:5">
      <c r="A977" s="162">
        <v>4392</v>
      </c>
      <c r="B977" s="162">
        <v>1592.83</v>
      </c>
      <c r="C977" s="162">
        <v>1051.08</v>
      </c>
      <c r="D977" s="162">
        <v>1051.08</v>
      </c>
      <c r="E977" s="40"/>
    </row>
    <row r="978" spans="1:5">
      <c r="A978" s="161">
        <v>4396.5</v>
      </c>
      <c r="B978" s="161">
        <v>1594.58</v>
      </c>
      <c r="C978" s="161">
        <v>1053.42</v>
      </c>
      <c r="D978" s="161">
        <v>1053.42</v>
      </c>
      <c r="E978" s="40"/>
    </row>
    <row r="979" spans="1:5">
      <c r="A979" s="162">
        <v>4401</v>
      </c>
      <c r="B979" s="162">
        <v>1596.25</v>
      </c>
      <c r="C979" s="162">
        <v>1055.67</v>
      </c>
      <c r="D979" s="162">
        <v>1055.67</v>
      </c>
      <c r="E979" s="40"/>
    </row>
    <row r="980" spans="1:5">
      <c r="A980" s="161">
        <v>4405.5</v>
      </c>
      <c r="B980" s="161">
        <v>1597.92</v>
      </c>
      <c r="C980" s="161">
        <v>1057.92</v>
      </c>
      <c r="D980" s="161">
        <v>1057.92</v>
      </c>
      <c r="E980" s="40"/>
    </row>
    <row r="981" spans="1:5">
      <c r="A981" s="162">
        <v>4410</v>
      </c>
      <c r="B981" s="162">
        <v>1599.58</v>
      </c>
      <c r="C981" s="162">
        <v>1060.17</v>
      </c>
      <c r="D981" s="162">
        <v>1060.17</v>
      </c>
      <c r="E981" s="40"/>
    </row>
    <row r="982" spans="1:5">
      <c r="A982" s="161">
        <v>4414.5</v>
      </c>
      <c r="B982" s="161">
        <v>1601.25</v>
      </c>
      <c r="C982" s="161">
        <v>1062.33</v>
      </c>
      <c r="D982" s="161">
        <v>1062.33</v>
      </c>
      <c r="E982" s="40"/>
    </row>
    <row r="983" spans="1:5">
      <c r="A983" s="162">
        <v>4419</v>
      </c>
      <c r="B983" s="162">
        <v>1603</v>
      </c>
      <c r="C983" s="162">
        <v>1064.75</v>
      </c>
      <c r="D983" s="162">
        <v>1064.75</v>
      </c>
      <c r="E983" s="40"/>
    </row>
    <row r="984" spans="1:5">
      <c r="A984" s="161">
        <v>4423.5</v>
      </c>
      <c r="B984" s="161">
        <v>1604.67</v>
      </c>
      <c r="C984" s="161">
        <v>1066.92</v>
      </c>
      <c r="D984" s="161">
        <v>1066.92</v>
      </c>
      <c r="E984" s="40"/>
    </row>
    <row r="985" spans="1:5">
      <c r="A985" s="162">
        <v>4428</v>
      </c>
      <c r="B985" s="162">
        <v>1606.33</v>
      </c>
      <c r="C985" s="162">
        <v>1069.25</v>
      </c>
      <c r="D985" s="162">
        <v>1069.25</v>
      </c>
      <c r="E985" s="40"/>
    </row>
    <row r="986" spans="1:5">
      <c r="A986" s="161">
        <v>4432.5</v>
      </c>
      <c r="B986" s="161">
        <v>1608</v>
      </c>
      <c r="C986" s="161">
        <v>1071.42</v>
      </c>
      <c r="D986" s="161">
        <v>1071.42</v>
      </c>
      <c r="E986" s="40"/>
    </row>
    <row r="987" spans="1:5">
      <c r="A987" s="162">
        <v>4437</v>
      </c>
      <c r="B987" s="162">
        <v>1609.75</v>
      </c>
      <c r="C987" s="162">
        <v>1073.75</v>
      </c>
      <c r="D987" s="162">
        <v>1073.75</v>
      </c>
      <c r="E987" s="40"/>
    </row>
    <row r="988" spans="1:5">
      <c r="A988" s="161">
        <v>4441.5</v>
      </c>
      <c r="B988" s="161">
        <v>1611.42</v>
      </c>
      <c r="C988" s="161">
        <v>1076</v>
      </c>
      <c r="D988" s="161">
        <v>1076</v>
      </c>
      <c r="E988" s="40"/>
    </row>
    <row r="989" spans="1:5">
      <c r="A989" s="162">
        <v>4446</v>
      </c>
      <c r="B989" s="162">
        <v>1613.08</v>
      </c>
      <c r="C989" s="162">
        <v>1078.25</v>
      </c>
      <c r="D989" s="162">
        <v>1078.25</v>
      </c>
      <c r="E989" s="40"/>
    </row>
    <row r="990" spans="1:5">
      <c r="A990" s="161">
        <v>4450.5</v>
      </c>
      <c r="B990" s="161">
        <v>1614.75</v>
      </c>
      <c r="C990" s="161">
        <v>1080.5</v>
      </c>
      <c r="D990" s="161">
        <v>1080.5</v>
      </c>
      <c r="E990" s="40"/>
    </row>
    <row r="991" spans="1:5">
      <c r="A991" s="162">
        <v>4455</v>
      </c>
      <c r="B991" s="162">
        <v>1616.5</v>
      </c>
      <c r="C991" s="162">
        <v>1082.83</v>
      </c>
      <c r="D991" s="162">
        <v>1082.83</v>
      </c>
      <c r="E991" s="40"/>
    </row>
    <row r="992" spans="1:5">
      <c r="A992" s="161">
        <v>4459.5</v>
      </c>
      <c r="B992" s="161">
        <v>1618.17</v>
      </c>
      <c r="C992" s="161">
        <v>1085.08</v>
      </c>
      <c r="D992" s="161">
        <v>1085.08</v>
      </c>
      <c r="E992" s="40"/>
    </row>
    <row r="993" spans="1:5">
      <c r="A993" s="162">
        <v>4464</v>
      </c>
      <c r="B993" s="162">
        <v>1619.83</v>
      </c>
      <c r="C993" s="162">
        <v>1087.33</v>
      </c>
      <c r="D993" s="162">
        <v>1087.33</v>
      </c>
      <c r="E993" s="40"/>
    </row>
    <row r="994" spans="1:5">
      <c r="A994" s="161">
        <v>4468.5</v>
      </c>
      <c r="B994" s="161">
        <v>1621.5</v>
      </c>
      <c r="C994" s="161">
        <v>1089.5</v>
      </c>
      <c r="D994" s="161">
        <v>1089.5</v>
      </c>
      <c r="E994" s="40"/>
    </row>
    <row r="995" spans="1:5">
      <c r="A995" s="162">
        <v>4473</v>
      </c>
      <c r="B995" s="162">
        <v>1623.25</v>
      </c>
      <c r="C995" s="162">
        <v>1091.92</v>
      </c>
      <c r="D995" s="162">
        <v>1091.92</v>
      </c>
      <c r="E995" s="40"/>
    </row>
    <row r="996" spans="1:5">
      <c r="A996" s="161">
        <v>4477.5</v>
      </c>
      <c r="B996" s="161">
        <v>1624.92</v>
      </c>
      <c r="C996" s="161">
        <v>1094.08</v>
      </c>
      <c r="D996" s="161">
        <v>1094.08</v>
      </c>
      <c r="E996" s="40"/>
    </row>
    <row r="997" spans="1:5">
      <c r="A997" s="162">
        <v>4482</v>
      </c>
      <c r="B997" s="162">
        <v>1626.58</v>
      </c>
      <c r="C997" s="162">
        <v>1096.42</v>
      </c>
      <c r="D997" s="162">
        <v>1096.42</v>
      </c>
      <c r="E997" s="40"/>
    </row>
    <row r="998" spans="1:5">
      <c r="A998" s="161">
        <v>4486.5</v>
      </c>
      <c r="B998" s="161">
        <v>1628.25</v>
      </c>
      <c r="C998" s="161">
        <v>1098.58</v>
      </c>
      <c r="D998" s="161">
        <v>1098.58</v>
      </c>
      <c r="E998" s="40"/>
    </row>
    <row r="999" spans="1:5">
      <c r="A999" s="162">
        <v>4491</v>
      </c>
      <c r="B999" s="162">
        <v>1630</v>
      </c>
      <c r="C999" s="162">
        <v>1101</v>
      </c>
      <c r="D999" s="162">
        <v>1101</v>
      </c>
      <c r="E999" s="40"/>
    </row>
    <row r="1000" spans="1:5">
      <c r="A1000" s="161">
        <v>4495.5</v>
      </c>
      <c r="B1000" s="161">
        <v>1631.67</v>
      </c>
      <c r="C1000" s="161">
        <v>1103.17</v>
      </c>
      <c r="D1000" s="161">
        <v>1103.17</v>
      </c>
      <c r="E1000" s="40"/>
    </row>
    <row r="1001" spans="1:5">
      <c r="A1001" s="162">
        <v>4500</v>
      </c>
      <c r="B1001" s="162">
        <v>1633.33</v>
      </c>
      <c r="C1001" s="162">
        <v>1105.42</v>
      </c>
      <c r="D1001" s="162">
        <v>1105.42</v>
      </c>
      <c r="E1001" s="40"/>
    </row>
    <row r="1002" spans="1:5">
      <c r="A1002" s="161">
        <v>4504.5</v>
      </c>
      <c r="B1002" s="161">
        <v>1635</v>
      </c>
      <c r="C1002" s="161">
        <v>1107.67</v>
      </c>
      <c r="D1002" s="161">
        <v>1107.67</v>
      </c>
      <c r="E1002" s="40"/>
    </row>
    <row r="1003" spans="1:5">
      <c r="A1003" s="162">
        <v>4509</v>
      </c>
      <c r="B1003" s="162">
        <v>1636.67</v>
      </c>
      <c r="C1003" s="162">
        <v>1109.92</v>
      </c>
      <c r="D1003" s="162">
        <v>1109.92</v>
      </c>
      <c r="E1003" s="40"/>
    </row>
    <row r="1004" spans="1:5">
      <c r="A1004" s="161">
        <v>4513.5</v>
      </c>
      <c r="B1004" s="161">
        <v>1638.42</v>
      </c>
      <c r="C1004" s="161">
        <v>1112.33</v>
      </c>
      <c r="D1004" s="161">
        <v>1112.33</v>
      </c>
      <c r="E1004" s="40"/>
    </row>
    <row r="1005" spans="1:5">
      <c r="A1005" s="162">
        <v>4518</v>
      </c>
      <c r="B1005" s="162">
        <v>1640.08</v>
      </c>
      <c r="C1005" s="162">
        <v>1114.5</v>
      </c>
      <c r="D1005" s="162">
        <v>1114.5</v>
      </c>
      <c r="E1005" s="40"/>
    </row>
    <row r="1006" spans="1:5">
      <c r="A1006" s="161">
        <v>4522.5</v>
      </c>
      <c r="B1006" s="161">
        <v>1641.75</v>
      </c>
      <c r="C1006" s="161">
        <v>1116.83</v>
      </c>
      <c r="D1006" s="161">
        <v>1116.83</v>
      </c>
      <c r="E1006" s="40"/>
    </row>
    <row r="1007" spans="1:5">
      <c r="A1007" s="162">
        <v>4527</v>
      </c>
      <c r="B1007" s="162">
        <v>1643.42</v>
      </c>
      <c r="C1007" s="162">
        <v>1119</v>
      </c>
      <c r="D1007" s="162">
        <v>1119</v>
      </c>
      <c r="E1007" s="40"/>
    </row>
    <row r="1008" spans="1:5">
      <c r="A1008" s="161">
        <v>4531.5</v>
      </c>
      <c r="B1008" s="161">
        <v>1645.17</v>
      </c>
      <c r="C1008" s="161">
        <v>1121.33</v>
      </c>
      <c r="D1008" s="161">
        <v>1121.33</v>
      </c>
      <c r="E1008" s="40"/>
    </row>
    <row r="1009" spans="1:5">
      <c r="A1009" s="162">
        <v>4536</v>
      </c>
      <c r="B1009" s="162">
        <v>1646.83</v>
      </c>
      <c r="C1009" s="162">
        <v>1123.58</v>
      </c>
      <c r="D1009" s="162">
        <v>1123.58</v>
      </c>
      <c r="E1009" s="40"/>
    </row>
    <row r="1010" spans="1:5">
      <c r="A1010" s="161">
        <v>4540.5</v>
      </c>
      <c r="B1010" s="161">
        <v>1648.5</v>
      </c>
      <c r="C1010" s="161">
        <v>1125.83</v>
      </c>
      <c r="D1010" s="161">
        <v>1125.83</v>
      </c>
      <c r="E1010" s="40"/>
    </row>
    <row r="1011" spans="1:5">
      <c r="A1011" s="162">
        <v>4545</v>
      </c>
      <c r="B1011" s="162">
        <v>1650.17</v>
      </c>
      <c r="C1011" s="162">
        <v>1128.08</v>
      </c>
      <c r="D1011" s="162">
        <v>1128.08</v>
      </c>
      <c r="E1011" s="40"/>
    </row>
    <row r="1012" spans="1:5">
      <c r="A1012" s="161">
        <v>4549.5</v>
      </c>
      <c r="B1012" s="161">
        <v>1651.92</v>
      </c>
      <c r="C1012" s="161">
        <v>1130.42</v>
      </c>
      <c r="D1012" s="161">
        <v>1130.42</v>
      </c>
      <c r="E1012" s="40"/>
    </row>
    <row r="1013" spans="1:5">
      <c r="A1013" s="162">
        <v>4554</v>
      </c>
      <c r="B1013" s="162">
        <v>1653.58</v>
      </c>
      <c r="C1013" s="162">
        <v>1132.58</v>
      </c>
      <c r="D1013" s="162">
        <v>1132.58</v>
      </c>
      <c r="E1013" s="40"/>
    </row>
    <row r="1014" spans="1:5">
      <c r="A1014" s="161">
        <v>4558.5</v>
      </c>
      <c r="B1014" s="161">
        <v>1655.25</v>
      </c>
      <c r="C1014" s="161">
        <v>1134.92</v>
      </c>
      <c r="D1014" s="161">
        <v>1134.92</v>
      </c>
      <c r="E1014" s="40"/>
    </row>
    <row r="1015" spans="1:5">
      <c r="A1015" s="162">
        <v>4563</v>
      </c>
      <c r="B1015" s="162">
        <v>1656.92</v>
      </c>
      <c r="C1015" s="162">
        <v>1137.08</v>
      </c>
      <c r="D1015" s="162">
        <v>1137.08</v>
      </c>
      <c r="E1015" s="40"/>
    </row>
    <row r="1016" spans="1:5">
      <c r="A1016" s="161">
        <v>4567.5</v>
      </c>
      <c r="B1016" s="161">
        <v>1658.67</v>
      </c>
      <c r="C1016" s="161">
        <v>1139.5</v>
      </c>
      <c r="D1016" s="161">
        <v>1139.5</v>
      </c>
      <c r="E1016" s="40"/>
    </row>
    <row r="1017" spans="1:5">
      <c r="A1017" s="162">
        <v>4572</v>
      </c>
      <c r="B1017" s="162">
        <v>1660.33</v>
      </c>
      <c r="C1017" s="162">
        <v>1141.67</v>
      </c>
      <c r="D1017" s="162">
        <v>1141.67</v>
      </c>
      <c r="E1017" s="40"/>
    </row>
    <row r="1018" spans="1:5">
      <c r="A1018" s="161">
        <v>4576.5</v>
      </c>
      <c r="B1018" s="161">
        <v>1662</v>
      </c>
      <c r="C1018" s="161">
        <v>1144</v>
      </c>
      <c r="D1018" s="161">
        <v>1144</v>
      </c>
      <c r="E1018" s="40"/>
    </row>
    <row r="1019" spans="1:5">
      <c r="A1019" s="162">
        <v>4581</v>
      </c>
      <c r="B1019" s="162">
        <v>1663.67</v>
      </c>
      <c r="C1019" s="162">
        <v>1146.17</v>
      </c>
      <c r="D1019" s="162">
        <v>1146.17</v>
      </c>
      <c r="E1019" s="40"/>
    </row>
    <row r="1020" spans="1:5">
      <c r="A1020" s="161">
        <v>4585.5</v>
      </c>
      <c r="B1020" s="161">
        <v>1665.42</v>
      </c>
      <c r="C1020" s="161">
        <v>1148.5</v>
      </c>
      <c r="D1020" s="161">
        <v>1148.5</v>
      </c>
      <c r="E1020" s="40"/>
    </row>
    <row r="1021" spans="1:5">
      <c r="A1021" s="162">
        <v>4590</v>
      </c>
      <c r="B1021" s="162">
        <v>1667.08</v>
      </c>
      <c r="C1021" s="162">
        <v>1150.75</v>
      </c>
      <c r="D1021" s="162">
        <v>1150.75</v>
      </c>
      <c r="E1021" s="40"/>
    </row>
    <row r="1022" spans="1:5">
      <c r="A1022" s="161">
        <v>4594.5</v>
      </c>
      <c r="B1022" s="161">
        <v>1668.75</v>
      </c>
      <c r="C1022" s="161">
        <v>1153</v>
      </c>
      <c r="D1022" s="161">
        <v>1153</v>
      </c>
      <c r="E1022" s="40"/>
    </row>
    <row r="1023" spans="1:5">
      <c r="A1023" s="162">
        <v>4599</v>
      </c>
      <c r="B1023" s="162">
        <v>1670.42</v>
      </c>
      <c r="C1023" s="162">
        <v>1155.25</v>
      </c>
      <c r="D1023" s="162">
        <v>1155.25</v>
      </c>
      <c r="E1023" s="40"/>
    </row>
    <row r="1024" spans="1:5">
      <c r="A1024" s="161">
        <v>4603.5</v>
      </c>
      <c r="B1024" s="161">
        <v>1672.17</v>
      </c>
      <c r="C1024" s="161">
        <v>1157.58</v>
      </c>
      <c r="D1024" s="161">
        <v>1157.58</v>
      </c>
      <c r="E1024" s="40"/>
    </row>
    <row r="1025" spans="1:5">
      <c r="A1025" s="162">
        <v>4608</v>
      </c>
      <c r="B1025" s="162">
        <v>1673.83</v>
      </c>
      <c r="C1025" s="162">
        <v>1159.83</v>
      </c>
      <c r="D1025" s="162">
        <v>1159.83</v>
      </c>
      <c r="E1025" s="40"/>
    </row>
    <row r="1026" spans="1:5">
      <c r="A1026" s="161">
        <v>4612.5</v>
      </c>
      <c r="B1026" s="161">
        <v>1675.5</v>
      </c>
      <c r="C1026" s="161">
        <v>1162.08</v>
      </c>
      <c r="D1026" s="161">
        <v>1162.08</v>
      </c>
      <c r="E1026" s="40"/>
    </row>
    <row r="1027" spans="1:5">
      <c r="A1027" s="162">
        <v>4617</v>
      </c>
      <c r="B1027" s="162">
        <v>1677.17</v>
      </c>
      <c r="C1027" s="162">
        <v>1164.25</v>
      </c>
      <c r="D1027" s="162">
        <v>1164.25</v>
      </c>
      <c r="E1027" s="40"/>
    </row>
    <row r="1028" spans="1:5">
      <c r="A1028" s="161">
        <v>4621.5</v>
      </c>
      <c r="B1028" s="161">
        <v>1678.83</v>
      </c>
      <c r="C1028" s="161">
        <v>1166.58</v>
      </c>
      <c r="D1028" s="161">
        <v>1166.58</v>
      </c>
      <c r="E1028" s="40"/>
    </row>
    <row r="1029" spans="1:5">
      <c r="A1029" s="162">
        <v>4626</v>
      </c>
      <c r="B1029" s="162">
        <v>1680.58</v>
      </c>
      <c r="C1029" s="162">
        <v>1168.83</v>
      </c>
      <c r="D1029" s="162">
        <v>1168.83</v>
      </c>
      <c r="E1029" s="40"/>
    </row>
    <row r="1030" spans="1:5">
      <c r="A1030" s="161">
        <v>4630.5</v>
      </c>
      <c r="B1030" s="161">
        <v>1682.25</v>
      </c>
      <c r="C1030" s="161">
        <v>1171.17</v>
      </c>
      <c r="D1030" s="161">
        <v>1171.17</v>
      </c>
      <c r="E1030" s="40"/>
    </row>
    <row r="1031" spans="1:5">
      <c r="A1031" s="162">
        <v>4635</v>
      </c>
      <c r="B1031" s="162">
        <v>1683.92</v>
      </c>
      <c r="C1031" s="162">
        <v>1173.33</v>
      </c>
      <c r="D1031" s="162">
        <v>1173.33</v>
      </c>
      <c r="E1031" s="40"/>
    </row>
    <row r="1032" spans="1:5">
      <c r="A1032" s="161">
        <v>4639.5</v>
      </c>
      <c r="B1032" s="161">
        <v>1685.58</v>
      </c>
      <c r="C1032" s="161">
        <v>1175.58</v>
      </c>
      <c r="D1032" s="161">
        <v>1175.58</v>
      </c>
      <c r="E1032" s="40"/>
    </row>
    <row r="1033" spans="1:5">
      <c r="A1033" s="162">
        <v>4644</v>
      </c>
      <c r="B1033" s="162">
        <v>1687.33</v>
      </c>
      <c r="C1033" s="162">
        <v>1177.92</v>
      </c>
      <c r="D1033" s="162">
        <v>1177.92</v>
      </c>
      <c r="E1033" s="40"/>
    </row>
    <row r="1034" spans="1:5">
      <c r="A1034" s="161">
        <v>4648.5</v>
      </c>
      <c r="B1034" s="161">
        <v>1689</v>
      </c>
      <c r="C1034" s="161">
        <v>1180.17</v>
      </c>
      <c r="D1034" s="161">
        <v>1180.17</v>
      </c>
      <c r="E1034" s="40"/>
    </row>
    <row r="1035" spans="1:5">
      <c r="A1035" s="162">
        <v>4653</v>
      </c>
      <c r="B1035" s="162">
        <v>1690.67</v>
      </c>
      <c r="C1035" s="162">
        <v>1182.5</v>
      </c>
      <c r="D1035" s="162">
        <v>1182.5</v>
      </c>
      <c r="E1035" s="40"/>
    </row>
    <row r="1036" spans="1:5">
      <c r="A1036" s="161">
        <v>4657.5</v>
      </c>
      <c r="B1036" s="161">
        <v>1692.33</v>
      </c>
      <c r="C1036" s="161">
        <v>1184.67</v>
      </c>
      <c r="D1036" s="161">
        <v>1184.67</v>
      </c>
      <c r="E1036" s="40"/>
    </row>
    <row r="1037" spans="1:5">
      <c r="A1037" s="162">
        <v>4662</v>
      </c>
      <c r="B1037" s="162">
        <v>1694.08</v>
      </c>
      <c r="C1037" s="162">
        <v>1187.08</v>
      </c>
      <c r="D1037" s="162">
        <v>1187.08</v>
      </c>
      <c r="E1037" s="40"/>
    </row>
    <row r="1038" spans="1:5">
      <c r="A1038" s="161">
        <v>4666.5</v>
      </c>
      <c r="B1038" s="161">
        <v>1695.75</v>
      </c>
      <c r="C1038" s="161">
        <v>1189.25</v>
      </c>
      <c r="D1038" s="161">
        <v>1189.25</v>
      </c>
      <c r="E1038" s="40"/>
    </row>
    <row r="1039" spans="1:5">
      <c r="A1039" s="162">
        <v>4671</v>
      </c>
      <c r="B1039" s="162">
        <v>1697.42</v>
      </c>
      <c r="C1039" s="162">
        <v>1191.5</v>
      </c>
      <c r="D1039" s="162">
        <v>1191.5</v>
      </c>
      <c r="E1039" s="40"/>
    </row>
    <row r="1040" spans="1:5">
      <c r="A1040" s="161">
        <v>4675.5</v>
      </c>
      <c r="B1040" s="161">
        <v>1699.08</v>
      </c>
      <c r="C1040" s="161">
        <v>1193.75</v>
      </c>
      <c r="D1040" s="161">
        <v>1193.75</v>
      </c>
      <c r="E1040" s="40"/>
    </row>
    <row r="1041" spans="1:9">
      <c r="A1041" s="162">
        <v>4680</v>
      </c>
      <c r="B1041" s="162">
        <v>1700.83</v>
      </c>
      <c r="C1041" s="162">
        <v>1196.08</v>
      </c>
      <c r="D1041" s="162">
        <v>1196.08</v>
      </c>
      <c r="E1041" s="40"/>
    </row>
    <row r="1042" spans="1:9">
      <c r="A1042" s="161">
        <v>4684.5</v>
      </c>
      <c r="B1042" s="161">
        <v>1702.5</v>
      </c>
      <c r="C1042" s="161">
        <v>1198.33</v>
      </c>
      <c r="D1042" s="161">
        <v>1198.33</v>
      </c>
      <c r="E1042" s="40"/>
    </row>
    <row r="1043" spans="1:9">
      <c r="A1043" s="162">
        <v>4689</v>
      </c>
      <c r="B1043" s="162">
        <v>1704.17</v>
      </c>
      <c r="C1043" s="162">
        <v>1200.58</v>
      </c>
      <c r="D1043" s="162">
        <v>1200.58</v>
      </c>
      <c r="E1043" s="40"/>
    </row>
    <row r="1044" spans="1:9">
      <c r="A1044" s="161">
        <v>4693.5</v>
      </c>
      <c r="B1044" s="161">
        <v>1705.83</v>
      </c>
      <c r="C1044" s="161">
        <v>1202.83</v>
      </c>
      <c r="D1044" s="161">
        <v>1202.83</v>
      </c>
      <c r="E1044" s="40"/>
    </row>
    <row r="1045" spans="1:9">
      <c r="A1045" s="162">
        <v>4698</v>
      </c>
      <c r="B1045" s="162">
        <v>1707.58</v>
      </c>
      <c r="C1045" s="162">
        <v>1205.17</v>
      </c>
      <c r="D1045" s="162">
        <v>1205.17</v>
      </c>
      <c r="E1045" s="40"/>
    </row>
    <row r="1046" spans="1:9">
      <c r="A1046" s="161">
        <v>4702.5</v>
      </c>
      <c r="B1046" s="161">
        <v>1709.25</v>
      </c>
      <c r="C1046" s="161">
        <v>1207.33</v>
      </c>
      <c r="D1046" s="161">
        <v>1207.33</v>
      </c>
      <c r="E1046" s="40"/>
    </row>
    <row r="1047" spans="1:9">
      <c r="A1047" s="162">
        <v>4707</v>
      </c>
      <c r="B1047" s="162">
        <v>1710.92</v>
      </c>
      <c r="C1047" s="162">
        <v>1209.67</v>
      </c>
      <c r="D1047" s="162">
        <v>1209.67</v>
      </c>
      <c r="E1047" s="40"/>
    </row>
    <row r="1048" spans="1:9">
      <c r="A1048" s="161">
        <v>4711.5</v>
      </c>
      <c r="B1048" s="161">
        <v>1712.58</v>
      </c>
      <c r="C1048" s="161">
        <v>1211.83</v>
      </c>
      <c r="D1048" s="161">
        <v>1211.83</v>
      </c>
      <c r="E1048" s="40"/>
    </row>
    <row r="1049" spans="1:9">
      <c r="A1049" s="162">
        <v>4716</v>
      </c>
      <c r="B1049" s="162">
        <v>1714.25</v>
      </c>
      <c r="C1049" s="162">
        <v>1214.17</v>
      </c>
      <c r="D1049" s="162">
        <v>1214.17</v>
      </c>
      <c r="E1049" s="40"/>
    </row>
    <row r="1050" spans="1:9">
      <c r="A1050" s="161">
        <v>4720.5</v>
      </c>
      <c r="B1050" s="161">
        <v>1716</v>
      </c>
      <c r="C1050" s="161">
        <v>1216.42</v>
      </c>
      <c r="D1050" s="161">
        <v>1216.42</v>
      </c>
      <c r="E1050" s="40"/>
    </row>
    <row r="1051" spans="1:9">
      <c r="A1051" s="162">
        <v>4725</v>
      </c>
      <c r="B1051" s="162">
        <v>1717.67</v>
      </c>
      <c r="C1051" s="162">
        <v>1218.67</v>
      </c>
      <c r="D1051" s="162">
        <v>1218.67</v>
      </c>
    </row>
    <row r="1052" spans="1:9">
      <c r="A1052" s="161">
        <v>4729.5</v>
      </c>
      <c r="B1052" s="161">
        <v>1719.33</v>
      </c>
      <c r="C1052" s="161">
        <v>1220.92</v>
      </c>
      <c r="D1052" s="161">
        <v>1220.92</v>
      </c>
    </row>
    <row r="1053" spans="1:9">
      <c r="A1053" s="162">
        <v>4734</v>
      </c>
      <c r="B1053" s="162">
        <v>1721</v>
      </c>
      <c r="C1053" s="162">
        <v>1223.17</v>
      </c>
      <c r="D1053" s="162">
        <v>1223.17</v>
      </c>
    </row>
    <row r="1054" spans="1:9">
      <c r="A1054" s="161">
        <v>4738.5</v>
      </c>
      <c r="B1054" s="161">
        <v>1722.75</v>
      </c>
      <c r="C1054" s="161">
        <v>1225.5</v>
      </c>
      <c r="D1054" s="161">
        <v>1225.5</v>
      </c>
    </row>
    <row r="1055" spans="1:9">
      <c r="A1055" s="162">
        <v>4743</v>
      </c>
      <c r="B1055" s="162">
        <v>1724.42</v>
      </c>
      <c r="C1055" s="162">
        <v>1227.75</v>
      </c>
      <c r="D1055" s="162">
        <v>1227.75</v>
      </c>
    </row>
    <row r="1056" spans="1:9">
      <c r="A1056" s="161">
        <v>4747.5</v>
      </c>
      <c r="B1056" s="161">
        <v>1726.08</v>
      </c>
      <c r="C1056" s="161">
        <v>1230</v>
      </c>
      <c r="D1056" s="161">
        <v>1230</v>
      </c>
      <c r="I1056" s="41"/>
    </row>
    <row r="1057" spans="1:4">
      <c r="A1057" s="162">
        <v>4752</v>
      </c>
      <c r="B1057" s="162">
        <v>1727.75</v>
      </c>
      <c r="C1057" s="162">
        <v>1232.25</v>
      </c>
      <c r="D1057" s="162">
        <v>1232.25</v>
      </c>
    </row>
    <row r="1058" spans="1:4">
      <c r="A1058" s="161">
        <v>4756.5</v>
      </c>
      <c r="B1058" s="161">
        <v>1729.5</v>
      </c>
      <c r="C1058" s="161">
        <v>1234.5</v>
      </c>
      <c r="D1058" s="161">
        <v>1234.5</v>
      </c>
    </row>
    <row r="1059" spans="1:4">
      <c r="A1059" s="162">
        <v>4761</v>
      </c>
      <c r="B1059" s="162">
        <v>1731.17</v>
      </c>
      <c r="C1059" s="162">
        <v>1236.83</v>
      </c>
      <c r="D1059" s="162">
        <v>1236.83</v>
      </c>
    </row>
    <row r="1060" spans="1:4">
      <c r="A1060" s="161">
        <v>4765.5</v>
      </c>
      <c r="B1060" s="161">
        <v>1732.83</v>
      </c>
      <c r="C1060" s="161">
        <v>1239</v>
      </c>
      <c r="D1060" s="161">
        <v>1239</v>
      </c>
    </row>
    <row r="1061" spans="1:4">
      <c r="A1061" s="162">
        <v>4770</v>
      </c>
      <c r="B1061" s="162">
        <v>1734.5</v>
      </c>
      <c r="C1061" s="162">
        <v>1241.33</v>
      </c>
      <c r="D1061" s="162">
        <v>1241.33</v>
      </c>
    </row>
    <row r="1062" spans="1:4">
      <c r="A1062" s="161">
        <v>4774.5</v>
      </c>
      <c r="B1062" s="161">
        <v>1736.25</v>
      </c>
      <c r="C1062" s="161">
        <v>1243.58</v>
      </c>
      <c r="D1062" s="161">
        <v>1243.58</v>
      </c>
    </row>
    <row r="1063" spans="1:4">
      <c r="A1063" s="162">
        <v>4779</v>
      </c>
      <c r="B1063" s="162">
        <v>1737.92</v>
      </c>
      <c r="C1063" s="162">
        <v>1245.92</v>
      </c>
      <c r="D1063" s="162">
        <v>1245.92</v>
      </c>
    </row>
    <row r="1064" spans="1:4">
      <c r="A1064" s="161">
        <v>4783.5</v>
      </c>
      <c r="B1064" s="161">
        <v>1739.58</v>
      </c>
      <c r="C1064" s="161">
        <v>1248.08</v>
      </c>
      <c r="D1064" s="161">
        <v>1248.08</v>
      </c>
    </row>
    <row r="1065" spans="1:4">
      <c r="A1065" s="162">
        <v>4788</v>
      </c>
      <c r="B1065" s="162">
        <v>1741.25</v>
      </c>
      <c r="C1065" s="162">
        <v>1250.33</v>
      </c>
      <c r="D1065" s="162">
        <v>1250.33</v>
      </c>
    </row>
    <row r="1066" spans="1:4">
      <c r="A1066" s="161">
        <v>4792.5</v>
      </c>
      <c r="B1066" s="161">
        <v>1743</v>
      </c>
      <c r="C1066" s="161">
        <v>1252.67</v>
      </c>
      <c r="D1066" s="161">
        <v>1252.67</v>
      </c>
    </row>
    <row r="1067" spans="1:4">
      <c r="A1067" s="162">
        <v>4797</v>
      </c>
      <c r="B1067" s="162">
        <v>1744.67</v>
      </c>
      <c r="C1067" s="162">
        <v>1254.92</v>
      </c>
      <c r="D1067" s="162">
        <v>1254.92</v>
      </c>
    </row>
    <row r="1068" spans="1:4">
      <c r="A1068" s="161">
        <v>4801.5</v>
      </c>
      <c r="B1068" s="161">
        <v>1746.33</v>
      </c>
      <c r="C1068" s="161">
        <v>1257.25</v>
      </c>
      <c r="D1068" s="161">
        <v>1257.25</v>
      </c>
    </row>
    <row r="1069" spans="1:4">
      <c r="A1069" s="162">
        <v>4806</v>
      </c>
      <c r="B1069" s="162">
        <v>1748</v>
      </c>
      <c r="C1069" s="162">
        <v>1259.42</v>
      </c>
      <c r="D1069" s="162">
        <v>1259.42</v>
      </c>
    </row>
    <row r="1070" spans="1:4">
      <c r="A1070" s="161">
        <v>4810.5</v>
      </c>
      <c r="B1070" s="161">
        <v>1749.75</v>
      </c>
      <c r="C1070" s="161">
        <v>1261.83</v>
      </c>
      <c r="D1070" s="161">
        <v>1261.83</v>
      </c>
    </row>
    <row r="1071" spans="1:4">
      <c r="A1071" s="162">
        <v>4815</v>
      </c>
      <c r="B1071" s="162">
        <v>1751.42</v>
      </c>
      <c r="C1071" s="162">
        <v>1264</v>
      </c>
      <c r="D1071" s="162">
        <v>1264</v>
      </c>
    </row>
    <row r="1072" spans="1:4">
      <c r="A1072" s="161">
        <v>4819.5</v>
      </c>
      <c r="B1072" s="161">
        <v>1753.08</v>
      </c>
      <c r="C1072" s="161">
        <v>1266.25</v>
      </c>
      <c r="D1072" s="161">
        <v>1266.25</v>
      </c>
    </row>
    <row r="1073" spans="1:4">
      <c r="A1073" s="162">
        <v>4824</v>
      </c>
      <c r="B1073" s="162">
        <v>1754.75</v>
      </c>
      <c r="C1073" s="162">
        <v>1268.5</v>
      </c>
      <c r="D1073" s="162">
        <v>1268.5</v>
      </c>
    </row>
    <row r="1074" spans="1:4">
      <c r="A1074" s="161">
        <v>4828.5</v>
      </c>
      <c r="B1074" s="161">
        <v>1756.42</v>
      </c>
      <c r="C1074" s="161">
        <v>1270.75</v>
      </c>
      <c r="D1074" s="161">
        <v>1270.75</v>
      </c>
    </row>
    <row r="1075" spans="1:4">
      <c r="A1075" s="162">
        <v>4833</v>
      </c>
      <c r="B1075" s="162">
        <v>1758.17</v>
      </c>
      <c r="C1075" s="162">
        <v>1273.08</v>
      </c>
      <c r="D1075" s="162">
        <v>1273.08</v>
      </c>
    </row>
    <row r="1076" spans="1:4">
      <c r="A1076" s="161">
        <v>4837.5</v>
      </c>
      <c r="B1076" s="161">
        <v>1759.83</v>
      </c>
      <c r="C1076" s="161">
        <v>1275.33</v>
      </c>
      <c r="D1076" s="161">
        <v>1275.33</v>
      </c>
    </row>
    <row r="1077" spans="1:4">
      <c r="A1077" s="162">
        <v>4842</v>
      </c>
      <c r="B1077" s="162">
        <v>1761.5</v>
      </c>
      <c r="C1077" s="162">
        <v>1277.5</v>
      </c>
      <c r="D1077" s="162">
        <v>1277.5</v>
      </c>
    </row>
    <row r="1078" spans="1:4">
      <c r="A1078" s="161">
        <v>4846.5</v>
      </c>
      <c r="B1078" s="161">
        <v>1763.17</v>
      </c>
      <c r="C1078" s="161">
        <v>1279.83</v>
      </c>
      <c r="D1078" s="161">
        <v>1279.83</v>
      </c>
    </row>
    <row r="1079" spans="1:4">
      <c r="A1079" s="162">
        <v>4851</v>
      </c>
      <c r="B1079" s="162">
        <v>1764.92</v>
      </c>
      <c r="C1079" s="162">
        <v>1282.08</v>
      </c>
      <c r="D1079" s="162">
        <v>1282.08</v>
      </c>
    </row>
    <row r="1080" spans="1:4">
      <c r="A1080" s="161">
        <v>4855.5</v>
      </c>
      <c r="B1080" s="161">
        <v>1766.58</v>
      </c>
      <c r="C1080" s="161">
        <v>1284.42</v>
      </c>
      <c r="D1080" s="161">
        <v>1284.42</v>
      </c>
    </row>
    <row r="1081" spans="1:4">
      <c r="A1081" s="162">
        <v>4860</v>
      </c>
      <c r="B1081" s="162">
        <v>1768.25</v>
      </c>
      <c r="C1081" s="162">
        <v>1286.58</v>
      </c>
      <c r="D1081" s="162">
        <v>1286.58</v>
      </c>
    </row>
    <row r="1082" spans="1:4">
      <c r="A1082" s="161">
        <v>4864.5</v>
      </c>
      <c r="B1082" s="161">
        <v>1769.92</v>
      </c>
      <c r="C1082" s="161">
        <v>1288.92</v>
      </c>
      <c r="D1082" s="161">
        <v>1288.92</v>
      </c>
    </row>
    <row r="1083" spans="1:4">
      <c r="A1083" s="162">
        <v>4869</v>
      </c>
      <c r="B1083" s="162">
        <v>1771.67</v>
      </c>
      <c r="C1083" s="162">
        <v>1291.17</v>
      </c>
      <c r="D1083" s="162">
        <v>1291.17</v>
      </c>
    </row>
    <row r="1084" spans="1:4">
      <c r="A1084" s="161">
        <v>4873.5</v>
      </c>
      <c r="B1084" s="161">
        <v>1773.33</v>
      </c>
      <c r="C1084" s="161">
        <v>1293.42</v>
      </c>
      <c r="D1084" s="161">
        <v>1293.42</v>
      </c>
    </row>
    <row r="1085" spans="1:4">
      <c r="A1085" s="162">
        <v>4878</v>
      </c>
      <c r="B1085" s="162">
        <v>1775</v>
      </c>
      <c r="C1085" s="162">
        <v>1295.67</v>
      </c>
      <c r="D1085" s="162">
        <v>1295.67</v>
      </c>
    </row>
    <row r="1086" spans="1:4">
      <c r="A1086" s="161">
        <v>4882.5</v>
      </c>
      <c r="B1086" s="161">
        <v>1776.67</v>
      </c>
      <c r="C1086" s="161">
        <v>1297.92</v>
      </c>
      <c r="D1086" s="161">
        <v>1297.92</v>
      </c>
    </row>
    <row r="1087" spans="1:4">
      <c r="A1087" s="162">
        <v>4887</v>
      </c>
      <c r="B1087" s="162">
        <v>1778.42</v>
      </c>
      <c r="C1087" s="162">
        <v>1300.25</v>
      </c>
      <c r="D1087" s="162">
        <v>1300.25</v>
      </c>
    </row>
    <row r="1088" spans="1:4">
      <c r="A1088" s="161">
        <v>4891.5</v>
      </c>
      <c r="B1088" s="161">
        <v>1780.08</v>
      </c>
      <c r="C1088" s="161">
        <v>1302.5</v>
      </c>
      <c r="D1088" s="161">
        <v>1302.5</v>
      </c>
    </row>
    <row r="1089" spans="1:4">
      <c r="A1089" s="162">
        <v>4896</v>
      </c>
      <c r="B1089" s="162">
        <v>1781.75</v>
      </c>
      <c r="C1089" s="162">
        <v>1304.75</v>
      </c>
      <c r="D1089" s="162">
        <v>1304.75</v>
      </c>
    </row>
    <row r="1090" spans="1:4">
      <c r="A1090" s="161">
        <v>4900.5</v>
      </c>
      <c r="B1090" s="161">
        <v>1783.42</v>
      </c>
      <c r="C1090" s="161">
        <v>1307</v>
      </c>
      <c r="D1090" s="161">
        <v>1307</v>
      </c>
    </row>
    <row r="1091" spans="1:4">
      <c r="A1091" s="162">
        <v>4905</v>
      </c>
      <c r="B1091" s="162">
        <v>1785.17</v>
      </c>
      <c r="C1091" s="162">
        <v>1309.25</v>
      </c>
      <c r="D1091" s="162">
        <v>1309.25</v>
      </c>
    </row>
    <row r="1092" spans="1:4">
      <c r="A1092" s="161">
        <v>4909.5</v>
      </c>
      <c r="B1092" s="161">
        <v>1786.83</v>
      </c>
      <c r="C1092" s="161">
        <v>1311.58</v>
      </c>
      <c r="D1092" s="161">
        <v>1311.58</v>
      </c>
    </row>
    <row r="1093" spans="1:4">
      <c r="A1093" s="162">
        <v>4914</v>
      </c>
      <c r="B1093" s="162">
        <v>1788.5</v>
      </c>
      <c r="C1093" s="162">
        <v>1313.75</v>
      </c>
      <c r="D1093" s="162">
        <v>1313.75</v>
      </c>
    </row>
    <row r="1094" spans="1:4">
      <c r="A1094" s="161">
        <v>4918.5</v>
      </c>
      <c r="B1094" s="161">
        <v>1790.17</v>
      </c>
      <c r="C1094" s="161">
        <v>1316.08</v>
      </c>
      <c r="D1094" s="161">
        <v>1316.08</v>
      </c>
    </row>
    <row r="1095" spans="1:4">
      <c r="A1095" s="162">
        <v>4923</v>
      </c>
      <c r="B1095" s="162">
        <v>1791.83</v>
      </c>
      <c r="C1095" s="162">
        <v>1318.25</v>
      </c>
      <c r="D1095" s="162">
        <v>1318.25</v>
      </c>
    </row>
    <row r="1096" spans="1:4">
      <c r="A1096" s="161">
        <v>4927.5</v>
      </c>
      <c r="B1096" s="161">
        <v>1793.58</v>
      </c>
      <c r="C1096" s="161">
        <v>1320.58</v>
      </c>
      <c r="D1096" s="161">
        <v>1320.58</v>
      </c>
    </row>
    <row r="1097" spans="1:4">
      <c r="A1097" s="162">
        <v>4932</v>
      </c>
      <c r="B1097" s="162">
        <v>1795.25</v>
      </c>
      <c r="C1097" s="162">
        <v>1322.83</v>
      </c>
      <c r="D1097" s="162">
        <v>1322.83</v>
      </c>
    </row>
    <row r="1098" spans="1:4">
      <c r="A1098" s="161">
        <v>4936.5</v>
      </c>
      <c r="B1098" s="161">
        <v>1796.92</v>
      </c>
      <c r="C1098" s="161">
        <v>1325.08</v>
      </c>
      <c r="D1098" s="161">
        <v>1325.08</v>
      </c>
    </row>
    <row r="1099" spans="1:4">
      <c r="A1099" s="162">
        <v>4941</v>
      </c>
      <c r="B1099" s="162">
        <v>1798.58</v>
      </c>
      <c r="C1099" s="162">
        <v>1327.33</v>
      </c>
      <c r="D1099" s="162">
        <v>1327.33</v>
      </c>
    </row>
    <row r="1100" spans="1:4">
      <c r="A1100" s="161">
        <v>4945.5</v>
      </c>
      <c r="B1100" s="161">
        <v>1800.33</v>
      </c>
      <c r="C1100" s="161">
        <v>1329.67</v>
      </c>
      <c r="D1100" s="161">
        <v>1329.67</v>
      </c>
    </row>
    <row r="1101" spans="1:4">
      <c r="A1101" s="162">
        <v>4950</v>
      </c>
      <c r="B1101" s="162">
        <v>1802</v>
      </c>
      <c r="C1101" s="162">
        <v>1332</v>
      </c>
      <c r="D1101" s="162">
        <v>1332</v>
      </c>
    </row>
    <row r="1102" spans="1:4">
      <c r="A1102" s="161">
        <v>4954.5</v>
      </c>
      <c r="B1102" s="161">
        <v>1803.67</v>
      </c>
      <c r="C1102" s="161">
        <v>1334.17</v>
      </c>
      <c r="D1102" s="161">
        <v>1334.17</v>
      </c>
    </row>
    <row r="1103" spans="1:4">
      <c r="A1103" s="162">
        <v>4959</v>
      </c>
      <c r="B1103" s="162">
        <v>1805.33</v>
      </c>
      <c r="C1103" s="162">
        <v>1336.42</v>
      </c>
      <c r="D1103" s="162">
        <v>1336.42</v>
      </c>
    </row>
    <row r="1104" spans="1:4">
      <c r="A1104" s="161">
        <v>4963.5</v>
      </c>
      <c r="B1104" s="161">
        <v>1807.08</v>
      </c>
      <c r="C1104" s="161">
        <v>1338.75</v>
      </c>
      <c r="D1104" s="161">
        <v>1338.75</v>
      </c>
    </row>
    <row r="1105" spans="1:4">
      <c r="A1105" s="162">
        <v>4968</v>
      </c>
      <c r="B1105" s="162">
        <v>1808.75</v>
      </c>
      <c r="C1105" s="162">
        <v>1341</v>
      </c>
      <c r="D1105" s="162">
        <v>1341</v>
      </c>
    </row>
    <row r="1106" spans="1:4">
      <c r="A1106" s="161">
        <v>4972.5</v>
      </c>
      <c r="B1106" s="161">
        <v>1810.42</v>
      </c>
      <c r="C1106" s="161">
        <v>1343.25</v>
      </c>
      <c r="D1106" s="161">
        <v>1343.25</v>
      </c>
    </row>
    <row r="1107" spans="1:4">
      <c r="A1107" s="162">
        <v>4977</v>
      </c>
      <c r="B1107" s="162">
        <v>1812.08</v>
      </c>
      <c r="C1107" s="162">
        <v>1345.5</v>
      </c>
      <c r="D1107" s="162">
        <v>1345.5</v>
      </c>
    </row>
    <row r="1108" spans="1:4">
      <c r="A1108" s="161">
        <v>4981.5</v>
      </c>
      <c r="B1108" s="161">
        <v>1813.83</v>
      </c>
      <c r="C1108" s="161">
        <v>1347.83</v>
      </c>
      <c r="D1108" s="161">
        <v>1347.83</v>
      </c>
    </row>
    <row r="1109" spans="1:4">
      <c r="A1109" s="162">
        <v>4986</v>
      </c>
      <c r="B1109" s="162">
        <v>1815.5</v>
      </c>
      <c r="C1109" s="162">
        <v>1350.08</v>
      </c>
      <c r="D1109" s="162">
        <v>1350.08</v>
      </c>
    </row>
    <row r="1110" spans="1:4">
      <c r="A1110" s="161">
        <v>4990.5</v>
      </c>
      <c r="B1110" s="161">
        <v>1817.17</v>
      </c>
      <c r="C1110" s="161">
        <v>1352.25</v>
      </c>
      <c r="D1110" s="161">
        <v>1352.25</v>
      </c>
    </row>
    <row r="1111" spans="1:4">
      <c r="A1111" s="162">
        <v>4995</v>
      </c>
      <c r="B1111" s="162">
        <v>1818.83</v>
      </c>
      <c r="C1111" s="162">
        <v>1354.58</v>
      </c>
      <c r="D1111" s="162">
        <v>1354.58</v>
      </c>
    </row>
    <row r="1112" spans="1:4">
      <c r="A1112" s="161">
        <v>4999.5</v>
      </c>
      <c r="B1112" s="161">
        <v>1820.58</v>
      </c>
      <c r="C1112" s="161">
        <v>1356.83</v>
      </c>
      <c r="D1112" s="161">
        <v>1356.83</v>
      </c>
    </row>
    <row r="1113" spans="1:4">
      <c r="A1113" s="162">
        <v>5004</v>
      </c>
      <c r="B1113" s="162">
        <v>1822.25</v>
      </c>
      <c r="C1113" s="162">
        <v>1359.17</v>
      </c>
      <c r="D1113" s="162">
        <v>1359.17</v>
      </c>
    </row>
    <row r="1114" spans="1:4">
      <c r="A1114" s="161">
        <v>5008.5</v>
      </c>
      <c r="B1114" s="161">
        <v>1823.92</v>
      </c>
      <c r="C1114" s="161">
        <v>1361.33</v>
      </c>
      <c r="D1114" s="161">
        <v>1361.33</v>
      </c>
    </row>
    <row r="1115" spans="1:4">
      <c r="A1115" s="162">
        <v>5013</v>
      </c>
      <c r="B1115" s="162">
        <v>1825.58</v>
      </c>
      <c r="C1115" s="162">
        <v>1363.58</v>
      </c>
      <c r="D1115" s="162">
        <v>1363.58</v>
      </c>
    </row>
    <row r="1116" spans="1:4">
      <c r="A1116" s="161">
        <v>5017.5</v>
      </c>
      <c r="B1116" s="161">
        <v>1827.33</v>
      </c>
      <c r="C1116" s="161">
        <v>1365.92</v>
      </c>
      <c r="D1116" s="161">
        <v>1365.92</v>
      </c>
    </row>
    <row r="1117" spans="1:4">
      <c r="A1117" s="162">
        <v>5022</v>
      </c>
      <c r="B1117" s="162">
        <v>1829</v>
      </c>
      <c r="C1117" s="162">
        <v>1368.17</v>
      </c>
      <c r="D1117" s="162">
        <v>1368.17</v>
      </c>
    </row>
    <row r="1118" spans="1:4">
      <c r="A1118" s="161">
        <v>5026.5</v>
      </c>
      <c r="B1118" s="161">
        <v>1830.67</v>
      </c>
      <c r="C1118" s="161">
        <v>1370.42</v>
      </c>
      <c r="D1118" s="161">
        <v>1370.42</v>
      </c>
    </row>
    <row r="1119" spans="1:4">
      <c r="A1119" s="162">
        <v>5031</v>
      </c>
      <c r="B1119" s="162">
        <v>1832.33</v>
      </c>
      <c r="C1119" s="162">
        <v>1372.67</v>
      </c>
      <c r="D1119" s="162">
        <v>1372.67</v>
      </c>
    </row>
    <row r="1120" spans="1:4">
      <c r="A1120" s="161">
        <v>5035.5</v>
      </c>
      <c r="B1120" s="161">
        <v>1834</v>
      </c>
      <c r="C1120" s="161">
        <v>1374.92</v>
      </c>
      <c r="D1120" s="161">
        <v>1374.92</v>
      </c>
    </row>
    <row r="1121" spans="1:4">
      <c r="A1121" s="162">
        <v>5040</v>
      </c>
      <c r="B1121" s="162">
        <v>1835.75</v>
      </c>
      <c r="C1121" s="162">
        <v>1377.25</v>
      </c>
      <c r="D1121" s="162">
        <v>1377.25</v>
      </c>
    </row>
    <row r="1122" spans="1:4">
      <c r="A1122" s="161">
        <v>5044.5</v>
      </c>
      <c r="B1122" s="161">
        <v>1837.42</v>
      </c>
      <c r="C1122" s="161">
        <v>1379.42</v>
      </c>
      <c r="D1122" s="161">
        <v>1379.42</v>
      </c>
    </row>
    <row r="1123" spans="1:4">
      <c r="A1123" s="162">
        <v>5049</v>
      </c>
      <c r="B1123" s="162">
        <v>1839.08</v>
      </c>
      <c r="C1123" s="162">
        <v>1381.75</v>
      </c>
      <c r="D1123" s="162">
        <v>1381.75</v>
      </c>
    </row>
    <row r="1124" spans="1:4">
      <c r="A1124" s="161">
        <v>5053.5</v>
      </c>
      <c r="B1124" s="161">
        <v>1840.75</v>
      </c>
      <c r="C1124" s="161">
        <v>1383.92</v>
      </c>
      <c r="D1124" s="161">
        <v>1383.92</v>
      </c>
    </row>
    <row r="1125" spans="1:4">
      <c r="A1125" s="162">
        <v>5058</v>
      </c>
      <c r="B1125" s="162">
        <v>1842.5</v>
      </c>
      <c r="C1125" s="162">
        <v>1386.33</v>
      </c>
      <c r="D1125" s="162">
        <v>1386.33</v>
      </c>
    </row>
    <row r="1126" spans="1:4">
      <c r="A1126" s="161">
        <v>5062.5</v>
      </c>
      <c r="B1126" s="161">
        <v>1844.17</v>
      </c>
      <c r="C1126" s="161">
        <v>1388.5</v>
      </c>
      <c r="D1126" s="161">
        <v>1388.5</v>
      </c>
    </row>
    <row r="1127" spans="1:4">
      <c r="A1127" s="162">
        <v>5067</v>
      </c>
      <c r="B1127" s="162">
        <v>1845.83</v>
      </c>
      <c r="C1127" s="162">
        <v>1390.83</v>
      </c>
      <c r="D1127" s="162">
        <v>1390.83</v>
      </c>
    </row>
    <row r="1128" spans="1:4">
      <c r="A1128" s="161">
        <v>5071.5</v>
      </c>
      <c r="B1128" s="161">
        <v>1847.5</v>
      </c>
      <c r="C1128" s="161">
        <v>1393</v>
      </c>
      <c r="D1128" s="161">
        <v>1393</v>
      </c>
    </row>
    <row r="1129" spans="1:4">
      <c r="A1129" s="162">
        <v>5076</v>
      </c>
      <c r="B1129" s="162">
        <v>1849.25</v>
      </c>
      <c r="C1129" s="162">
        <v>1395.33</v>
      </c>
      <c r="D1129" s="162">
        <v>1395.33</v>
      </c>
    </row>
    <row r="1130" spans="1:4">
      <c r="A1130" s="161">
        <v>5080.5</v>
      </c>
      <c r="B1130" s="161">
        <v>1850.92</v>
      </c>
      <c r="C1130" s="161">
        <v>1397.58</v>
      </c>
      <c r="D1130" s="161">
        <v>1397.58</v>
      </c>
    </row>
    <row r="1131" spans="1:4">
      <c r="A1131" s="162">
        <v>5085</v>
      </c>
      <c r="B1131" s="162">
        <v>1852.58</v>
      </c>
      <c r="C1131" s="162">
        <v>1399.83</v>
      </c>
      <c r="D1131" s="162">
        <v>1399.83</v>
      </c>
    </row>
    <row r="1132" spans="1:4">
      <c r="A1132" s="161">
        <v>5089.5</v>
      </c>
      <c r="B1132" s="161">
        <v>1854.25</v>
      </c>
      <c r="C1132" s="161">
        <v>1402.08</v>
      </c>
      <c r="D1132" s="161">
        <v>1402.08</v>
      </c>
    </row>
    <row r="1133" spans="1:4">
      <c r="A1133" s="162">
        <v>5094</v>
      </c>
      <c r="B1133" s="162">
        <v>1856</v>
      </c>
      <c r="C1133" s="162">
        <v>1404.42</v>
      </c>
      <c r="D1133" s="162">
        <v>1404.42</v>
      </c>
    </row>
    <row r="1134" spans="1:4">
      <c r="A1134" s="161">
        <v>5098.5</v>
      </c>
      <c r="B1134" s="161">
        <v>1857.67</v>
      </c>
      <c r="C1134" s="161">
        <v>1406.75</v>
      </c>
      <c r="D1134" s="161">
        <v>1406.75</v>
      </c>
    </row>
    <row r="1135" spans="1:4">
      <c r="A1135" s="162">
        <v>5103</v>
      </c>
      <c r="B1135" s="162">
        <v>1859.33</v>
      </c>
      <c r="C1135" s="162">
        <v>1408.92</v>
      </c>
      <c r="D1135" s="162">
        <v>1408.92</v>
      </c>
    </row>
    <row r="1136" spans="1:4">
      <c r="A1136" s="161">
        <v>5107.5</v>
      </c>
      <c r="B1136" s="161">
        <v>1861</v>
      </c>
      <c r="C1136" s="161">
        <v>1411.17</v>
      </c>
      <c r="D1136" s="161">
        <v>1411.17</v>
      </c>
    </row>
    <row r="1137" spans="1:4">
      <c r="A1137" s="162">
        <v>5112</v>
      </c>
      <c r="B1137" s="162">
        <v>1862.75</v>
      </c>
      <c r="C1137" s="162">
        <v>1413.5</v>
      </c>
      <c r="D1137" s="162">
        <v>1413.5</v>
      </c>
    </row>
    <row r="1138" spans="1:4">
      <c r="A1138" s="161">
        <v>5116.5</v>
      </c>
      <c r="B1138" s="161">
        <v>1864.42</v>
      </c>
      <c r="C1138" s="161">
        <v>1415.75</v>
      </c>
      <c r="D1138" s="161">
        <v>1415.75</v>
      </c>
    </row>
    <row r="1139" spans="1:4">
      <c r="A1139" s="162">
        <v>5121</v>
      </c>
      <c r="B1139" s="162">
        <v>1866.08</v>
      </c>
      <c r="C1139" s="162">
        <v>1418</v>
      </c>
      <c r="D1139" s="162">
        <v>1418</v>
      </c>
    </row>
    <row r="1140" spans="1:4">
      <c r="A1140" s="161">
        <v>5125.5</v>
      </c>
      <c r="B1140" s="161">
        <v>1867.75</v>
      </c>
      <c r="C1140" s="161">
        <v>1420.25</v>
      </c>
      <c r="D1140" s="161">
        <v>1420.25</v>
      </c>
    </row>
    <row r="1141" spans="1:4">
      <c r="A1141" s="162">
        <v>5130</v>
      </c>
      <c r="B1141" s="162">
        <v>1869.5</v>
      </c>
      <c r="C1141" s="162">
        <v>1422.5</v>
      </c>
      <c r="D1141" s="162">
        <v>1422.5</v>
      </c>
    </row>
    <row r="1142" spans="1:4">
      <c r="A1142" s="161">
        <v>5134.5</v>
      </c>
      <c r="B1142" s="161">
        <v>1871.17</v>
      </c>
      <c r="C1142" s="161">
        <v>1424.83</v>
      </c>
      <c r="D1142" s="161">
        <v>1424.83</v>
      </c>
    </row>
    <row r="1143" spans="1:4">
      <c r="A1143" s="162">
        <v>5139</v>
      </c>
      <c r="B1143" s="162">
        <v>1872.83</v>
      </c>
      <c r="C1143" s="162">
        <v>1427</v>
      </c>
      <c r="D1143" s="162">
        <v>1427</v>
      </c>
    </row>
    <row r="1144" spans="1:4">
      <c r="A1144" s="161">
        <v>5143.5</v>
      </c>
      <c r="B1144" s="161">
        <v>1874.5</v>
      </c>
      <c r="C1144" s="161">
        <v>1429.33</v>
      </c>
      <c r="D1144" s="161">
        <v>1429.33</v>
      </c>
    </row>
    <row r="1145" spans="1:4">
      <c r="A1145" s="162">
        <v>5148</v>
      </c>
      <c r="B1145" s="162">
        <v>1876.17</v>
      </c>
      <c r="C1145" s="162">
        <v>1431.5</v>
      </c>
      <c r="D1145" s="162">
        <v>1431.5</v>
      </c>
    </row>
    <row r="1146" spans="1:4">
      <c r="A1146" s="161">
        <v>5152.5</v>
      </c>
      <c r="B1146" s="161">
        <v>1877.92</v>
      </c>
      <c r="C1146" s="161">
        <v>1433.92</v>
      </c>
      <c r="D1146" s="161">
        <v>1433.92</v>
      </c>
    </row>
    <row r="1147" spans="1:4">
      <c r="A1147" s="162">
        <v>5157</v>
      </c>
      <c r="B1147" s="162">
        <v>1879.58</v>
      </c>
      <c r="C1147" s="162">
        <v>1436.08</v>
      </c>
      <c r="D1147" s="162">
        <v>1436.08</v>
      </c>
    </row>
    <row r="1148" spans="1:4">
      <c r="A1148" s="161">
        <v>5161.5</v>
      </c>
      <c r="B1148" s="161">
        <v>1881.25</v>
      </c>
      <c r="C1148" s="161">
        <v>1438.33</v>
      </c>
      <c r="D1148" s="161">
        <v>1438.33</v>
      </c>
    </row>
    <row r="1149" spans="1:4">
      <c r="A1149" s="162">
        <v>5166</v>
      </c>
      <c r="B1149" s="162">
        <v>1882.92</v>
      </c>
      <c r="C1149" s="162">
        <v>1440.58</v>
      </c>
      <c r="D1149" s="162">
        <v>1440.58</v>
      </c>
    </row>
    <row r="1150" spans="1:4">
      <c r="A1150" s="161">
        <v>5170.5</v>
      </c>
      <c r="B1150" s="161">
        <v>1884.67</v>
      </c>
      <c r="C1150" s="161">
        <v>1442.92</v>
      </c>
      <c r="D1150" s="161">
        <v>1442.92</v>
      </c>
    </row>
    <row r="1151" spans="1:4">
      <c r="A1151" s="162">
        <v>5175</v>
      </c>
      <c r="B1151" s="162">
        <v>1886.33</v>
      </c>
      <c r="C1151" s="162">
        <v>1445.17</v>
      </c>
      <c r="D1151" s="162">
        <v>1445.17</v>
      </c>
    </row>
    <row r="1152" spans="1:4">
      <c r="A1152" s="161">
        <v>5179.5</v>
      </c>
      <c r="B1152" s="161">
        <v>1888</v>
      </c>
      <c r="C1152" s="161">
        <v>1447.42</v>
      </c>
      <c r="D1152" s="161">
        <v>1447.42</v>
      </c>
    </row>
    <row r="1153" spans="1:4">
      <c r="A1153" s="162">
        <v>5184</v>
      </c>
      <c r="B1153" s="162">
        <v>1889.67</v>
      </c>
      <c r="C1153" s="162">
        <v>1449.67</v>
      </c>
      <c r="D1153" s="162">
        <v>1449.67</v>
      </c>
    </row>
    <row r="1154" spans="1:4">
      <c r="A1154" s="161">
        <v>5188.5</v>
      </c>
      <c r="B1154" s="161">
        <v>1891.42</v>
      </c>
      <c r="C1154" s="161">
        <v>1452</v>
      </c>
      <c r="D1154" s="161">
        <v>1452</v>
      </c>
    </row>
    <row r="1155" spans="1:4">
      <c r="A1155" s="162">
        <v>5193</v>
      </c>
      <c r="B1155" s="162">
        <v>1893.08</v>
      </c>
      <c r="C1155" s="162">
        <v>1454.17</v>
      </c>
      <c r="D1155" s="162">
        <v>1454.17</v>
      </c>
    </row>
    <row r="1156" spans="1:4">
      <c r="A1156" s="161">
        <v>5197.5</v>
      </c>
      <c r="B1156" s="161">
        <v>1894.75</v>
      </c>
      <c r="C1156" s="161">
        <v>1456.5</v>
      </c>
      <c r="D1156" s="161">
        <v>1456.5</v>
      </c>
    </row>
    <row r="1157" spans="1:4">
      <c r="A1157" s="162">
        <v>5202</v>
      </c>
      <c r="B1157" s="162">
        <v>1896.42</v>
      </c>
      <c r="C1157" s="162">
        <v>1458.67</v>
      </c>
      <c r="D1157" s="162">
        <v>1458.67</v>
      </c>
    </row>
    <row r="1158" spans="1:4">
      <c r="A1158" s="161">
        <v>5206.5</v>
      </c>
      <c r="B1158" s="161">
        <v>1898.17</v>
      </c>
      <c r="C1158" s="161">
        <v>1461.08</v>
      </c>
      <c r="D1158" s="161">
        <v>1461.08</v>
      </c>
    </row>
    <row r="1159" spans="1:4">
      <c r="A1159" s="162">
        <v>5211</v>
      </c>
      <c r="B1159" s="162">
        <v>1899.83</v>
      </c>
      <c r="C1159" s="162">
        <v>1463.25</v>
      </c>
      <c r="D1159" s="162">
        <v>1463.25</v>
      </c>
    </row>
    <row r="1160" spans="1:4">
      <c r="A1160" s="161">
        <v>5215.5</v>
      </c>
      <c r="B1160" s="161">
        <v>1901.5</v>
      </c>
      <c r="C1160" s="161">
        <v>1465.5</v>
      </c>
      <c r="D1160" s="161">
        <v>1465.5</v>
      </c>
    </row>
    <row r="1161" spans="1:4">
      <c r="A1161" s="162">
        <v>5220</v>
      </c>
      <c r="B1161" s="162">
        <v>1903.17</v>
      </c>
      <c r="C1161" s="162">
        <v>1467.75</v>
      </c>
      <c r="D1161" s="162">
        <v>1467.75</v>
      </c>
    </row>
    <row r="1162" spans="1:4">
      <c r="A1162" s="161">
        <v>5224.5</v>
      </c>
      <c r="B1162" s="161">
        <v>1904.92</v>
      </c>
      <c r="C1162" s="161">
        <v>1470.08</v>
      </c>
      <c r="D1162" s="161">
        <v>1470.08</v>
      </c>
    </row>
    <row r="1163" spans="1:4">
      <c r="A1163" s="162">
        <v>5229</v>
      </c>
      <c r="B1163" s="162">
        <v>1906.58</v>
      </c>
      <c r="C1163" s="162">
        <v>1472.33</v>
      </c>
      <c r="D1163" s="162">
        <v>1472.33</v>
      </c>
    </row>
    <row r="1164" spans="1:4">
      <c r="A1164" s="161">
        <v>5233.5</v>
      </c>
      <c r="B1164" s="161">
        <v>1908.25</v>
      </c>
      <c r="C1164" s="161">
        <v>1474.58</v>
      </c>
      <c r="D1164" s="161">
        <v>1474.58</v>
      </c>
    </row>
    <row r="1165" spans="1:4">
      <c r="A1165" s="162">
        <v>5238</v>
      </c>
      <c r="B1165" s="162">
        <v>1909.92</v>
      </c>
      <c r="C1165" s="162">
        <v>1476.92</v>
      </c>
      <c r="D1165" s="162">
        <v>1476.92</v>
      </c>
    </row>
    <row r="1166" spans="1:4">
      <c r="A1166" s="161">
        <v>5242.5</v>
      </c>
      <c r="B1166" s="161">
        <v>1911.58</v>
      </c>
      <c r="C1166" s="161">
        <v>1479.08</v>
      </c>
      <c r="D1166" s="161">
        <v>1479.08</v>
      </c>
    </row>
    <row r="1167" spans="1:4">
      <c r="A1167" s="162">
        <v>5247</v>
      </c>
      <c r="B1167" s="162">
        <v>1913.33</v>
      </c>
      <c r="C1167" s="162">
        <v>1481.42</v>
      </c>
      <c r="D1167" s="162">
        <v>1481.42</v>
      </c>
    </row>
    <row r="1168" spans="1:4">
      <c r="A1168" s="161">
        <v>5251.5</v>
      </c>
      <c r="B1168" s="161">
        <v>1915</v>
      </c>
      <c r="C1168" s="161">
        <v>1483.67</v>
      </c>
      <c r="D1168" s="161">
        <v>1483.67</v>
      </c>
    </row>
    <row r="1169" spans="1:4">
      <c r="A1169" s="162">
        <v>5256</v>
      </c>
      <c r="B1169" s="162">
        <v>1916.67</v>
      </c>
      <c r="C1169" s="162">
        <v>1485.92</v>
      </c>
      <c r="D1169" s="162">
        <v>1485.92</v>
      </c>
    </row>
    <row r="1170" spans="1:4">
      <c r="A1170" s="161">
        <v>5260.5</v>
      </c>
      <c r="B1170" s="161">
        <v>1918.33</v>
      </c>
      <c r="C1170" s="161">
        <v>1488.17</v>
      </c>
      <c r="D1170" s="161">
        <v>1488.17</v>
      </c>
    </row>
    <row r="1171" spans="1:4">
      <c r="A1171" s="162">
        <v>5265</v>
      </c>
      <c r="B1171" s="162">
        <v>1920.08</v>
      </c>
      <c r="C1171" s="162">
        <v>1490.5</v>
      </c>
      <c r="D1171" s="162">
        <v>1490.5</v>
      </c>
    </row>
    <row r="1172" spans="1:4">
      <c r="A1172" s="161">
        <v>5269.5</v>
      </c>
      <c r="B1172" s="161">
        <v>1921.75</v>
      </c>
      <c r="C1172" s="161">
        <v>1492.75</v>
      </c>
      <c r="D1172" s="161">
        <v>1492.75</v>
      </c>
    </row>
    <row r="1173" spans="1:4">
      <c r="A1173" s="162">
        <v>5274</v>
      </c>
      <c r="B1173" s="162">
        <v>1923.42</v>
      </c>
      <c r="C1173" s="162">
        <v>1495</v>
      </c>
      <c r="D1173" s="162">
        <v>1495</v>
      </c>
    </row>
    <row r="1174" spans="1:4">
      <c r="A1174" s="161">
        <v>5278.5</v>
      </c>
      <c r="B1174" s="161">
        <v>1925.08</v>
      </c>
      <c r="C1174" s="161">
        <v>1497.17</v>
      </c>
      <c r="D1174" s="161">
        <v>1497.17</v>
      </c>
    </row>
    <row r="1175" spans="1:4">
      <c r="A1175" s="162">
        <v>5283</v>
      </c>
      <c r="B1175" s="162">
        <v>1926.83</v>
      </c>
      <c r="C1175" s="162">
        <v>1499.58</v>
      </c>
      <c r="D1175" s="162">
        <v>1499.58</v>
      </c>
    </row>
    <row r="1176" spans="1:4">
      <c r="A1176" s="161">
        <v>5287.5</v>
      </c>
      <c r="B1176" s="161">
        <v>1928.5</v>
      </c>
      <c r="C1176" s="161">
        <v>1501.75</v>
      </c>
      <c r="D1176" s="161">
        <v>1501.75</v>
      </c>
    </row>
    <row r="1177" spans="1:4">
      <c r="A1177" s="162">
        <v>5292</v>
      </c>
      <c r="B1177" s="162">
        <v>1930.17</v>
      </c>
      <c r="C1177" s="162">
        <v>1504.08</v>
      </c>
      <c r="D1177" s="162">
        <v>1504.08</v>
      </c>
    </row>
    <row r="1178" spans="1:4">
      <c r="A1178" s="161">
        <v>5296.5</v>
      </c>
      <c r="B1178" s="161">
        <v>1931.83</v>
      </c>
      <c r="C1178" s="161">
        <v>1506.25</v>
      </c>
      <c r="D1178" s="161">
        <v>1506.25</v>
      </c>
    </row>
    <row r="1179" spans="1:4">
      <c r="A1179" s="162">
        <v>5301</v>
      </c>
      <c r="B1179" s="162">
        <v>1933.58</v>
      </c>
      <c r="C1179" s="162">
        <v>1508.67</v>
      </c>
      <c r="D1179" s="162">
        <v>1508.67</v>
      </c>
    </row>
    <row r="1180" spans="1:4">
      <c r="A1180" s="161">
        <v>5305.5</v>
      </c>
      <c r="B1180" s="161">
        <v>1935.25</v>
      </c>
      <c r="C1180" s="161">
        <v>1510.83</v>
      </c>
      <c r="D1180" s="161">
        <v>1510.83</v>
      </c>
    </row>
    <row r="1181" spans="1:4">
      <c r="A1181" s="162">
        <v>5310</v>
      </c>
      <c r="B1181" s="162">
        <v>1936.92</v>
      </c>
      <c r="C1181" s="162">
        <v>1513.08</v>
      </c>
      <c r="D1181" s="162">
        <v>1513.08</v>
      </c>
    </row>
    <row r="1182" spans="1:4">
      <c r="A1182" s="161">
        <v>5314.5</v>
      </c>
      <c r="B1182" s="161">
        <v>1938.58</v>
      </c>
      <c r="C1182" s="161">
        <v>1515.33</v>
      </c>
      <c r="D1182" s="161">
        <v>1515.33</v>
      </c>
    </row>
    <row r="1183" spans="1:4">
      <c r="A1183" s="162">
        <v>5319</v>
      </c>
      <c r="B1183" s="162">
        <v>1940.33</v>
      </c>
      <c r="C1183" s="162">
        <v>1517.67</v>
      </c>
      <c r="D1183" s="162">
        <v>1517.67</v>
      </c>
    </row>
    <row r="1184" spans="1:4">
      <c r="A1184" s="161">
        <v>5323.5</v>
      </c>
      <c r="B1184" s="161">
        <v>1942</v>
      </c>
      <c r="C1184" s="161">
        <v>1519.92</v>
      </c>
      <c r="D1184" s="161">
        <v>1519.92</v>
      </c>
    </row>
    <row r="1185" spans="1:5">
      <c r="A1185" s="162">
        <v>5328</v>
      </c>
      <c r="B1185" s="162">
        <v>1943.67</v>
      </c>
      <c r="C1185" s="162">
        <v>1522.17</v>
      </c>
      <c r="D1185" s="162">
        <v>1522.17</v>
      </c>
    </row>
    <row r="1186" spans="1:5">
      <c r="A1186" s="161">
        <v>5332.5</v>
      </c>
      <c r="B1186" s="161">
        <v>1945.33</v>
      </c>
      <c r="C1186" s="161">
        <v>1524.33</v>
      </c>
      <c r="D1186" s="161">
        <v>1524.33</v>
      </c>
    </row>
    <row r="1187" spans="1:5">
      <c r="A1187" s="162">
        <v>5337</v>
      </c>
      <c r="B1187" s="162">
        <v>1947.08</v>
      </c>
      <c r="C1187" s="162">
        <v>1526.75</v>
      </c>
      <c r="D1187" s="162">
        <v>1526.75</v>
      </c>
    </row>
    <row r="1188" spans="1:5">
      <c r="A1188" s="161">
        <v>5341.5</v>
      </c>
      <c r="B1188" s="161">
        <v>1948.75</v>
      </c>
      <c r="C1188" s="161">
        <v>1528.92</v>
      </c>
      <c r="D1188" s="161">
        <v>1528.92</v>
      </c>
    </row>
    <row r="1189" spans="1:5">
      <c r="A1189" s="162">
        <v>5346</v>
      </c>
      <c r="B1189" s="162">
        <v>1950.42</v>
      </c>
      <c r="C1189" s="162">
        <v>1531.25</v>
      </c>
      <c r="D1189" s="162">
        <v>1531.25</v>
      </c>
    </row>
    <row r="1190" spans="1:5">
      <c r="A1190" s="161">
        <v>5350.5</v>
      </c>
      <c r="B1190" s="161">
        <v>1952.08</v>
      </c>
      <c r="C1190" s="161">
        <v>1533.42</v>
      </c>
      <c r="D1190" s="161">
        <v>1533.42</v>
      </c>
    </row>
    <row r="1191" spans="1:5">
      <c r="A1191" s="162">
        <v>5355</v>
      </c>
      <c r="B1191" s="162">
        <v>1953.75</v>
      </c>
      <c r="C1191" s="162">
        <v>1535.75</v>
      </c>
      <c r="D1191" s="162">
        <v>1535.75</v>
      </c>
    </row>
    <row r="1192" spans="1:5">
      <c r="A1192" s="161">
        <v>5359.5</v>
      </c>
      <c r="B1192" s="161">
        <v>1955.5</v>
      </c>
      <c r="C1192" s="161">
        <v>1538</v>
      </c>
      <c r="D1192" s="161">
        <v>1538</v>
      </c>
    </row>
    <row r="1193" spans="1:5">
      <c r="A1193" s="162">
        <v>5364</v>
      </c>
      <c r="B1193" s="162">
        <v>1957.17</v>
      </c>
      <c r="C1193" s="162">
        <v>1540.25</v>
      </c>
      <c r="D1193" s="162">
        <v>1540.25</v>
      </c>
    </row>
    <row r="1194" spans="1:5">
      <c r="A1194" s="161">
        <v>5368.5</v>
      </c>
      <c r="B1194" s="161">
        <v>1958.83</v>
      </c>
      <c r="C1194" s="161">
        <v>1542.5</v>
      </c>
      <c r="D1194" s="161">
        <v>1542.5</v>
      </c>
    </row>
    <row r="1195" spans="1:5">
      <c r="A1195" s="162">
        <v>5373</v>
      </c>
      <c r="B1195" s="162">
        <v>1960.5</v>
      </c>
      <c r="C1195" s="162">
        <v>1544.75</v>
      </c>
      <c r="D1195" s="162">
        <v>1544.75</v>
      </c>
    </row>
    <row r="1196" spans="1:5">
      <c r="A1196" s="161">
        <v>5377.5</v>
      </c>
      <c r="B1196" s="161">
        <v>1962.25</v>
      </c>
      <c r="C1196" s="161">
        <v>1547.08</v>
      </c>
      <c r="D1196" s="161">
        <v>1547.08</v>
      </c>
    </row>
    <row r="1197" spans="1:5">
      <c r="A1197" s="162">
        <v>5382</v>
      </c>
      <c r="B1197" s="162">
        <v>1963.92</v>
      </c>
      <c r="C1197" s="162">
        <v>1549.33</v>
      </c>
      <c r="D1197" s="162">
        <v>1549.33</v>
      </c>
    </row>
    <row r="1198" spans="1:5">
      <c r="A1198" s="161">
        <v>5386.5</v>
      </c>
      <c r="B1198" s="161">
        <v>1965.58</v>
      </c>
      <c r="C1198" s="161">
        <v>1551.67</v>
      </c>
      <c r="D1198" s="161">
        <v>1551.67</v>
      </c>
      <c r="E1198" s="6"/>
    </row>
    <row r="1199" spans="1:5">
      <c r="A1199" s="162">
        <v>5391</v>
      </c>
      <c r="B1199" s="162">
        <v>1967.25</v>
      </c>
      <c r="C1199" s="162">
        <v>1553.83</v>
      </c>
      <c r="D1199" s="162">
        <v>1553.83</v>
      </c>
      <c r="E1199" s="40"/>
    </row>
    <row r="1200" spans="1:5">
      <c r="A1200" s="161">
        <v>5395.5</v>
      </c>
      <c r="B1200" s="161">
        <v>1969</v>
      </c>
      <c r="C1200" s="161">
        <v>1556.17</v>
      </c>
      <c r="D1200" s="161">
        <v>1556.17</v>
      </c>
    </row>
    <row r="1201" spans="1:5">
      <c r="A1201" s="162">
        <v>5400</v>
      </c>
      <c r="B1201" s="162">
        <v>1970.67</v>
      </c>
      <c r="C1201" s="162">
        <v>1558.42</v>
      </c>
      <c r="D1201" s="162">
        <v>1558.42</v>
      </c>
      <c r="E1201" s="40"/>
    </row>
    <row r="1202" spans="1:5">
      <c r="A1202" s="161">
        <v>5404.5</v>
      </c>
      <c r="B1202" s="161">
        <v>1972.33</v>
      </c>
      <c r="C1202" s="161">
        <v>1560.67</v>
      </c>
      <c r="D1202" s="161">
        <v>1560.67</v>
      </c>
    </row>
    <row r="1203" spans="1:5">
      <c r="A1203" s="162">
        <v>5409</v>
      </c>
      <c r="B1203" s="162">
        <v>1974</v>
      </c>
      <c r="C1203" s="162">
        <v>1562.92</v>
      </c>
      <c r="D1203" s="162">
        <v>1562.92</v>
      </c>
    </row>
    <row r="1204" spans="1:5">
      <c r="A1204" s="161">
        <v>5413.5</v>
      </c>
      <c r="B1204" s="161">
        <v>1975.75</v>
      </c>
      <c r="C1204" s="161">
        <v>1565.25</v>
      </c>
      <c r="D1204" s="161">
        <v>1565.25</v>
      </c>
    </row>
    <row r="1205" spans="1:5">
      <c r="A1205" s="162">
        <v>5418</v>
      </c>
      <c r="B1205" s="162">
        <v>1977.42</v>
      </c>
      <c r="C1205" s="162">
        <v>1567.42</v>
      </c>
      <c r="D1205" s="162">
        <v>1567.42</v>
      </c>
    </row>
    <row r="1206" spans="1:5">
      <c r="A1206" s="161">
        <v>5422.5</v>
      </c>
      <c r="B1206" s="161">
        <v>1979.08</v>
      </c>
      <c r="C1206" s="161">
        <v>1569.75</v>
      </c>
      <c r="D1206" s="161">
        <v>1569.75</v>
      </c>
    </row>
    <row r="1207" spans="1:5">
      <c r="A1207" s="162">
        <v>5427</v>
      </c>
      <c r="B1207" s="162">
        <v>1980.75</v>
      </c>
      <c r="C1207" s="162">
        <v>1571.92</v>
      </c>
      <c r="D1207" s="162">
        <v>1571.92</v>
      </c>
    </row>
    <row r="1208" spans="1:5">
      <c r="A1208" s="161">
        <v>5431.5</v>
      </c>
      <c r="B1208" s="161">
        <v>1982.5</v>
      </c>
      <c r="C1208" s="161">
        <v>1574.33</v>
      </c>
      <c r="D1208" s="161">
        <v>1574.33</v>
      </c>
    </row>
    <row r="1209" spans="1:5">
      <c r="A1209" s="162">
        <v>5436</v>
      </c>
      <c r="B1209" s="162">
        <v>1984.17</v>
      </c>
      <c r="C1209" s="162">
        <v>1576.5</v>
      </c>
      <c r="D1209" s="162">
        <v>1576.5</v>
      </c>
    </row>
    <row r="1210" spans="1:5">
      <c r="A1210" s="161">
        <v>5440.5</v>
      </c>
      <c r="B1210" s="161">
        <v>1985.83</v>
      </c>
      <c r="C1210" s="161">
        <v>1578.83</v>
      </c>
      <c r="D1210" s="161">
        <v>1578.83</v>
      </c>
    </row>
    <row r="1211" spans="1:5">
      <c r="A1211" s="162">
        <v>5445</v>
      </c>
      <c r="B1211" s="162">
        <v>1987.5</v>
      </c>
      <c r="C1211" s="162">
        <v>1581</v>
      </c>
      <c r="D1211" s="162">
        <v>1581</v>
      </c>
    </row>
    <row r="1212" spans="1:5">
      <c r="A1212" s="161">
        <v>5449.5</v>
      </c>
      <c r="B1212" s="161">
        <v>1989.17</v>
      </c>
      <c r="C1212" s="161">
        <v>1583.25</v>
      </c>
      <c r="D1212" s="161">
        <v>1583.25</v>
      </c>
    </row>
    <row r="1213" spans="1:5">
      <c r="A1213" s="162">
        <v>5454</v>
      </c>
      <c r="B1213" s="162">
        <v>1990.92</v>
      </c>
      <c r="C1213" s="162">
        <v>1585.58</v>
      </c>
      <c r="D1213" s="162">
        <v>1585.58</v>
      </c>
    </row>
    <row r="1214" spans="1:5">
      <c r="A1214" s="161">
        <v>5458.5</v>
      </c>
      <c r="B1214" s="161">
        <v>1992.58</v>
      </c>
      <c r="C1214" s="161">
        <v>1587.83</v>
      </c>
      <c r="D1214" s="161">
        <v>1587.83</v>
      </c>
    </row>
    <row r="1215" spans="1:5">
      <c r="A1215" s="162">
        <v>5463</v>
      </c>
      <c r="B1215" s="162">
        <v>1994.25</v>
      </c>
      <c r="C1215" s="162">
        <v>1590.08</v>
      </c>
      <c r="D1215" s="162">
        <v>1590.08</v>
      </c>
    </row>
    <row r="1216" spans="1:5">
      <c r="A1216" s="161">
        <v>5467.5</v>
      </c>
      <c r="B1216" s="161">
        <v>1995.92</v>
      </c>
      <c r="C1216" s="161">
        <v>1592.33</v>
      </c>
      <c r="D1216" s="161">
        <v>1592.33</v>
      </c>
    </row>
    <row r="1217" spans="1:4">
      <c r="A1217" s="162">
        <v>5472</v>
      </c>
      <c r="B1217" s="162">
        <v>1997.67</v>
      </c>
      <c r="C1217" s="162">
        <v>1594.67</v>
      </c>
      <c r="D1217" s="162">
        <v>1594.67</v>
      </c>
    </row>
    <row r="1218" spans="1:4">
      <c r="A1218" s="161">
        <v>5476.5</v>
      </c>
      <c r="B1218" s="161">
        <v>1999.33</v>
      </c>
      <c r="C1218" s="161">
        <v>1596.92</v>
      </c>
      <c r="D1218" s="161">
        <v>1596.92</v>
      </c>
    </row>
    <row r="1219" spans="1:4">
      <c r="A1219" s="162">
        <v>5481</v>
      </c>
      <c r="B1219" s="162">
        <v>2001</v>
      </c>
      <c r="C1219" s="162">
        <v>1599.08</v>
      </c>
      <c r="D1219" s="162">
        <v>1599.08</v>
      </c>
    </row>
    <row r="1220" spans="1:4">
      <c r="A1220" s="161">
        <v>5485.5</v>
      </c>
      <c r="B1220" s="161">
        <v>2002.67</v>
      </c>
      <c r="C1220" s="161">
        <v>1601.42</v>
      </c>
      <c r="D1220" s="161">
        <v>1601.42</v>
      </c>
    </row>
    <row r="1221" spans="1:4">
      <c r="A1221" s="162">
        <v>5490</v>
      </c>
      <c r="B1221" s="162">
        <v>2004.42</v>
      </c>
      <c r="C1221" s="162">
        <v>1603.67</v>
      </c>
      <c r="D1221" s="162">
        <v>1603.67</v>
      </c>
    </row>
    <row r="1222" spans="1:4">
      <c r="A1222" s="161">
        <v>5494.5</v>
      </c>
      <c r="B1222" s="161">
        <v>2006.08</v>
      </c>
      <c r="C1222" s="161">
        <v>1606</v>
      </c>
      <c r="D1222" s="161">
        <v>1606</v>
      </c>
    </row>
    <row r="1223" spans="1:4">
      <c r="A1223" s="162">
        <v>5499</v>
      </c>
      <c r="B1223" s="162">
        <v>2007.75</v>
      </c>
      <c r="C1223" s="162">
        <v>1608.17</v>
      </c>
      <c r="D1223" s="162">
        <v>1608.17</v>
      </c>
    </row>
    <row r="1224" spans="1:4">
      <c r="A1224" s="161">
        <v>5503.5</v>
      </c>
      <c r="B1224" s="161">
        <v>2009.42</v>
      </c>
      <c r="C1224" s="161">
        <v>1610.42</v>
      </c>
      <c r="D1224" s="161">
        <v>1610.42</v>
      </c>
    </row>
    <row r="1225" spans="1:4">
      <c r="A1225" s="162">
        <v>5508</v>
      </c>
      <c r="B1225" s="162">
        <v>2011.17</v>
      </c>
      <c r="C1225" s="162">
        <v>1612.75</v>
      </c>
      <c r="D1225" s="162">
        <v>1612.75</v>
      </c>
    </row>
    <row r="1226" spans="1:4">
      <c r="A1226" s="161">
        <v>5512.5</v>
      </c>
      <c r="B1226" s="161">
        <v>2012.83</v>
      </c>
      <c r="C1226" s="161">
        <v>1615</v>
      </c>
      <c r="D1226" s="161">
        <v>1615</v>
      </c>
    </row>
    <row r="1227" spans="1:4">
      <c r="A1227" s="162">
        <v>5517</v>
      </c>
      <c r="B1227" s="162">
        <v>2014.5</v>
      </c>
      <c r="C1227" s="162">
        <v>1617.25</v>
      </c>
      <c r="D1227" s="162">
        <v>1617.25</v>
      </c>
    </row>
    <row r="1228" spans="1:4">
      <c r="A1228" s="161">
        <v>5521.5</v>
      </c>
      <c r="B1228" s="161">
        <v>2016.17</v>
      </c>
      <c r="C1228" s="161">
        <v>1619.5</v>
      </c>
      <c r="D1228" s="161">
        <v>1619.5</v>
      </c>
    </row>
    <row r="1229" spans="1:4">
      <c r="A1229" s="162">
        <v>5526</v>
      </c>
      <c r="B1229" s="162">
        <v>2017.92</v>
      </c>
      <c r="C1229" s="162">
        <v>1621.83</v>
      </c>
      <c r="D1229" s="162">
        <v>1621.83</v>
      </c>
    </row>
    <row r="1230" spans="1:4">
      <c r="A1230" s="161">
        <v>5530.5</v>
      </c>
      <c r="B1230" s="161">
        <v>2019.58</v>
      </c>
      <c r="C1230" s="161">
        <v>1624.08</v>
      </c>
      <c r="D1230" s="161">
        <v>1624.08</v>
      </c>
    </row>
    <row r="1231" spans="1:4">
      <c r="A1231" s="162">
        <v>5535</v>
      </c>
      <c r="B1231" s="162">
        <v>2021.25</v>
      </c>
      <c r="C1231" s="162">
        <v>1626.33</v>
      </c>
      <c r="D1231" s="162">
        <v>1626.33</v>
      </c>
    </row>
    <row r="1232" spans="1:4">
      <c r="A1232" s="161">
        <v>5539.5</v>
      </c>
      <c r="B1232" s="161">
        <v>2022.92</v>
      </c>
      <c r="C1232" s="161">
        <v>1628.58</v>
      </c>
      <c r="D1232" s="161">
        <v>1628.58</v>
      </c>
    </row>
    <row r="1233" spans="1:4">
      <c r="A1233" s="162">
        <v>5544</v>
      </c>
      <c r="B1233" s="162">
        <v>2024.67</v>
      </c>
      <c r="C1233" s="162">
        <v>1630.92</v>
      </c>
      <c r="D1233" s="162">
        <v>1630.92</v>
      </c>
    </row>
    <row r="1234" spans="1:4">
      <c r="A1234" s="161">
        <v>5548.5</v>
      </c>
      <c r="B1234" s="161">
        <v>2026.33</v>
      </c>
      <c r="C1234" s="161">
        <v>1633.17</v>
      </c>
      <c r="D1234" s="161">
        <v>1633.17</v>
      </c>
    </row>
    <row r="1235" spans="1:4">
      <c r="A1235" s="162">
        <v>5553</v>
      </c>
      <c r="B1235" s="162">
        <v>2028</v>
      </c>
      <c r="C1235" s="162">
        <v>1635.42</v>
      </c>
      <c r="D1235" s="162">
        <v>1635.42</v>
      </c>
    </row>
    <row r="1236" spans="1:4">
      <c r="A1236" s="161">
        <v>5557.5</v>
      </c>
      <c r="B1236" s="161">
        <v>2029.67</v>
      </c>
      <c r="C1236" s="161">
        <v>1637.67</v>
      </c>
      <c r="D1236" s="161">
        <v>1637.67</v>
      </c>
    </row>
    <row r="1237" spans="1:4">
      <c r="A1237" s="162">
        <v>5562</v>
      </c>
      <c r="B1237" s="162">
        <v>2031.33</v>
      </c>
      <c r="C1237" s="162">
        <v>1639.92</v>
      </c>
      <c r="D1237" s="162">
        <v>1639.92</v>
      </c>
    </row>
    <row r="1238" spans="1:4">
      <c r="A1238" s="161">
        <v>5566.5</v>
      </c>
      <c r="B1238" s="161">
        <v>2033.08</v>
      </c>
      <c r="C1238" s="161">
        <v>1642.17</v>
      </c>
      <c r="D1238" s="161">
        <v>1642.17</v>
      </c>
    </row>
    <row r="1239" spans="1:4">
      <c r="A1239" s="162">
        <v>5571</v>
      </c>
      <c r="B1239" s="162">
        <v>2034.75</v>
      </c>
      <c r="C1239" s="162">
        <v>1644.5</v>
      </c>
      <c r="D1239" s="162">
        <v>1644.5</v>
      </c>
    </row>
    <row r="1240" spans="1:4">
      <c r="A1240" s="161">
        <v>5575.5</v>
      </c>
      <c r="B1240" s="161">
        <v>2036.42</v>
      </c>
      <c r="C1240" s="161">
        <v>1646.67</v>
      </c>
      <c r="D1240" s="161">
        <v>1646.67</v>
      </c>
    </row>
    <row r="1241" spans="1:4">
      <c r="A1241" s="162">
        <v>5580</v>
      </c>
      <c r="B1241" s="162">
        <v>2038.08</v>
      </c>
      <c r="C1241" s="162">
        <v>1649</v>
      </c>
      <c r="D1241" s="162">
        <v>1649</v>
      </c>
    </row>
    <row r="1242" spans="1:4">
      <c r="A1242" s="161">
        <v>5584.5</v>
      </c>
      <c r="B1242" s="161">
        <v>2039.83</v>
      </c>
      <c r="C1242" s="161">
        <v>1651.25</v>
      </c>
      <c r="D1242" s="161">
        <v>1651.25</v>
      </c>
    </row>
    <row r="1243" spans="1:4">
      <c r="A1243" s="162">
        <v>5589</v>
      </c>
      <c r="B1243" s="162">
        <v>2041.5</v>
      </c>
      <c r="C1243" s="162">
        <v>1653.58</v>
      </c>
      <c r="D1243" s="162">
        <v>1653.58</v>
      </c>
    </row>
    <row r="1244" spans="1:4">
      <c r="A1244" s="161">
        <v>5593.5</v>
      </c>
      <c r="B1244" s="161">
        <v>2043.17</v>
      </c>
      <c r="C1244" s="161">
        <v>1655.75</v>
      </c>
      <c r="D1244" s="161">
        <v>1655.75</v>
      </c>
    </row>
    <row r="1245" spans="1:4">
      <c r="A1245" s="162">
        <v>5598</v>
      </c>
      <c r="B1245" s="162">
        <v>2044.83</v>
      </c>
      <c r="C1245" s="162">
        <v>1658</v>
      </c>
      <c r="D1245" s="162">
        <v>1658</v>
      </c>
    </row>
    <row r="1246" spans="1:4">
      <c r="A1246" s="161">
        <v>5602.5</v>
      </c>
      <c r="B1246" s="161">
        <v>2046.58</v>
      </c>
      <c r="C1246" s="161">
        <v>1660.33</v>
      </c>
      <c r="D1246" s="161">
        <v>1660.33</v>
      </c>
    </row>
    <row r="1247" spans="1:4">
      <c r="A1247" s="162">
        <v>5607</v>
      </c>
      <c r="B1247" s="162">
        <v>2048.25</v>
      </c>
      <c r="C1247" s="162">
        <v>1662.58</v>
      </c>
      <c r="D1247" s="162">
        <v>1662.58</v>
      </c>
    </row>
    <row r="1248" spans="1:4">
      <c r="A1248" s="161">
        <v>5611.5</v>
      </c>
      <c r="B1248" s="161">
        <v>2049.92</v>
      </c>
      <c r="C1248" s="161">
        <v>1664.83</v>
      </c>
      <c r="D1248" s="161">
        <v>1664.83</v>
      </c>
    </row>
    <row r="1249" spans="1:4">
      <c r="A1249" s="162">
        <v>5616</v>
      </c>
      <c r="B1249" s="162">
        <v>2051.58</v>
      </c>
      <c r="C1249" s="162">
        <v>1667.08</v>
      </c>
      <c r="D1249" s="162">
        <v>1667.08</v>
      </c>
    </row>
    <row r="1250" spans="1:4">
      <c r="A1250" s="161">
        <v>5620.5</v>
      </c>
      <c r="B1250" s="161">
        <v>2053.33</v>
      </c>
      <c r="C1250" s="161">
        <v>1669.33</v>
      </c>
      <c r="D1250" s="161">
        <v>1669.33</v>
      </c>
    </row>
    <row r="1251" spans="1:4">
      <c r="A1251" s="162">
        <v>5625</v>
      </c>
      <c r="B1251" s="162">
        <v>2055</v>
      </c>
      <c r="C1251" s="162">
        <v>1671.67</v>
      </c>
      <c r="D1251" s="162">
        <v>1671.67</v>
      </c>
    </row>
    <row r="1252" spans="1:4">
      <c r="A1252" s="161">
        <v>5629.5</v>
      </c>
      <c r="B1252" s="161">
        <v>2056.67</v>
      </c>
      <c r="C1252" s="161">
        <v>1673.83</v>
      </c>
      <c r="D1252" s="161">
        <v>1673.83</v>
      </c>
    </row>
    <row r="1253" spans="1:4">
      <c r="A1253" s="162">
        <v>5634</v>
      </c>
      <c r="B1253" s="162">
        <v>2058.33</v>
      </c>
      <c r="C1253" s="162">
        <v>1676.17</v>
      </c>
      <c r="D1253" s="162">
        <v>1676.17</v>
      </c>
    </row>
    <row r="1254" spans="1:4">
      <c r="A1254" s="161">
        <v>5638.5</v>
      </c>
      <c r="B1254" s="161">
        <v>2060.08</v>
      </c>
      <c r="C1254" s="161">
        <v>1678.42</v>
      </c>
      <c r="D1254" s="161">
        <v>1678.42</v>
      </c>
    </row>
    <row r="1255" spans="1:4">
      <c r="A1255" s="162">
        <v>5643</v>
      </c>
      <c r="B1255" s="162">
        <v>2061.75</v>
      </c>
      <c r="C1255" s="162">
        <v>1680.75</v>
      </c>
      <c r="D1255" s="162">
        <v>1680.75</v>
      </c>
    </row>
    <row r="1256" spans="1:4">
      <c r="A1256" s="161">
        <v>5647.5</v>
      </c>
      <c r="B1256" s="161">
        <v>2063.42</v>
      </c>
      <c r="C1256" s="161">
        <v>1682.92</v>
      </c>
      <c r="D1256" s="161">
        <v>1682.92</v>
      </c>
    </row>
    <row r="1257" spans="1:4">
      <c r="A1257" s="162">
        <v>5652</v>
      </c>
      <c r="B1257" s="162">
        <v>2065.08</v>
      </c>
      <c r="C1257" s="162">
        <v>1685.17</v>
      </c>
      <c r="D1257" s="162">
        <v>1685.17</v>
      </c>
    </row>
    <row r="1258" spans="1:4">
      <c r="A1258" s="161">
        <v>5656.5</v>
      </c>
      <c r="B1258" s="161">
        <v>2066.75</v>
      </c>
      <c r="C1258" s="161">
        <v>1687.42</v>
      </c>
      <c r="D1258" s="161">
        <v>1687.42</v>
      </c>
    </row>
    <row r="1259" spans="1:4">
      <c r="A1259" s="162">
        <v>5661</v>
      </c>
      <c r="B1259" s="162">
        <v>2068.5</v>
      </c>
      <c r="C1259" s="162">
        <v>1689.75</v>
      </c>
      <c r="D1259" s="162">
        <v>1689.75</v>
      </c>
    </row>
    <row r="1260" spans="1:4">
      <c r="A1260" s="161">
        <v>5665.5</v>
      </c>
      <c r="B1260" s="161">
        <v>2070.17</v>
      </c>
      <c r="C1260" s="161">
        <v>1692</v>
      </c>
      <c r="D1260" s="161">
        <v>1692</v>
      </c>
    </row>
    <row r="1261" spans="1:4">
      <c r="A1261" s="162">
        <v>5670</v>
      </c>
      <c r="B1261" s="162">
        <v>2071.83</v>
      </c>
      <c r="C1261" s="162">
        <v>1694.25</v>
      </c>
      <c r="D1261" s="162">
        <v>1694.25</v>
      </c>
    </row>
    <row r="1262" spans="1:4">
      <c r="A1262" s="161">
        <v>5674.5</v>
      </c>
      <c r="B1262" s="161">
        <v>2073.5</v>
      </c>
      <c r="C1262" s="161">
        <v>1696.5</v>
      </c>
      <c r="D1262" s="161">
        <v>1696.5</v>
      </c>
    </row>
    <row r="1263" spans="1:4">
      <c r="A1263" s="162">
        <v>5679</v>
      </c>
      <c r="B1263" s="162">
        <v>2075.25</v>
      </c>
      <c r="C1263" s="162">
        <v>1698.83</v>
      </c>
      <c r="D1263" s="162">
        <v>1698.83</v>
      </c>
    </row>
    <row r="1264" spans="1:4">
      <c r="A1264" s="161">
        <v>5683.5</v>
      </c>
      <c r="B1264" s="161">
        <v>2076.92</v>
      </c>
      <c r="C1264" s="161">
        <v>1701.08</v>
      </c>
      <c r="D1264" s="161">
        <v>1701.08</v>
      </c>
    </row>
    <row r="1265" spans="1:4">
      <c r="A1265" s="162">
        <v>5688</v>
      </c>
      <c r="B1265" s="162">
        <v>2078.58</v>
      </c>
      <c r="C1265" s="162">
        <v>1703.33</v>
      </c>
      <c r="D1265" s="162">
        <v>1703.33</v>
      </c>
    </row>
    <row r="1266" spans="1:4">
      <c r="A1266" s="161">
        <v>5692.5</v>
      </c>
      <c r="B1266" s="161">
        <v>2080.25</v>
      </c>
      <c r="C1266" s="161">
        <v>1705.58</v>
      </c>
      <c r="D1266" s="161">
        <v>1705.58</v>
      </c>
    </row>
    <row r="1267" spans="1:4">
      <c r="A1267" s="162">
        <v>5697</v>
      </c>
      <c r="B1267" s="162">
        <v>2082</v>
      </c>
      <c r="C1267" s="162">
        <v>1707.92</v>
      </c>
      <c r="D1267" s="162">
        <v>1707.92</v>
      </c>
    </row>
    <row r="1268" spans="1:4">
      <c r="A1268" s="161">
        <v>5701.5</v>
      </c>
      <c r="B1268" s="161">
        <v>2083.67</v>
      </c>
      <c r="C1268" s="161">
        <v>1710.17</v>
      </c>
      <c r="D1268" s="161">
        <v>1710.17</v>
      </c>
    </row>
    <row r="1269" spans="1:4">
      <c r="A1269" s="162">
        <v>5706</v>
      </c>
      <c r="B1269" s="162">
        <v>2085.33</v>
      </c>
      <c r="C1269" s="162">
        <v>1712.33</v>
      </c>
      <c r="D1269" s="162">
        <v>1712.33</v>
      </c>
    </row>
    <row r="1270" spans="1:4">
      <c r="A1270" s="161">
        <v>5710.5</v>
      </c>
      <c r="B1270" s="161">
        <v>2087</v>
      </c>
      <c r="C1270" s="161">
        <v>1714.67</v>
      </c>
      <c r="D1270" s="161">
        <v>1714.67</v>
      </c>
    </row>
    <row r="1271" spans="1:4">
      <c r="A1271" s="162">
        <v>5715</v>
      </c>
      <c r="B1271" s="162">
        <v>2088.75</v>
      </c>
      <c r="C1271" s="162">
        <v>1716.92</v>
      </c>
      <c r="D1271" s="162">
        <v>1716.92</v>
      </c>
    </row>
    <row r="1272" spans="1:4">
      <c r="A1272" s="161">
        <v>5719.5</v>
      </c>
      <c r="B1272" s="161">
        <v>2090.42</v>
      </c>
      <c r="C1272" s="161">
        <v>1719.25</v>
      </c>
      <c r="D1272" s="161">
        <v>1719.25</v>
      </c>
    </row>
    <row r="1273" spans="1:4">
      <c r="A1273" s="162">
        <v>5724</v>
      </c>
      <c r="B1273" s="162">
        <v>2092.08</v>
      </c>
      <c r="C1273" s="162">
        <v>1721.42</v>
      </c>
      <c r="D1273" s="162">
        <v>1721.42</v>
      </c>
    </row>
    <row r="1274" spans="1:4">
      <c r="A1274" s="161">
        <v>5728.5</v>
      </c>
      <c r="B1274" s="161">
        <v>2093.75</v>
      </c>
      <c r="C1274" s="161">
        <v>1723.75</v>
      </c>
      <c r="D1274" s="161">
        <v>1723.75</v>
      </c>
    </row>
    <row r="1275" spans="1:4">
      <c r="A1275" s="162">
        <v>5733</v>
      </c>
      <c r="B1275" s="162">
        <v>2095.5</v>
      </c>
      <c r="C1275" s="162">
        <v>1726</v>
      </c>
      <c r="D1275" s="162">
        <v>1726</v>
      </c>
    </row>
    <row r="1276" spans="1:4">
      <c r="A1276" s="161">
        <v>5737.5</v>
      </c>
      <c r="B1276" s="161">
        <v>2097.17</v>
      </c>
      <c r="C1276" s="161">
        <v>1728.25</v>
      </c>
      <c r="D1276" s="161">
        <v>1728.25</v>
      </c>
    </row>
    <row r="1277" spans="1:4">
      <c r="A1277" s="162">
        <v>5742</v>
      </c>
      <c r="B1277" s="162">
        <v>2098.83</v>
      </c>
      <c r="C1277" s="162">
        <v>1730.5</v>
      </c>
      <c r="D1277" s="162">
        <v>1730.5</v>
      </c>
    </row>
    <row r="1278" spans="1:4">
      <c r="A1278" s="161">
        <v>5746.5</v>
      </c>
      <c r="B1278" s="161">
        <v>2100.5</v>
      </c>
      <c r="C1278" s="161">
        <v>1732.75</v>
      </c>
      <c r="D1278" s="161">
        <v>1732.75</v>
      </c>
    </row>
    <row r="1279" spans="1:4">
      <c r="A1279" s="162">
        <v>5751</v>
      </c>
      <c r="B1279" s="162">
        <v>2102.25</v>
      </c>
      <c r="C1279" s="162">
        <v>1735.08</v>
      </c>
      <c r="D1279" s="162">
        <v>1735.08</v>
      </c>
    </row>
    <row r="1280" spans="1:4">
      <c r="A1280" s="161">
        <v>5755.5</v>
      </c>
      <c r="B1280" s="161">
        <v>2103.92</v>
      </c>
      <c r="C1280" s="161">
        <v>1737.33</v>
      </c>
      <c r="D1280" s="161">
        <v>1737.33</v>
      </c>
    </row>
    <row r="1281" spans="1:4">
      <c r="A1281" s="162">
        <v>5760</v>
      </c>
      <c r="B1281" s="162">
        <v>2105.58</v>
      </c>
      <c r="C1281" s="162">
        <v>1739.58</v>
      </c>
      <c r="D1281" s="162">
        <v>1739.58</v>
      </c>
    </row>
    <row r="1282" spans="1:4">
      <c r="A1282" s="161">
        <v>5764.5</v>
      </c>
      <c r="B1282" s="161">
        <v>2107.25</v>
      </c>
      <c r="C1282" s="161">
        <v>1741.83</v>
      </c>
      <c r="D1282" s="161">
        <v>1741.83</v>
      </c>
    </row>
    <row r="1283" spans="1:4">
      <c r="A1283" s="162">
        <v>5769</v>
      </c>
      <c r="B1283" s="162">
        <v>2108.92</v>
      </c>
      <c r="C1283" s="162">
        <v>1744</v>
      </c>
      <c r="D1283" s="162">
        <v>1744</v>
      </c>
    </row>
    <row r="1284" spans="1:4">
      <c r="A1284" s="161">
        <v>5773.5</v>
      </c>
      <c r="B1284" s="161">
        <v>2110.67</v>
      </c>
      <c r="C1284" s="161">
        <v>1746.42</v>
      </c>
      <c r="D1284" s="161">
        <v>1746.42</v>
      </c>
    </row>
    <row r="1285" spans="1:4">
      <c r="A1285" s="162">
        <v>5778</v>
      </c>
      <c r="B1285" s="162">
        <v>2112.33</v>
      </c>
      <c r="C1285" s="162">
        <v>1748.58</v>
      </c>
      <c r="D1285" s="162">
        <v>1748.58</v>
      </c>
    </row>
    <row r="1286" spans="1:4">
      <c r="A1286" s="161">
        <v>5782.5</v>
      </c>
      <c r="B1286" s="161">
        <v>2114</v>
      </c>
      <c r="C1286" s="161">
        <v>1750.92</v>
      </c>
      <c r="D1286" s="161">
        <v>1750.92</v>
      </c>
    </row>
    <row r="1287" spans="1:4">
      <c r="A1287" s="162">
        <v>5787</v>
      </c>
      <c r="B1287" s="162">
        <v>2115.67</v>
      </c>
      <c r="C1287" s="162">
        <v>1753.08</v>
      </c>
      <c r="D1287" s="162">
        <v>1753.08</v>
      </c>
    </row>
    <row r="1288" spans="1:4">
      <c r="A1288" s="161">
        <v>5791.5</v>
      </c>
      <c r="B1288" s="161">
        <v>2117.42</v>
      </c>
      <c r="C1288" s="161">
        <v>1755.5</v>
      </c>
      <c r="D1288" s="161">
        <v>1755.5</v>
      </c>
    </row>
    <row r="1289" spans="1:4">
      <c r="A1289" s="162">
        <v>5796</v>
      </c>
      <c r="B1289" s="162">
        <v>2119.08</v>
      </c>
      <c r="C1289" s="162">
        <v>1757.67</v>
      </c>
      <c r="D1289" s="162">
        <v>1757.67</v>
      </c>
    </row>
    <row r="1290" spans="1:4">
      <c r="A1290" s="161">
        <v>5800.5</v>
      </c>
      <c r="B1290" s="161">
        <v>2120.75</v>
      </c>
      <c r="C1290" s="161">
        <v>1759.92</v>
      </c>
      <c r="D1290" s="161">
        <v>1759.92</v>
      </c>
    </row>
    <row r="1291" spans="1:4">
      <c r="A1291" s="162">
        <v>5805</v>
      </c>
      <c r="B1291" s="162">
        <v>2122.42</v>
      </c>
      <c r="C1291" s="162">
        <v>1762.17</v>
      </c>
      <c r="D1291" s="162">
        <v>1762.17</v>
      </c>
    </row>
    <row r="1292" spans="1:4">
      <c r="A1292" s="161">
        <v>5809.5</v>
      </c>
      <c r="B1292" s="161">
        <v>2124.17</v>
      </c>
      <c r="C1292" s="161">
        <v>1764.5</v>
      </c>
      <c r="D1292" s="161">
        <v>1764.5</v>
      </c>
    </row>
    <row r="1293" spans="1:4">
      <c r="A1293" s="162">
        <v>5814</v>
      </c>
      <c r="B1293" s="162">
        <v>2125.83</v>
      </c>
      <c r="C1293" s="162">
        <v>1766.75</v>
      </c>
      <c r="D1293" s="162">
        <v>1766.75</v>
      </c>
    </row>
    <row r="1294" spans="1:4">
      <c r="A1294" s="161">
        <v>5818.5</v>
      </c>
      <c r="B1294" s="161">
        <v>2127.5</v>
      </c>
      <c r="C1294" s="161">
        <v>1769</v>
      </c>
      <c r="D1294" s="161">
        <v>1769</v>
      </c>
    </row>
    <row r="1295" spans="1:4">
      <c r="A1295" s="162">
        <v>5823</v>
      </c>
      <c r="B1295" s="162">
        <v>2129.17</v>
      </c>
      <c r="C1295" s="162">
        <v>1771.25</v>
      </c>
      <c r="D1295" s="162">
        <v>1771.25</v>
      </c>
    </row>
    <row r="1296" spans="1:4">
      <c r="A1296" s="161">
        <v>5827.5</v>
      </c>
      <c r="B1296" s="161">
        <v>2130.92</v>
      </c>
      <c r="C1296" s="161">
        <v>1773.58</v>
      </c>
      <c r="D1296" s="161">
        <v>1773.58</v>
      </c>
    </row>
    <row r="1297" spans="1:4">
      <c r="A1297" s="162">
        <v>5832</v>
      </c>
      <c r="B1297" s="162">
        <v>2132.58</v>
      </c>
      <c r="C1297" s="162">
        <v>1775.83</v>
      </c>
      <c r="D1297" s="162">
        <v>1775.83</v>
      </c>
    </row>
    <row r="1298" spans="1:4">
      <c r="A1298" s="161">
        <v>5836.5</v>
      </c>
      <c r="B1298" s="161">
        <v>2134.25</v>
      </c>
      <c r="C1298" s="161">
        <v>1778.08</v>
      </c>
      <c r="D1298" s="161">
        <v>1778.08</v>
      </c>
    </row>
    <row r="1299" spans="1:4">
      <c r="A1299" s="162">
        <v>5841</v>
      </c>
      <c r="B1299" s="162">
        <v>2135.92</v>
      </c>
      <c r="C1299" s="162">
        <v>1780.33</v>
      </c>
      <c r="D1299" s="162">
        <v>1780.33</v>
      </c>
    </row>
    <row r="1300" spans="1:4">
      <c r="A1300" s="161">
        <v>5845.5</v>
      </c>
      <c r="B1300" s="161">
        <v>2137.67</v>
      </c>
      <c r="C1300" s="161">
        <v>1782.67</v>
      </c>
      <c r="D1300" s="161">
        <v>1782.67</v>
      </c>
    </row>
    <row r="1301" spans="1:4">
      <c r="A1301" s="162">
        <v>5850</v>
      </c>
      <c r="B1301" s="162">
        <v>2139.33</v>
      </c>
      <c r="C1301" s="162">
        <v>1784.92</v>
      </c>
      <c r="D1301" s="162">
        <v>1784.92</v>
      </c>
    </row>
    <row r="1302" spans="1:4">
      <c r="A1302" s="161">
        <v>5854.5</v>
      </c>
      <c r="B1302" s="161">
        <v>2141</v>
      </c>
      <c r="C1302" s="161">
        <v>1787.08</v>
      </c>
      <c r="D1302" s="161">
        <v>1787.08</v>
      </c>
    </row>
    <row r="1303" spans="1:4">
      <c r="A1303" s="162">
        <v>5859</v>
      </c>
      <c r="B1303" s="162">
        <v>2142.67</v>
      </c>
      <c r="C1303" s="162">
        <v>1789.42</v>
      </c>
      <c r="D1303" s="162">
        <v>1789.42</v>
      </c>
    </row>
    <row r="1304" spans="1:4">
      <c r="A1304" s="161">
        <v>5863.5</v>
      </c>
      <c r="B1304" s="161">
        <v>2144.33</v>
      </c>
      <c r="C1304" s="161">
        <v>1791.58</v>
      </c>
      <c r="D1304" s="161">
        <v>1791.58</v>
      </c>
    </row>
    <row r="1305" spans="1:4">
      <c r="A1305" s="162">
        <v>5868</v>
      </c>
      <c r="B1305" s="162">
        <v>2146.08</v>
      </c>
      <c r="C1305" s="162">
        <v>1794</v>
      </c>
      <c r="D1305" s="162">
        <v>1794</v>
      </c>
    </row>
    <row r="1306" spans="1:4">
      <c r="A1306" s="161">
        <v>5872.5</v>
      </c>
      <c r="B1306" s="161">
        <v>2147.75</v>
      </c>
      <c r="C1306" s="161">
        <v>1796.17</v>
      </c>
      <c r="D1306" s="161">
        <v>1796.17</v>
      </c>
    </row>
    <row r="1307" spans="1:4">
      <c r="A1307" s="162">
        <v>5877</v>
      </c>
      <c r="B1307" s="162">
        <v>2149.42</v>
      </c>
      <c r="C1307" s="162">
        <v>1798.5</v>
      </c>
      <c r="D1307" s="162">
        <v>1798.5</v>
      </c>
    </row>
    <row r="1308" spans="1:4">
      <c r="A1308" s="161">
        <v>5881.5</v>
      </c>
      <c r="B1308" s="161">
        <v>2151.08</v>
      </c>
      <c r="C1308" s="161">
        <v>1800.67</v>
      </c>
      <c r="D1308" s="161">
        <v>1800.67</v>
      </c>
    </row>
    <row r="1309" spans="1:4">
      <c r="A1309" s="162">
        <v>5886</v>
      </c>
      <c r="B1309" s="162">
        <v>2152.83</v>
      </c>
      <c r="C1309" s="162">
        <v>1803</v>
      </c>
      <c r="D1309" s="162">
        <v>1803</v>
      </c>
    </row>
    <row r="1310" spans="1:4">
      <c r="A1310" s="161">
        <v>5890.5</v>
      </c>
      <c r="B1310" s="161">
        <v>2154.5</v>
      </c>
      <c r="C1310" s="161">
        <v>1805.25</v>
      </c>
      <c r="D1310" s="161">
        <v>1805.25</v>
      </c>
    </row>
    <row r="1311" spans="1:4">
      <c r="A1311" s="162">
        <v>5895</v>
      </c>
      <c r="B1311" s="162">
        <v>2156.17</v>
      </c>
      <c r="C1311" s="162">
        <v>1807.5</v>
      </c>
      <c r="D1311" s="162">
        <v>1807.5</v>
      </c>
    </row>
    <row r="1312" spans="1:4">
      <c r="A1312" s="161">
        <v>5899.5</v>
      </c>
      <c r="B1312" s="161">
        <v>2157.83</v>
      </c>
      <c r="C1312" s="161">
        <v>1809.75</v>
      </c>
      <c r="D1312" s="161">
        <v>1809.75</v>
      </c>
    </row>
    <row r="1313" spans="1:4">
      <c r="A1313" s="162">
        <v>5904</v>
      </c>
      <c r="B1313" s="162">
        <v>2159.58</v>
      </c>
      <c r="C1313" s="162">
        <v>1812.08</v>
      </c>
      <c r="D1313" s="162">
        <v>1812.08</v>
      </c>
    </row>
    <row r="1314" spans="1:4">
      <c r="A1314" s="161">
        <v>5908.5</v>
      </c>
      <c r="B1314" s="161">
        <v>2161.25</v>
      </c>
      <c r="C1314" s="161">
        <v>1814.25</v>
      </c>
      <c r="D1314" s="161">
        <v>1814.25</v>
      </c>
    </row>
    <row r="1315" spans="1:4">
      <c r="A1315" s="162">
        <v>5913</v>
      </c>
      <c r="B1315" s="162">
        <v>2162.92</v>
      </c>
      <c r="C1315" s="162">
        <v>1816.58</v>
      </c>
      <c r="D1315" s="162">
        <v>1816.58</v>
      </c>
    </row>
    <row r="1316" spans="1:4">
      <c r="A1316" s="161">
        <v>5917.5</v>
      </c>
      <c r="B1316" s="161">
        <v>2164.58</v>
      </c>
      <c r="C1316" s="161">
        <v>1818.75</v>
      </c>
      <c r="D1316" s="161">
        <v>1818.75</v>
      </c>
    </row>
    <row r="1317" spans="1:4">
      <c r="A1317" s="162">
        <v>5922</v>
      </c>
      <c r="B1317" s="162">
        <v>2166.33</v>
      </c>
      <c r="C1317" s="162">
        <v>1821.17</v>
      </c>
      <c r="D1317" s="162">
        <v>1821.17</v>
      </c>
    </row>
    <row r="1318" spans="1:4">
      <c r="A1318" s="161">
        <v>5926.5</v>
      </c>
      <c r="B1318" s="161">
        <v>2168</v>
      </c>
      <c r="C1318" s="161">
        <v>1823.33</v>
      </c>
      <c r="D1318" s="161">
        <v>1823.33</v>
      </c>
    </row>
    <row r="1319" spans="1:4">
      <c r="A1319" s="162">
        <v>5931</v>
      </c>
      <c r="B1319" s="162">
        <v>2169.67</v>
      </c>
      <c r="C1319" s="162">
        <v>1825.67</v>
      </c>
      <c r="D1319" s="162">
        <v>1825.67</v>
      </c>
    </row>
    <row r="1320" spans="1:4">
      <c r="A1320" s="161">
        <v>5935.5</v>
      </c>
      <c r="B1320" s="161">
        <v>2171.33</v>
      </c>
      <c r="C1320" s="161">
        <v>1827.83</v>
      </c>
      <c r="D1320" s="161">
        <v>1827.83</v>
      </c>
    </row>
    <row r="1321" spans="1:4">
      <c r="A1321" s="162">
        <v>5940</v>
      </c>
      <c r="B1321" s="162">
        <v>2173.08</v>
      </c>
      <c r="C1321" s="162">
        <v>1830.17</v>
      </c>
      <c r="D1321" s="162">
        <v>1830.17</v>
      </c>
    </row>
    <row r="1322" spans="1:4">
      <c r="A1322" s="161">
        <v>5944.5</v>
      </c>
      <c r="B1322" s="161">
        <v>2174.75</v>
      </c>
      <c r="C1322" s="161">
        <v>1832.42</v>
      </c>
      <c r="D1322" s="161">
        <v>1832.42</v>
      </c>
    </row>
    <row r="1323" spans="1:4">
      <c r="A1323" s="162">
        <v>5949</v>
      </c>
      <c r="B1323" s="162">
        <v>2176.42</v>
      </c>
      <c r="C1323" s="162">
        <v>1834.67</v>
      </c>
      <c r="D1323" s="162">
        <v>1834.67</v>
      </c>
    </row>
    <row r="1324" spans="1:4">
      <c r="A1324" s="161">
        <v>5953.5</v>
      </c>
      <c r="B1324" s="161">
        <v>2178.08</v>
      </c>
      <c r="C1324" s="161">
        <v>1836.92</v>
      </c>
      <c r="D1324" s="161">
        <v>1836.92</v>
      </c>
    </row>
    <row r="1325" spans="1:4">
      <c r="A1325" s="162">
        <v>5958</v>
      </c>
      <c r="B1325" s="162">
        <v>2179.83</v>
      </c>
      <c r="C1325" s="162">
        <v>1839.25</v>
      </c>
      <c r="D1325" s="162">
        <v>1839.25</v>
      </c>
    </row>
    <row r="1326" spans="1:4">
      <c r="A1326" s="161">
        <v>5962.5</v>
      </c>
      <c r="B1326" s="161">
        <v>2181.5</v>
      </c>
      <c r="C1326" s="161">
        <v>1841.5</v>
      </c>
      <c r="D1326" s="161">
        <v>1841.5</v>
      </c>
    </row>
    <row r="1327" spans="1:4">
      <c r="A1327" s="162">
        <v>5967</v>
      </c>
      <c r="B1327" s="162">
        <v>2183.17</v>
      </c>
      <c r="C1327" s="162">
        <v>1843.75</v>
      </c>
      <c r="D1327" s="162">
        <v>1843.75</v>
      </c>
    </row>
    <row r="1328" spans="1:4">
      <c r="A1328" s="161">
        <v>5971.5</v>
      </c>
      <c r="B1328" s="161">
        <v>2184.83</v>
      </c>
      <c r="C1328" s="161">
        <v>1846</v>
      </c>
      <c r="D1328" s="161">
        <v>1846</v>
      </c>
    </row>
    <row r="1329" spans="1:4">
      <c r="A1329" s="162">
        <v>5976</v>
      </c>
      <c r="B1329" s="162">
        <v>2186.5</v>
      </c>
      <c r="C1329" s="162">
        <v>1848.25</v>
      </c>
      <c r="D1329" s="162">
        <v>1848.25</v>
      </c>
    </row>
    <row r="1330" spans="1:4">
      <c r="A1330" s="161">
        <v>5980.5</v>
      </c>
      <c r="B1330" s="161">
        <v>2188.25</v>
      </c>
      <c r="C1330" s="161">
        <v>1850.58</v>
      </c>
      <c r="D1330" s="161">
        <v>1850.58</v>
      </c>
    </row>
    <row r="1331" spans="1:4">
      <c r="A1331" s="162">
        <v>5985</v>
      </c>
      <c r="B1331" s="162">
        <v>2189.92</v>
      </c>
      <c r="C1331" s="162">
        <v>1852.83</v>
      </c>
      <c r="D1331" s="162">
        <v>1852.83</v>
      </c>
    </row>
    <row r="1332" spans="1:4">
      <c r="A1332" s="161">
        <v>5989.5</v>
      </c>
      <c r="B1332" s="161">
        <v>2191.58</v>
      </c>
      <c r="C1332" s="161">
        <v>1855.08</v>
      </c>
      <c r="D1332" s="161">
        <v>1855.08</v>
      </c>
    </row>
    <row r="1333" spans="1:4">
      <c r="A1333" s="162">
        <v>5994</v>
      </c>
      <c r="B1333" s="162">
        <v>2193.25</v>
      </c>
      <c r="C1333" s="162">
        <v>1857.25</v>
      </c>
      <c r="D1333" s="162">
        <v>1857.25</v>
      </c>
    </row>
    <row r="1334" spans="1:4">
      <c r="A1334" s="161">
        <v>5998.5</v>
      </c>
      <c r="B1334" s="161">
        <v>2195</v>
      </c>
      <c r="C1334" s="161">
        <v>1859.67</v>
      </c>
      <c r="D1334" s="161">
        <v>1859.67</v>
      </c>
    </row>
    <row r="1335" spans="1:4">
      <c r="A1335" s="162">
        <v>6003</v>
      </c>
      <c r="B1335" s="162">
        <v>2196.67</v>
      </c>
      <c r="C1335" s="162">
        <v>1861.83</v>
      </c>
      <c r="D1335" s="162">
        <v>1861.83</v>
      </c>
    </row>
    <row r="1336" spans="1:4">
      <c r="A1336" s="161">
        <v>6007.5</v>
      </c>
      <c r="B1336" s="161">
        <v>2198.33</v>
      </c>
      <c r="C1336" s="161">
        <v>1864.17</v>
      </c>
      <c r="D1336" s="161">
        <v>1864.17</v>
      </c>
    </row>
    <row r="1337" spans="1:4">
      <c r="A1337" s="162">
        <v>6012</v>
      </c>
      <c r="B1337" s="162">
        <v>2200</v>
      </c>
      <c r="C1337" s="162">
        <v>1866.33</v>
      </c>
      <c r="D1337" s="162">
        <v>1866.33</v>
      </c>
    </row>
    <row r="1338" spans="1:4">
      <c r="A1338" s="161">
        <v>6016.5</v>
      </c>
      <c r="B1338" s="161">
        <v>2201.75</v>
      </c>
      <c r="C1338" s="161">
        <v>1868.75</v>
      </c>
      <c r="D1338" s="161">
        <v>1868.75</v>
      </c>
    </row>
    <row r="1339" spans="1:4">
      <c r="A1339" s="162">
        <v>6021</v>
      </c>
      <c r="B1339" s="162">
        <v>2203.42</v>
      </c>
      <c r="C1339" s="162">
        <v>1870.92</v>
      </c>
      <c r="D1339" s="162">
        <v>1870.92</v>
      </c>
    </row>
    <row r="1340" spans="1:4">
      <c r="A1340" s="161">
        <v>6025.5</v>
      </c>
      <c r="B1340" s="161">
        <v>2205.08</v>
      </c>
      <c r="C1340" s="161">
        <v>1873.17</v>
      </c>
      <c r="D1340" s="161">
        <v>1873.17</v>
      </c>
    </row>
    <row r="1341" spans="1:4">
      <c r="A1341" s="162">
        <v>6030</v>
      </c>
      <c r="B1341" s="162">
        <v>2206.75</v>
      </c>
      <c r="C1341" s="162">
        <v>1875.42</v>
      </c>
      <c r="D1341" s="162">
        <v>1875.42</v>
      </c>
    </row>
    <row r="1342" spans="1:4">
      <c r="A1342" s="161">
        <v>6034.5</v>
      </c>
      <c r="B1342" s="161">
        <v>2208.5</v>
      </c>
      <c r="C1342" s="161">
        <v>1877.75</v>
      </c>
      <c r="D1342" s="161">
        <v>1877.75</v>
      </c>
    </row>
    <row r="1343" spans="1:4">
      <c r="A1343" s="162">
        <v>6039</v>
      </c>
      <c r="B1343" s="162">
        <v>2210.17</v>
      </c>
      <c r="C1343" s="162">
        <v>1880</v>
      </c>
      <c r="D1343" s="162">
        <v>1880</v>
      </c>
    </row>
    <row r="1344" spans="1:4">
      <c r="A1344" s="161">
        <v>6043.5</v>
      </c>
      <c r="B1344" s="161">
        <v>2211.83</v>
      </c>
      <c r="C1344" s="161">
        <v>1882.25</v>
      </c>
      <c r="D1344" s="161">
        <v>1882.25</v>
      </c>
    </row>
    <row r="1345" spans="1:4">
      <c r="A1345" s="162">
        <v>6048</v>
      </c>
      <c r="B1345" s="162">
        <v>2213.5</v>
      </c>
      <c r="C1345" s="162">
        <v>1884.5</v>
      </c>
      <c r="D1345" s="162">
        <v>1884.5</v>
      </c>
    </row>
    <row r="1346" spans="1:4">
      <c r="A1346" s="161">
        <v>6052.5</v>
      </c>
      <c r="B1346" s="161">
        <v>2215.25</v>
      </c>
      <c r="C1346" s="161">
        <v>1886.83</v>
      </c>
      <c r="D1346" s="161">
        <v>1886.83</v>
      </c>
    </row>
    <row r="1347" spans="1:4">
      <c r="A1347" s="162">
        <v>6057</v>
      </c>
      <c r="B1347" s="162">
        <v>2216.92</v>
      </c>
      <c r="C1347" s="162">
        <v>1889</v>
      </c>
      <c r="D1347" s="162">
        <v>1889</v>
      </c>
    </row>
    <row r="1348" spans="1:4">
      <c r="A1348" s="161">
        <v>6061.5</v>
      </c>
      <c r="B1348" s="161">
        <v>2218.58</v>
      </c>
      <c r="C1348" s="161">
        <v>1891.33</v>
      </c>
      <c r="D1348" s="161">
        <v>1891.33</v>
      </c>
    </row>
    <row r="1349" spans="1:4">
      <c r="A1349" s="162">
        <v>6066</v>
      </c>
      <c r="B1349" s="162">
        <v>2220.25</v>
      </c>
      <c r="C1349" s="162">
        <v>1893.5</v>
      </c>
      <c r="D1349" s="162">
        <v>1893.5</v>
      </c>
    </row>
    <row r="1350" spans="1:4">
      <c r="A1350" s="161">
        <v>6070.5</v>
      </c>
      <c r="B1350" s="161">
        <v>2221.92</v>
      </c>
      <c r="C1350" s="161">
        <v>1895.83</v>
      </c>
      <c r="D1350" s="161">
        <v>1895.83</v>
      </c>
    </row>
    <row r="1351" spans="1:4">
      <c r="A1351" s="162">
        <v>6075</v>
      </c>
      <c r="B1351" s="162">
        <v>2223.67</v>
      </c>
      <c r="C1351" s="162">
        <v>1898.08</v>
      </c>
      <c r="D1351" s="162">
        <v>1898.08</v>
      </c>
    </row>
    <row r="1352" spans="1:4">
      <c r="A1352" s="161">
        <v>6079.5</v>
      </c>
      <c r="B1352" s="161">
        <v>2225.33</v>
      </c>
      <c r="C1352" s="161">
        <v>1900.42</v>
      </c>
      <c r="D1352" s="161">
        <v>1900.42</v>
      </c>
    </row>
    <row r="1353" spans="1:4">
      <c r="A1353" s="162">
        <v>6084</v>
      </c>
      <c r="B1353" s="162">
        <v>2227</v>
      </c>
      <c r="C1353" s="162">
        <v>1902.58</v>
      </c>
      <c r="D1353" s="162">
        <v>1902.58</v>
      </c>
    </row>
    <row r="1354" spans="1:4">
      <c r="A1354" s="161">
        <v>6088.5</v>
      </c>
      <c r="B1354" s="161">
        <v>2228.67</v>
      </c>
      <c r="C1354" s="161">
        <v>1904.83</v>
      </c>
      <c r="D1354" s="161">
        <v>1904.83</v>
      </c>
    </row>
    <row r="1355" spans="1:4">
      <c r="A1355" s="162">
        <v>6093</v>
      </c>
      <c r="B1355" s="162">
        <v>2230.42</v>
      </c>
      <c r="C1355" s="162">
        <v>1907.17</v>
      </c>
      <c r="D1355" s="162">
        <v>1907.17</v>
      </c>
    </row>
    <row r="1356" spans="1:4">
      <c r="A1356" s="161">
        <v>6097.5</v>
      </c>
      <c r="B1356" s="161">
        <v>2232.08</v>
      </c>
      <c r="C1356" s="161">
        <v>1909.42</v>
      </c>
      <c r="D1356" s="161">
        <v>1909.42</v>
      </c>
    </row>
    <row r="1357" spans="1:4">
      <c r="A1357" s="162">
        <v>6102</v>
      </c>
      <c r="B1357" s="162">
        <v>2233.75</v>
      </c>
      <c r="C1357" s="162">
        <v>1911.67</v>
      </c>
      <c r="D1357" s="162">
        <v>1911.67</v>
      </c>
    </row>
    <row r="1358" spans="1:4">
      <c r="A1358" s="161">
        <v>6106.5</v>
      </c>
      <c r="B1358" s="161">
        <v>2235.42</v>
      </c>
      <c r="C1358" s="161">
        <v>1913.92</v>
      </c>
      <c r="D1358" s="161">
        <v>1913.92</v>
      </c>
    </row>
    <row r="1359" spans="1:4">
      <c r="A1359" s="162">
        <v>6111</v>
      </c>
      <c r="B1359" s="162">
        <v>2237.17</v>
      </c>
      <c r="C1359" s="162">
        <v>1916.17</v>
      </c>
      <c r="D1359" s="162">
        <v>1916.17</v>
      </c>
    </row>
    <row r="1360" spans="1:4">
      <c r="A1360" s="161">
        <v>6115.5</v>
      </c>
      <c r="B1360" s="161">
        <v>2238.83</v>
      </c>
      <c r="C1360" s="161">
        <v>1918.5</v>
      </c>
      <c r="D1360" s="161">
        <v>1918.5</v>
      </c>
    </row>
    <row r="1361" spans="1:4">
      <c r="A1361" s="162">
        <v>6120</v>
      </c>
      <c r="B1361" s="162">
        <v>2240.5</v>
      </c>
      <c r="C1361" s="162">
        <v>1920.75</v>
      </c>
      <c r="D1361" s="162">
        <v>1920.75</v>
      </c>
    </row>
    <row r="1362" spans="1:4">
      <c r="A1362" s="161">
        <v>6124.5</v>
      </c>
      <c r="B1362" s="161">
        <v>2242.17</v>
      </c>
      <c r="C1362" s="161">
        <v>1923</v>
      </c>
      <c r="D1362" s="161">
        <v>1923</v>
      </c>
    </row>
    <row r="1363" spans="1:4">
      <c r="A1363" s="162">
        <v>6129</v>
      </c>
      <c r="B1363" s="162">
        <v>2243.92</v>
      </c>
      <c r="C1363" s="162">
        <v>1925.33</v>
      </c>
      <c r="D1363" s="162">
        <v>1925.33</v>
      </c>
    </row>
    <row r="1364" spans="1:4">
      <c r="A1364" s="161">
        <v>6133.5</v>
      </c>
      <c r="B1364" s="161">
        <v>2245.58</v>
      </c>
      <c r="C1364" s="161">
        <v>1927.58</v>
      </c>
      <c r="D1364" s="161">
        <v>1927.58</v>
      </c>
    </row>
    <row r="1365" spans="1:4">
      <c r="A1365" s="162">
        <v>6138</v>
      </c>
      <c r="B1365" s="162">
        <v>2247.25</v>
      </c>
      <c r="C1365" s="162">
        <v>1929.83</v>
      </c>
      <c r="D1365" s="162">
        <v>1929.83</v>
      </c>
    </row>
    <row r="1366" spans="1:4">
      <c r="A1366" s="161">
        <v>6142.5</v>
      </c>
      <c r="B1366" s="161">
        <v>2248.92</v>
      </c>
      <c r="C1366" s="161">
        <v>1932</v>
      </c>
      <c r="D1366" s="161">
        <v>1932</v>
      </c>
    </row>
    <row r="1367" spans="1:4">
      <c r="A1367" s="162">
        <v>6147</v>
      </c>
      <c r="B1367" s="162">
        <v>2250.67</v>
      </c>
      <c r="C1367" s="162">
        <v>1934.42</v>
      </c>
      <c r="D1367" s="162">
        <v>1934.42</v>
      </c>
    </row>
    <row r="1368" spans="1:4">
      <c r="A1368" s="161">
        <v>6151.5</v>
      </c>
      <c r="B1368" s="161">
        <v>2252.33</v>
      </c>
      <c r="C1368" s="161">
        <v>1936.58</v>
      </c>
      <c r="D1368" s="161">
        <v>1936.58</v>
      </c>
    </row>
    <row r="1369" spans="1:4">
      <c r="A1369" s="162">
        <v>6156</v>
      </c>
      <c r="B1369" s="162">
        <v>2254</v>
      </c>
      <c r="C1369" s="162">
        <v>1938.92</v>
      </c>
      <c r="D1369" s="162">
        <v>1938.92</v>
      </c>
    </row>
    <row r="1370" spans="1:4">
      <c r="A1370" s="161">
        <v>6160.5</v>
      </c>
      <c r="B1370" s="161">
        <v>2255.67</v>
      </c>
      <c r="C1370" s="161">
        <v>1941.08</v>
      </c>
      <c r="D1370" s="161">
        <v>1941.08</v>
      </c>
    </row>
    <row r="1371" spans="1:4">
      <c r="A1371" s="162">
        <v>6165</v>
      </c>
      <c r="B1371" s="162">
        <v>2257.42</v>
      </c>
      <c r="C1371" s="162">
        <v>1943.5</v>
      </c>
      <c r="D1371" s="162">
        <v>1943.5</v>
      </c>
    </row>
    <row r="1372" spans="1:4">
      <c r="A1372" s="161">
        <v>6169.5</v>
      </c>
      <c r="B1372" s="161">
        <v>2259.08</v>
      </c>
      <c r="C1372" s="161">
        <v>1945.67</v>
      </c>
      <c r="D1372" s="161">
        <v>1945.67</v>
      </c>
    </row>
    <row r="1373" spans="1:4">
      <c r="A1373" s="162">
        <v>6174</v>
      </c>
      <c r="B1373" s="162">
        <v>2260.75</v>
      </c>
      <c r="C1373" s="162">
        <v>1947.92</v>
      </c>
      <c r="D1373" s="162">
        <v>1947.92</v>
      </c>
    </row>
    <row r="1374" spans="1:4">
      <c r="A1374" s="161">
        <v>6178.5</v>
      </c>
      <c r="B1374" s="161">
        <v>2262.42</v>
      </c>
      <c r="C1374" s="161">
        <v>1950.17</v>
      </c>
      <c r="D1374" s="161">
        <v>1950.17</v>
      </c>
    </row>
    <row r="1375" spans="1:4">
      <c r="A1375" s="162">
        <v>6183</v>
      </c>
      <c r="B1375" s="162">
        <v>2264.08</v>
      </c>
      <c r="C1375" s="162">
        <v>1952.42</v>
      </c>
      <c r="D1375" s="162">
        <v>1952.42</v>
      </c>
    </row>
    <row r="1376" spans="1:4">
      <c r="A1376" s="161">
        <v>6187.5</v>
      </c>
      <c r="B1376" s="161">
        <v>2265.83</v>
      </c>
      <c r="C1376" s="161">
        <v>1954.75</v>
      </c>
      <c r="D1376" s="161">
        <v>1954.75</v>
      </c>
    </row>
    <row r="1377" spans="1:4">
      <c r="A1377" s="162">
        <v>6192</v>
      </c>
      <c r="B1377" s="162">
        <v>2267.5</v>
      </c>
      <c r="C1377" s="162">
        <v>1957</v>
      </c>
      <c r="D1377" s="162">
        <v>1957</v>
      </c>
    </row>
    <row r="1378" spans="1:4">
      <c r="A1378" s="161">
        <v>6196.5</v>
      </c>
      <c r="B1378" s="161">
        <v>2269.17</v>
      </c>
      <c r="C1378" s="161">
        <v>1959.17</v>
      </c>
      <c r="D1378" s="161">
        <v>1959.17</v>
      </c>
    </row>
    <row r="1379" spans="1:4">
      <c r="A1379" s="162">
        <v>6201</v>
      </c>
      <c r="B1379" s="162">
        <v>2270.83</v>
      </c>
      <c r="C1379" s="162">
        <v>1961.5</v>
      </c>
      <c r="D1379" s="162">
        <v>1961.5</v>
      </c>
    </row>
    <row r="1380" spans="1:4">
      <c r="A1380" s="161">
        <v>6205.5</v>
      </c>
      <c r="B1380" s="161">
        <v>2272.58</v>
      </c>
      <c r="C1380" s="161">
        <v>1963.75</v>
      </c>
      <c r="D1380" s="161">
        <v>1963.75</v>
      </c>
    </row>
    <row r="1381" spans="1:4">
      <c r="A1381" s="162">
        <v>6210</v>
      </c>
      <c r="B1381" s="162">
        <v>2274.25</v>
      </c>
      <c r="C1381" s="162">
        <v>1966.08</v>
      </c>
      <c r="D1381" s="162">
        <v>1966.08</v>
      </c>
    </row>
    <row r="1382" spans="1:4">
      <c r="A1382" s="161">
        <v>6214.5</v>
      </c>
      <c r="B1382" s="161">
        <v>2275.92</v>
      </c>
      <c r="C1382" s="161">
        <v>1968.25</v>
      </c>
      <c r="D1382" s="161">
        <v>1968.25</v>
      </c>
    </row>
    <row r="1383" spans="1:4">
      <c r="A1383" s="162">
        <v>6219</v>
      </c>
      <c r="B1383" s="162">
        <v>2277.58</v>
      </c>
      <c r="C1383" s="162">
        <v>1970.58</v>
      </c>
      <c r="D1383" s="162">
        <v>1970.58</v>
      </c>
    </row>
    <row r="1384" spans="1:4">
      <c r="A1384" s="161">
        <v>6223.5</v>
      </c>
      <c r="B1384" s="161">
        <v>2279.33</v>
      </c>
      <c r="C1384" s="161">
        <v>1972.83</v>
      </c>
      <c r="D1384" s="161">
        <v>1972.83</v>
      </c>
    </row>
    <row r="1385" spans="1:4">
      <c r="A1385" s="162">
        <v>6228</v>
      </c>
      <c r="B1385" s="162">
        <v>2281</v>
      </c>
      <c r="C1385" s="162">
        <v>1975.08</v>
      </c>
      <c r="D1385" s="162">
        <v>1975.08</v>
      </c>
    </row>
    <row r="1386" spans="1:4">
      <c r="A1386" s="161">
        <v>6232.5</v>
      </c>
      <c r="B1386" s="161">
        <v>2282.67</v>
      </c>
      <c r="C1386" s="161">
        <v>1977.33</v>
      </c>
      <c r="D1386" s="161">
        <v>1977.33</v>
      </c>
    </row>
    <row r="1387" spans="1:4">
      <c r="A1387" s="162">
        <v>6237</v>
      </c>
      <c r="B1387" s="162">
        <v>2284.33</v>
      </c>
      <c r="C1387" s="162">
        <v>1979.58</v>
      </c>
      <c r="D1387" s="162">
        <v>1979.58</v>
      </c>
    </row>
    <row r="1388" spans="1:4">
      <c r="A1388" s="161">
        <v>6241.5</v>
      </c>
      <c r="B1388" s="161">
        <v>2286.08</v>
      </c>
      <c r="C1388" s="161">
        <v>1981.92</v>
      </c>
      <c r="D1388" s="161">
        <v>1981.92</v>
      </c>
    </row>
    <row r="1389" spans="1:4">
      <c r="A1389" s="162">
        <v>6246</v>
      </c>
      <c r="B1389" s="162">
        <v>2287.75</v>
      </c>
      <c r="C1389" s="162">
        <v>1984.17</v>
      </c>
      <c r="D1389" s="162">
        <v>1984.17</v>
      </c>
    </row>
    <row r="1390" spans="1:4">
      <c r="A1390" s="161">
        <v>6250.5</v>
      </c>
      <c r="B1390" s="161">
        <v>2289.42</v>
      </c>
      <c r="C1390" s="161">
        <v>1986.42</v>
      </c>
      <c r="D1390" s="161">
        <v>1986.42</v>
      </c>
    </row>
    <row r="1391" spans="1:4">
      <c r="A1391" s="162">
        <v>6255</v>
      </c>
      <c r="B1391" s="162">
        <v>2291.08</v>
      </c>
      <c r="C1391" s="162">
        <v>1988.67</v>
      </c>
      <c r="D1391" s="162">
        <v>1988.67</v>
      </c>
    </row>
    <row r="1392" spans="1:4">
      <c r="A1392" s="161">
        <v>6259.5</v>
      </c>
      <c r="B1392" s="161">
        <v>2292.83</v>
      </c>
      <c r="C1392" s="161">
        <v>1990.92</v>
      </c>
      <c r="D1392" s="161">
        <v>1990.92</v>
      </c>
    </row>
    <row r="1393" spans="1:4">
      <c r="A1393" s="162">
        <v>6264</v>
      </c>
      <c r="B1393" s="162">
        <v>2294.5</v>
      </c>
      <c r="C1393" s="162">
        <v>1993.25</v>
      </c>
      <c r="D1393" s="162">
        <v>1993.25</v>
      </c>
    </row>
    <row r="1394" spans="1:4">
      <c r="A1394" s="161">
        <v>6268.5</v>
      </c>
      <c r="B1394" s="161">
        <v>2296.17</v>
      </c>
      <c r="C1394" s="161">
        <v>1995.5</v>
      </c>
      <c r="D1394" s="161">
        <v>1995.5</v>
      </c>
    </row>
    <row r="1395" spans="1:4">
      <c r="A1395" s="162">
        <v>6273</v>
      </c>
      <c r="B1395" s="162">
        <v>2297.83</v>
      </c>
      <c r="C1395" s="162">
        <v>1997.75</v>
      </c>
      <c r="D1395" s="162">
        <v>1997.75</v>
      </c>
    </row>
    <row r="1396" spans="1:4">
      <c r="A1396" s="161">
        <v>6277.5</v>
      </c>
      <c r="B1396" s="161">
        <v>2299.5</v>
      </c>
      <c r="C1396" s="161">
        <v>2000</v>
      </c>
      <c r="D1396" s="161">
        <v>2000</v>
      </c>
    </row>
    <row r="1397" spans="1:4">
      <c r="A1397" s="162">
        <v>6282</v>
      </c>
      <c r="B1397" s="162">
        <v>2301.25</v>
      </c>
      <c r="C1397" s="162">
        <v>2002.25</v>
      </c>
      <c r="D1397" s="162">
        <v>2002.25</v>
      </c>
    </row>
    <row r="1398" spans="1:4">
      <c r="A1398" s="161">
        <v>6286.5</v>
      </c>
      <c r="B1398" s="161">
        <v>2302.92</v>
      </c>
      <c r="C1398" s="161">
        <v>2004.58</v>
      </c>
      <c r="D1398" s="161">
        <v>2004.58</v>
      </c>
    </row>
    <row r="1399" spans="1:4">
      <c r="A1399" s="162">
        <v>6291</v>
      </c>
      <c r="B1399" s="162">
        <v>2304.58</v>
      </c>
      <c r="C1399" s="162">
        <v>2006.75</v>
      </c>
      <c r="D1399" s="162">
        <v>2006.75</v>
      </c>
    </row>
    <row r="1400" spans="1:4">
      <c r="A1400" s="161">
        <v>6295.5</v>
      </c>
      <c r="B1400" s="161">
        <v>2306.25</v>
      </c>
      <c r="C1400" s="161">
        <v>2009.08</v>
      </c>
      <c r="D1400" s="161">
        <v>2009.08</v>
      </c>
    </row>
    <row r="1401" spans="1:4">
      <c r="A1401" s="162">
        <v>6300</v>
      </c>
      <c r="B1401" s="162">
        <v>2308</v>
      </c>
      <c r="C1401" s="162">
        <v>2011.33</v>
      </c>
      <c r="D1401" s="162">
        <v>2011.33</v>
      </c>
    </row>
    <row r="1402" spans="1:4">
      <c r="A1402" s="161">
        <v>6304.5</v>
      </c>
      <c r="B1402" s="161">
        <v>2309.67</v>
      </c>
      <c r="C1402" s="161">
        <v>2013.67</v>
      </c>
      <c r="D1402" s="161">
        <v>2013.67</v>
      </c>
    </row>
    <row r="1403" spans="1:4">
      <c r="A1403" s="162">
        <v>6309</v>
      </c>
      <c r="B1403" s="162">
        <v>2311.33</v>
      </c>
      <c r="C1403" s="162">
        <v>2015.83</v>
      </c>
      <c r="D1403" s="162">
        <v>2015.83</v>
      </c>
    </row>
    <row r="1404" spans="1:4">
      <c r="A1404" s="161">
        <v>6313.5</v>
      </c>
      <c r="B1404" s="161">
        <v>2313</v>
      </c>
      <c r="C1404" s="161">
        <v>2018.08</v>
      </c>
      <c r="D1404" s="161">
        <v>2018.08</v>
      </c>
    </row>
    <row r="1405" spans="1:4">
      <c r="A1405" s="162">
        <v>6318</v>
      </c>
      <c r="B1405" s="162">
        <v>2314.75</v>
      </c>
      <c r="C1405" s="162">
        <v>2020.42</v>
      </c>
      <c r="D1405" s="162">
        <v>2020.42</v>
      </c>
    </row>
    <row r="1406" spans="1:4">
      <c r="A1406" s="161">
        <v>6322.5</v>
      </c>
      <c r="B1406" s="161">
        <v>2316.42</v>
      </c>
      <c r="C1406" s="161">
        <v>2022.67</v>
      </c>
      <c r="D1406" s="161">
        <v>2022.67</v>
      </c>
    </row>
    <row r="1407" spans="1:4">
      <c r="A1407" s="162">
        <v>6327</v>
      </c>
      <c r="B1407" s="162">
        <v>2318.08</v>
      </c>
      <c r="C1407" s="162">
        <v>2024.92</v>
      </c>
      <c r="D1407" s="162">
        <v>2024.92</v>
      </c>
    </row>
    <row r="1408" spans="1:4">
      <c r="A1408" s="161">
        <v>6331.5</v>
      </c>
      <c r="B1408" s="161">
        <v>2319.75</v>
      </c>
      <c r="C1408" s="161">
        <v>2027.17</v>
      </c>
      <c r="D1408" s="161">
        <v>2027.17</v>
      </c>
    </row>
    <row r="1409" spans="1:4">
      <c r="A1409" s="162">
        <v>6336</v>
      </c>
      <c r="B1409" s="162">
        <v>2321.5</v>
      </c>
      <c r="C1409" s="162">
        <v>2029.5</v>
      </c>
      <c r="D1409" s="162">
        <v>2029.5</v>
      </c>
    </row>
    <row r="1410" spans="1:4">
      <c r="A1410" s="161">
        <v>6340.5</v>
      </c>
      <c r="B1410" s="161">
        <v>2323.17</v>
      </c>
      <c r="C1410" s="161">
        <v>2031.75</v>
      </c>
      <c r="D1410" s="161">
        <v>2031.75</v>
      </c>
    </row>
    <row r="1411" spans="1:4">
      <c r="A1411" s="162">
        <v>6345</v>
      </c>
      <c r="B1411" s="162">
        <v>2324.83</v>
      </c>
      <c r="C1411" s="162">
        <v>2033.92</v>
      </c>
      <c r="D1411" s="162">
        <v>2033.92</v>
      </c>
    </row>
    <row r="1412" spans="1:4">
      <c r="A1412" s="161">
        <v>6349.5</v>
      </c>
      <c r="B1412" s="161">
        <v>2326.5</v>
      </c>
      <c r="C1412" s="161">
        <v>2036.25</v>
      </c>
      <c r="D1412" s="161">
        <v>2036.25</v>
      </c>
    </row>
    <row r="1413" spans="1:4">
      <c r="A1413" s="162">
        <v>6354</v>
      </c>
      <c r="B1413" s="162">
        <v>2328.25</v>
      </c>
      <c r="C1413" s="162">
        <v>2038.5</v>
      </c>
      <c r="D1413" s="162">
        <v>2038.5</v>
      </c>
    </row>
    <row r="1414" spans="1:4">
      <c r="A1414" s="161">
        <v>6358.5</v>
      </c>
      <c r="B1414" s="161">
        <v>2329.92</v>
      </c>
      <c r="C1414" s="161">
        <v>2040.83</v>
      </c>
      <c r="D1414" s="161">
        <v>2040.83</v>
      </c>
    </row>
    <row r="1415" spans="1:4">
      <c r="A1415" s="162">
        <v>6363</v>
      </c>
      <c r="B1415" s="162">
        <v>2331.58</v>
      </c>
      <c r="C1415" s="162">
        <v>2043</v>
      </c>
      <c r="D1415" s="162">
        <v>2043</v>
      </c>
    </row>
    <row r="1416" spans="1:4">
      <c r="A1416" s="161">
        <v>6367.5</v>
      </c>
      <c r="B1416" s="161">
        <v>2333.25</v>
      </c>
      <c r="C1416" s="161">
        <v>2045.33</v>
      </c>
      <c r="D1416" s="161">
        <v>2045.33</v>
      </c>
    </row>
    <row r="1417" spans="1:4">
      <c r="A1417" s="162">
        <v>6372</v>
      </c>
      <c r="B1417" s="162">
        <v>2335</v>
      </c>
      <c r="C1417" s="162">
        <v>2047.58</v>
      </c>
      <c r="D1417" s="162">
        <v>2047.58</v>
      </c>
    </row>
    <row r="1418" spans="1:4">
      <c r="A1418" s="161">
        <v>6376.5</v>
      </c>
      <c r="B1418" s="161">
        <v>2336.67</v>
      </c>
      <c r="C1418" s="161">
        <v>2049.83</v>
      </c>
      <c r="D1418" s="161">
        <v>2049.83</v>
      </c>
    </row>
    <row r="1419" spans="1:4">
      <c r="A1419" s="162">
        <v>6381</v>
      </c>
      <c r="B1419" s="162">
        <v>2338.33</v>
      </c>
      <c r="C1419" s="162">
        <v>2052.08</v>
      </c>
      <c r="D1419" s="162">
        <v>2052.08</v>
      </c>
    </row>
    <row r="1420" spans="1:4">
      <c r="A1420" s="161">
        <v>6385.5</v>
      </c>
      <c r="B1420" s="161">
        <v>2340</v>
      </c>
      <c r="C1420" s="161">
        <v>2054.33</v>
      </c>
      <c r="D1420" s="161">
        <v>2054.33</v>
      </c>
    </row>
    <row r="1421" spans="1:4">
      <c r="A1421" s="162">
        <v>6390</v>
      </c>
      <c r="B1421" s="162">
        <v>2341.67</v>
      </c>
      <c r="C1421" s="162">
        <v>2056.58</v>
      </c>
      <c r="D1421" s="162">
        <v>2056.58</v>
      </c>
    </row>
    <row r="1422" spans="1:4">
      <c r="A1422" s="161">
        <v>6394.5</v>
      </c>
      <c r="B1422" s="161">
        <v>2343.42</v>
      </c>
      <c r="C1422" s="161">
        <v>2058.92</v>
      </c>
      <c r="D1422" s="161">
        <v>2058.92</v>
      </c>
    </row>
    <row r="1423" spans="1:4">
      <c r="A1423" s="162">
        <v>6399</v>
      </c>
      <c r="B1423" s="162">
        <v>2345.08</v>
      </c>
      <c r="C1423" s="162">
        <v>2061.08</v>
      </c>
      <c r="D1423" s="162">
        <v>2061.08</v>
      </c>
    </row>
    <row r="1424" spans="1:4">
      <c r="A1424" s="161">
        <v>6403.5</v>
      </c>
      <c r="B1424" s="161">
        <v>2347</v>
      </c>
      <c r="C1424" s="161">
        <v>2063.58</v>
      </c>
      <c r="D1424" s="161">
        <v>2063.58</v>
      </c>
    </row>
    <row r="1425" spans="1:4">
      <c r="A1425" s="162">
        <v>6408</v>
      </c>
      <c r="B1425" s="162">
        <v>2349.25</v>
      </c>
      <c r="C1425" s="162">
        <v>2066.17</v>
      </c>
      <c r="D1425" s="162">
        <v>2066.17</v>
      </c>
    </row>
    <row r="1426" spans="1:4">
      <c r="A1426" s="161">
        <v>6412.5</v>
      </c>
      <c r="B1426" s="161">
        <v>2351.42</v>
      </c>
      <c r="C1426" s="161">
        <v>2068.58</v>
      </c>
      <c r="D1426" s="161">
        <v>2068.58</v>
      </c>
    </row>
    <row r="1427" spans="1:4">
      <c r="A1427" s="162">
        <v>6417</v>
      </c>
      <c r="B1427" s="162">
        <v>2353.67</v>
      </c>
      <c r="C1427" s="162">
        <v>2071.17</v>
      </c>
      <c r="D1427" s="162">
        <v>2071.17</v>
      </c>
    </row>
    <row r="1428" spans="1:4">
      <c r="A1428" s="161">
        <v>6421.5</v>
      </c>
      <c r="B1428" s="161">
        <v>2355.92</v>
      </c>
      <c r="C1428" s="161">
        <v>2073.67</v>
      </c>
      <c r="D1428" s="161">
        <v>2073.67</v>
      </c>
    </row>
    <row r="1429" spans="1:4">
      <c r="A1429" s="162">
        <v>6426</v>
      </c>
      <c r="B1429" s="162">
        <v>2358.17</v>
      </c>
      <c r="C1429" s="162">
        <v>2076.25</v>
      </c>
      <c r="D1429" s="162">
        <v>2076.25</v>
      </c>
    </row>
    <row r="1430" spans="1:4">
      <c r="A1430" s="161">
        <v>6430.5</v>
      </c>
      <c r="B1430" s="161">
        <v>2360.33</v>
      </c>
      <c r="C1430" s="161">
        <v>2078.67</v>
      </c>
      <c r="D1430" s="161">
        <v>2078.67</v>
      </c>
    </row>
    <row r="1431" spans="1:4">
      <c r="A1431" s="162">
        <v>6435</v>
      </c>
      <c r="B1431" s="162">
        <v>2362.58</v>
      </c>
      <c r="C1431" s="162">
        <v>2081.25</v>
      </c>
      <c r="D1431" s="162">
        <v>2081.25</v>
      </c>
    </row>
    <row r="1432" spans="1:4">
      <c r="A1432" s="161">
        <v>6439.5</v>
      </c>
      <c r="B1432" s="161">
        <v>2364.83</v>
      </c>
      <c r="C1432" s="161">
        <v>2083.75</v>
      </c>
      <c r="D1432" s="161">
        <v>2083.75</v>
      </c>
    </row>
    <row r="1433" spans="1:4">
      <c r="A1433" s="162">
        <v>6444</v>
      </c>
      <c r="B1433" s="162">
        <v>2367</v>
      </c>
      <c r="C1433" s="162">
        <v>2086.25</v>
      </c>
      <c r="D1433" s="162">
        <v>2086.25</v>
      </c>
    </row>
    <row r="1434" spans="1:4">
      <c r="A1434" s="161">
        <v>6448.5</v>
      </c>
      <c r="B1434" s="161">
        <v>2369.25</v>
      </c>
      <c r="C1434" s="161">
        <v>2088.75</v>
      </c>
      <c r="D1434" s="161">
        <v>2088.75</v>
      </c>
    </row>
    <row r="1435" spans="1:4">
      <c r="A1435" s="162">
        <v>6453</v>
      </c>
      <c r="B1435" s="162">
        <v>2371.5</v>
      </c>
      <c r="C1435" s="162">
        <v>2091.33</v>
      </c>
      <c r="D1435" s="162">
        <v>2091.33</v>
      </c>
    </row>
    <row r="1436" spans="1:4">
      <c r="A1436" s="161">
        <v>6457.5</v>
      </c>
      <c r="B1436" s="161">
        <v>2373.75</v>
      </c>
      <c r="C1436" s="161">
        <v>2093.83</v>
      </c>
      <c r="D1436" s="161">
        <v>2093.83</v>
      </c>
    </row>
    <row r="1437" spans="1:4">
      <c r="A1437" s="162">
        <v>6462</v>
      </c>
      <c r="B1437" s="162">
        <v>2375.92</v>
      </c>
      <c r="C1437" s="162">
        <v>2096.33</v>
      </c>
      <c r="D1437" s="162">
        <v>2096.33</v>
      </c>
    </row>
    <row r="1438" spans="1:4">
      <c r="A1438" s="161">
        <v>6466.5</v>
      </c>
      <c r="B1438" s="161">
        <v>2378.17</v>
      </c>
      <c r="C1438" s="161">
        <v>2098.83</v>
      </c>
      <c r="D1438" s="161">
        <v>2098.83</v>
      </c>
    </row>
    <row r="1439" spans="1:4">
      <c r="A1439" s="162">
        <v>6471</v>
      </c>
      <c r="B1439" s="162">
        <v>2380.42</v>
      </c>
      <c r="C1439" s="162">
        <v>2101.42</v>
      </c>
      <c r="D1439" s="162">
        <v>2101.42</v>
      </c>
    </row>
    <row r="1440" spans="1:4">
      <c r="A1440" s="161">
        <v>6475.5</v>
      </c>
      <c r="B1440" s="161">
        <v>2382.67</v>
      </c>
      <c r="C1440" s="161">
        <v>2103.92</v>
      </c>
      <c r="D1440" s="161">
        <v>2103.92</v>
      </c>
    </row>
    <row r="1441" spans="1:5">
      <c r="A1441" s="162">
        <v>6480</v>
      </c>
      <c r="B1441" s="162">
        <v>2384.83</v>
      </c>
      <c r="C1441" s="162">
        <v>2106.42</v>
      </c>
      <c r="D1441" s="162">
        <v>2106.42</v>
      </c>
      <c r="E1441" s="146"/>
    </row>
    <row r="1442" spans="1:5">
      <c r="A1442" s="161">
        <v>6484.5</v>
      </c>
      <c r="B1442" s="161">
        <v>2387.08</v>
      </c>
      <c r="C1442" s="161">
        <v>2108.92</v>
      </c>
      <c r="D1442" s="161">
        <v>2108.92</v>
      </c>
    </row>
    <row r="1443" spans="1:5">
      <c r="A1443" s="162">
        <v>6489</v>
      </c>
      <c r="B1443" s="162">
        <v>2389.33</v>
      </c>
      <c r="C1443" s="162">
        <v>2111.5</v>
      </c>
      <c r="D1443" s="162">
        <v>2111.5</v>
      </c>
      <c r="E1443" s="146"/>
    </row>
    <row r="1444" spans="1:5">
      <c r="A1444" s="161">
        <v>6493.5</v>
      </c>
      <c r="B1444" s="161">
        <v>2391.5</v>
      </c>
      <c r="C1444" s="161">
        <v>2113.92</v>
      </c>
      <c r="D1444" s="161">
        <v>2113.92</v>
      </c>
    </row>
    <row r="1445" spans="1:5">
      <c r="A1445" s="162">
        <v>6498</v>
      </c>
      <c r="B1445" s="162">
        <v>2393.75</v>
      </c>
      <c r="C1445" s="162">
        <v>2116.5</v>
      </c>
      <c r="D1445" s="162">
        <v>2116.5</v>
      </c>
    </row>
    <row r="1446" spans="1:5">
      <c r="A1446" s="161">
        <v>6502.5</v>
      </c>
      <c r="B1446" s="161">
        <v>2396</v>
      </c>
      <c r="C1446" s="161">
        <v>2119</v>
      </c>
      <c r="D1446" s="161">
        <v>2119</v>
      </c>
    </row>
    <row r="1447" spans="1:5">
      <c r="A1447" s="162">
        <v>6507</v>
      </c>
      <c r="B1447" s="162">
        <v>2398.25</v>
      </c>
      <c r="C1447" s="162">
        <v>2121.58</v>
      </c>
      <c r="D1447" s="162">
        <v>2121.58</v>
      </c>
    </row>
    <row r="1448" spans="1:5">
      <c r="A1448" s="161">
        <v>6511.5</v>
      </c>
      <c r="B1448" s="161">
        <v>2400.42</v>
      </c>
      <c r="C1448" s="161">
        <v>2124</v>
      </c>
      <c r="D1448" s="161">
        <v>2124</v>
      </c>
    </row>
    <row r="1449" spans="1:5">
      <c r="A1449" s="162">
        <v>6516</v>
      </c>
      <c r="B1449" s="162">
        <v>2402.67</v>
      </c>
      <c r="C1449" s="162">
        <v>2126.58</v>
      </c>
      <c r="D1449" s="162">
        <v>2126.58</v>
      </c>
    </row>
    <row r="1450" spans="1:5">
      <c r="A1450" s="161">
        <v>6520.5</v>
      </c>
      <c r="B1450" s="161">
        <v>2404.92</v>
      </c>
      <c r="C1450" s="161">
        <v>2129.08</v>
      </c>
      <c r="D1450" s="161">
        <v>2129.08</v>
      </c>
    </row>
    <row r="1451" spans="1:5">
      <c r="A1451" s="162">
        <v>6525</v>
      </c>
      <c r="B1451" s="162">
        <v>2407.17</v>
      </c>
      <c r="C1451" s="162">
        <v>2131.67</v>
      </c>
      <c r="D1451" s="162">
        <v>2131.67</v>
      </c>
    </row>
    <row r="1452" spans="1:5">
      <c r="A1452" s="161">
        <v>6529.5</v>
      </c>
      <c r="B1452" s="161">
        <v>2409.33</v>
      </c>
      <c r="C1452" s="161">
        <v>2134.08</v>
      </c>
      <c r="D1452" s="161">
        <v>2134.08</v>
      </c>
    </row>
    <row r="1453" spans="1:5">
      <c r="A1453" s="162">
        <v>6534</v>
      </c>
      <c r="B1453" s="162">
        <v>2411.58</v>
      </c>
      <c r="C1453" s="162">
        <v>2136.67</v>
      </c>
      <c r="D1453" s="162">
        <v>2136.67</v>
      </c>
    </row>
    <row r="1454" spans="1:5">
      <c r="A1454" s="161">
        <v>6538.5</v>
      </c>
      <c r="B1454" s="161">
        <v>2413.83</v>
      </c>
      <c r="C1454" s="161">
        <v>2139.17</v>
      </c>
      <c r="D1454" s="161">
        <v>2139.17</v>
      </c>
    </row>
    <row r="1455" spans="1:5">
      <c r="A1455" s="162">
        <v>6543</v>
      </c>
      <c r="B1455" s="162">
        <v>2416.08</v>
      </c>
      <c r="C1455" s="162">
        <v>2141.75</v>
      </c>
      <c r="D1455" s="162">
        <v>2141.75</v>
      </c>
    </row>
    <row r="1456" spans="1:5">
      <c r="A1456" s="161">
        <v>6547.5</v>
      </c>
      <c r="B1456" s="161">
        <v>2418.25</v>
      </c>
      <c r="C1456" s="161">
        <v>2144.17</v>
      </c>
      <c r="D1456" s="161">
        <v>2144.17</v>
      </c>
    </row>
    <row r="1457" spans="1:4">
      <c r="A1457" s="162">
        <v>6552</v>
      </c>
      <c r="B1457" s="162">
        <v>2420.5</v>
      </c>
      <c r="C1457" s="162">
        <v>2146.75</v>
      </c>
      <c r="D1457" s="162">
        <v>2146.75</v>
      </c>
    </row>
    <row r="1458" spans="1:4">
      <c r="A1458" s="161">
        <v>6556.5</v>
      </c>
      <c r="B1458" s="161">
        <v>2422.75</v>
      </c>
      <c r="C1458" s="161">
        <v>2149.33</v>
      </c>
      <c r="D1458" s="161">
        <v>2149.33</v>
      </c>
    </row>
    <row r="1459" spans="1:4">
      <c r="A1459" s="162">
        <v>6561</v>
      </c>
      <c r="B1459" s="162">
        <v>2424.92</v>
      </c>
      <c r="C1459" s="162">
        <v>2151.75</v>
      </c>
      <c r="D1459" s="162">
        <v>2151.75</v>
      </c>
    </row>
    <row r="1460" spans="1:4">
      <c r="A1460" s="161">
        <v>6565.5</v>
      </c>
      <c r="B1460" s="161">
        <v>2427.17</v>
      </c>
      <c r="C1460" s="161">
        <v>2154.33</v>
      </c>
      <c r="D1460" s="161">
        <v>2154.33</v>
      </c>
    </row>
    <row r="1461" spans="1:4">
      <c r="A1461" s="162">
        <v>6570</v>
      </c>
      <c r="B1461" s="162">
        <v>2429.42</v>
      </c>
      <c r="C1461" s="162">
        <v>2156.83</v>
      </c>
      <c r="D1461" s="162">
        <v>2156.83</v>
      </c>
    </row>
    <row r="1462" spans="1:4">
      <c r="A1462" s="161">
        <v>6574.5</v>
      </c>
      <c r="B1462" s="161">
        <v>2431.67</v>
      </c>
      <c r="C1462" s="161">
        <v>2159.42</v>
      </c>
      <c r="D1462" s="161">
        <v>2159.42</v>
      </c>
    </row>
    <row r="1463" spans="1:4">
      <c r="A1463" s="162">
        <v>6579</v>
      </c>
      <c r="B1463" s="162">
        <v>2433.83</v>
      </c>
      <c r="C1463" s="162">
        <v>2161.83</v>
      </c>
      <c r="D1463" s="162">
        <v>2161.83</v>
      </c>
    </row>
    <row r="1464" spans="1:4">
      <c r="A1464" s="161">
        <v>6583.5</v>
      </c>
      <c r="B1464" s="161">
        <v>2436.08</v>
      </c>
      <c r="C1464" s="161">
        <v>2164.42</v>
      </c>
      <c r="D1464" s="161">
        <v>2164.42</v>
      </c>
    </row>
    <row r="1465" spans="1:4">
      <c r="A1465" s="162">
        <v>6588</v>
      </c>
      <c r="B1465" s="162">
        <v>2438.33</v>
      </c>
      <c r="C1465" s="162">
        <v>2166.92</v>
      </c>
      <c r="D1465" s="162">
        <v>2166.92</v>
      </c>
    </row>
    <row r="1466" spans="1:4">
      <c r="A1466" s="161">
        <v>6592.5</v>
      </c>
      <c r="B1466" s="161">
        <v>2440.58</v>
      </c>
      <c r="C1466" s="161">
        <v>2169.5</v>
      </c>
      <c r="D1466" s="161">
        <v>2169.5</v>
      </c>
    </row>
    <row r="1467" spans="1:4">
      <c r="A1467" s="162">
        <v>6597</v>
      </c>
      <c r="B1467" s="162">
        <v>2442.75</v>
      </c>
      <c r="C1467" s="162">
        <v>2171.92</v>
      </c>
      <c r="D1467" s="162">
        <v>2171.92</v>
      </c>
    </row>
    <row r="1468" spans="1:4">
      <c r="A1468" s="161">
        <v>6601.5</v>
      </c>
      <c r="B1468" s="161">
        <v>2445</v>
      </c>
      <c r="C1468" s="161">
        <v>2174.5</v>
      </c>
      <c r="D1468" s="161">
        <v>2174.5</v>
      </c>
    </row>
    <row r="1469" spans="1:4">
      <c r="A1469" s="162">
        <v>6606</v>
      </c>
      <c r="B1469" s="162">
        <v>2447.25</v>
      </c>
      <c r="C1469" s="162">
        <v>2177</v>
      </c>
      <c r="D1469" s="162">
        <v>2177</v>
      </c>
    </row>
    <row r="1470" spans="1:4">
      <c r="A1470" s="161">
        <v>6610.5</v>
      </c>
      <c r="B1470" s="161">
        <v>2449.42</v>
      </c>
      <c r="C1470" s="161">
        <v>2179.5</v>
      </c>
      <c r="D1470" s="161">
        <v>2179.5</v>
      </c>
    </row>
    <row r="1471" spans="1:4">
      <c r="A1471" s="162">
        <v>6615</v>
      </c>
      <c r="B1471" s="162">
        <v>2451.67</v>
      </c>
      <c r="C1471" s="162">
        <v>2182</v>
      </c>
      <c r="D1471" s="162">
        <v>2182</v>
      </c>
    </row>
    <row r="1472" spans="1:4">
      <c r="A1472" s="161">
        <v>6619.5</v>
      </c>
      <c r="B1472" s="161">
        <v>2453.92</v>
      </c>
      <c r="C1472" s="161">
        <v>2184.58</v>
      </c>
      <c r="D1472" s="161">
        <v>2184.58</v>
      </c>
    </row>
    <row r="1473" spans="1:4">
      <c r="A1473" s="162">
        <v>6624</v>
      </c>
      <c r="B1473" s="162">
        <v>2456.17</v>
      </c>
      <c r="C1473" s="162">
        <v>2187.08</v>
      </c>
      <c r="D1473" s="162">
        <v>2187.08</v>
      </c>
    </row>
    <row r="1474" spans="1:4">
      <c r="A1474" s="161">
        <v>6628.5</v>
      </c>
      <c r="B1474" s="161">
        <v>2458.33</v>
      </c>
      <c r="C1474" s="161">
        <v>2189.58</v>
      </c>
      <c r="D1474" s="161">
        <v>2189.58</v>
      </c>
    </row>
    <row r="1475" spans="1:4">
      <c r="A1475" s="162">
        <v>6633</v>
      </c>
      <c r="B1475" s="162">
        <v>2460.58</v>
      </c>
      <c r="C1475" s="162">
        <v>2192.08</v>
      </c>
      <c r="D1475" s="162">
        <v>2192.08</v>
      </c>
    </row>
    <row r="1476" spans="1:4">
      <c r="A1476" s="161">
        <v>6637.5</v>
      </c>
      <c r="B1476" s="161">
        <v>2462.83</v>
      </c>
      <c r="C1476" s="161">
        <v>2194.67</v>
      </c>
      <c r="D1476" s="161">
        <v>2194.67</v>
      </c>
    </row>
    <row r="1477" spans="1:4">
      <c r="A1477" s="162">
        <v>6642</v>
      </c>
      <c r="B1477" s="162">
        <v>2465.08</v>
      </c>
      <c r="C1477" s="162">
        <v>2197.17</v>
      </c>
      <c r="D1477" s="162">
        <v>2197.17</v>
      </c>
    </row>
    <row r="1478" spans="1:4">
      <c r="A1478" s="161">
        <v>6646.5</v>
      </c>
      <c r="B1478" s="161">
        <v>2467.25</v>
      </c>
      <c r="C1478" s="161">
        <v>2199.67</v>
      </c>
      <c r="D1478" s="161">
        <v>2199.67</v>
      </c>
    </row>
    <row r="1479" spans="1:4">
      <c r="A1479" s="162">
        <v>6651</v>
      </c>
      <c r="B1479" s="162">
        <v>2469.5</v>
      </c>
      <c r="C1479" s="162">
        <v>2202.17</v>
      </c>
      <c r="D1479" s="162">
        <v>2202.17</v>
      </c>
    </row>
    <row r="1480" spans="1:4">
      <c r="A1480" s="161">
        <v>6655.5</v>
      </c>
      <c r="B1480" s="161">
        <v>2471.75</v>
      </c>
      <c r="C1480" s="161">
        <v>2204.75</v>
      </c>
      <c r="D1480" s="161">
        <v>2204.75</v>
      </c>
    </row>
    <row r="1481" spans="1:4">
      <c r="A1481" s="162">
        <v>6660</v>
      </c>
      <c r="B1481" s="162">
        <v>2473.92</v>
      </c>
      <c r="C1481" s="162">
        <v>2207.17</v>
      </c>
      <c r="D1481" s="162">
        <v>2207.17</v>
      </c>
    </row>
    <row r="1482" spans="1:4">
      <c r="A1482" s="161">
        <v>6664.5</v>
      </c>
      <c r="B1482" s="161">
        <v>2476.17</v>
      </c>
      <c r="C1482" s="161">
        <v>2209.75</v>
      </c>
      <c r="D1482" s="161">
        <v>2209.75</v>
      </c>
    </row>
    <row r="1483" spans="1:4">
      <c r="A1483" s="162">
        <v>6669</v>
      </c>
      <c r="B1483" s="162">
        <v>2478.42</v>
      </c>
      <c r="C1483" s="162">
        <v>2212.25</v>
      </c>
      <c r="D1483" s="162">
        <v>2212.25</v>
      </c>
    </row>
    <row r="1484" spans="1:4">
      <c r="A1484" s="161">
        <v>6673.5</v>
      </c>
      <c r="B1484" s="161">
        <v>2480.67</v>
      </c>
      <c r="C1484" s="161">
        <v>2214.83</v>
      </c>
      <c r="D1484" s="161">
        <v>2214.83</v>
      </c>
    </row>
    <row r="1485" spans="1:4">
      <c r="A1485" s="162">
        <v>6678</v>
      </c>
      <c r="B1485" s="162">
        <v>2482.83</v>
      </c>
      <c r="C1485" s="162">
        <v>2217.25</v>
      </c>
      <c r="D1485" s="162">
        <v>2217.25</v>
      </c>
    </row>
    <row r="1486" spans="1:4">
      <c r="A1486" s="161">
        <v>6682.5</v>
      </c>
      <c r="B1486" s="161">
        <v>2485.08</v>
      </c>
      <c r="C1486" s="161">
        <v>2219.83</v>
      </c>
      <c r="D1486" s="161">
        <v>2219.83</v>
      </c>
    </row>
    <row r="1487" spans="1:4">
      <c r="A1487" s="162">
        <v>6687</v>
      </c>
      <c r="B1487" s="162">
        <v>2487.33</v>
      </c>
      <c r="C1487" s="162">
        <v>2222.33</v>
      </c>
      <c r="D1487" s="162">
        <v>2222.33</v>
      </c>
    </row>
    <row r="1488" spans="1:4">
      <c r="A1488" s="161">
        <v>6691.5</v>
      </c>
      <c r="B1488" s="161">
        <v>2489.58</v>
      </c>
      <c r="C1488" s="161">
        <v>2224.92</v>
      </c>
      <c r="D1488" s="161">
        <v>2224.92</v>
      </c>
    </row>
    <row r="1489" spans="1:4">
      <c r="A1489" s="162">
        <v>6696</v>
      </c>
      <c r="B1489" s="162">
        <v>2491.75</v>
      </c>
      <c r="C1489" s="162">
        <v>2227.33</v>
      </c>
      <c r="D1489" s="162">
        <v>2227.33</v>
      </c>
    </row>
    <row r="1490" spans="1:4">
      <c r="A1490" s="161">
        <v>6700.5</v>
      </c>
      <c r="B1490" s="161">
        <v>2494</v>
      </c>
      <c r="C1490" s="161">
        <v>2229.92</v>
      </c>
      <c r="D1490" s="161">
        <v>2229.92</v>
      </c>
    </row>
    <row r="1491" spans="1:4">
      <c r="A1491" s="162">
        <v>6705</v>
      </c>
      <c r="B1491" s="162">
        <v>2496.25</v>
      </c>
      <c r="C1491" s="162">
        <v>2232.5</v>
      </c>
      <c r="D1491" s="162">
        <v>2232.5</v>
      </c>
    </row>
    <row r="1492" spans="1:4">
      <c r="A1492" s="161">
        <v>6709.5</v>
      </c>
      <c r="B1492" s="161">
        <v>2498.5</v>
      </c>
      <c r="C1492" s="161">
        <v>2235</v>
      </c>
      <c r="D1492" s="161">
        <v>2235</v>
      </c>
    </row>
    <row r="1493" spans="1:4">
      <c r="A1493" s="162">
        <v>6714</v>
      </c>
      <c r="B1493" s="162">
        <v>2500.67</v>
      </c>
      <c r="C1493" s="162">
        <v>2237.5</v>
      </c>
      <c r="D1493" s="162">
        <v>2237.5</v>
      </c>
    </row>
    <row r="1494" spans="1:4">
      <c r="A1494" s="161">
        <v>6718.5</v>
      </c>
      <c r="B1494" s="161">
        <v>2502.92</v>
      </c>
      <c r="C1494" s="161">
        <v>2240</v>
      </c>
      <c r="D1494" s="161">
        <v>2240</v>
      </c>
    </row>
    <row r="1495" spans="1:4">
      <c r="A1495" s="162">
        <v>6723</v>
      </c>
      <c r="B1495" s="162">
        <v>2505.17</v>
      </c>
      <c r="C1495" s="162">
        <v>2242.58</v>
      </c>
      <c r="D1495" s="162">
        <v>2242.58</v>
      </c>
    </row>
    <row r="1496" spans="1:4">
      <c r="A1496" s="161">
        <v>6727.5</v>
      </c>
      <c r="B1496" s="161">
        <v>2507.33</v>
      </c>
      <c r="C1496" s="161">
        <v>2245</v>
      </c>
      <c r="D1496" s="161">
        <v>2245</v>
      </c>
    </row>
    <row r="1497" spans="1:4">
      <c r="A1497" s="162">
        <v>6732</v>
      </c>
      <c r="B1497" s="162">
        <v>2509.58</v>
      </c>
      <c r="C1497" s="162">
        <v>2247.58</v>
      </c>
      <c r="D1497" s="162">
        <v>2247.58</v>
      </c>
    </row>
    <row r="1498" spans="1:4">
      <c r="A1498" s="161">
        <v>6736.5</v>
      </c>
      <c r="B1498" s="161">
        <v>2511.83</v>
      </c>
      <c r="C1498" s="161">
        <v>2250.08</v>
      </c>
      <c r="D1498" s="161">
        <v>2250.08</v>
      </c>
    </row>
    <row r="1499" spans="1:4">
      <c r="A1499" s="162">
        <v>6741</v>
      </c>
      <c r="B1499" s="162">
        <v>2514.08</v>
      </c>
      <c r="C1499" s="162">
        <v>2252.67</v>
      </c>
      <c r="D1499" s="162">
        <v>2252.67</v>
      </c>
    </row>
    <row r="1500" spans="1:4">
      <c r="A1500" s="161">
        <v>6745.5</v>
      </c>
      <c r="B1500" s="161">
        <v>2516.25</v>
      </c>
      <c r="C1500" s="161">
        <v>2255.08</v>
      </c>
      <c r="D1500" s="161">
        <v>2255.08</v>
      </c>
    </row>
    <row r="1501" spans="1:4">
      <c r="A1501" s="162">
        <v>6750</v>
      </c>
      <c r="B1501" s="162">
        <v>2518.5</v>
      </c>
      <c r="C1501" s="162">
        <v>2257.67</v>
      </c>
      <c r="D1501" s="162">
        <v>2257.67</v>
      </c>
    </row>
    <row r="1502" spans="1:4">
      <c r="A1502" s="161">
        <v>6754.5</v>
      </c>
      <c r="B1502" s="161">
        <v>2520.75</v>
      </c>
      <c r="C1502" s="161">
        <v>2260.17</v>
      </c>
      <c r="D1502" s="161">
        <v>2260.17</v>
      </c>
    </row>
    <row r="1503" spans="1:4">
      <c r="A1503" s="162">
        <v>6759</v>
      </c>
      <c r="B1503" s="162">
        <v>2523</v>
      </c>
      <c r="C1503" s="162">
        <v>2262.75</v>
      </c>
      <c r="D1503" s="162">
        <v>2262.75</v>
      </c>
    </row>
    <row r="1504" spans="1:4">
      <c r="A1504" s="161">
        <v>6763.5</v>
      </c>
      <c r="B1504" s="161">
        <v>2525.17</v>
      </c>
      <c r="C1504" s="161">
        <v>2265.17</v>
      </c>
      <c r="D1504" s="161">
        <v>2265.17</v>
      </c>
    </row>
    <row r="1505" spans="1:4">
      <c r="A1505" s="162">
        <v>6768</v>
      </c>
      <c r="B1505" s="162">
        <v>2527.42</v>
      </c>
      <c r="C1505" s="162">
        <v>2267.75</v>
      </c>
      <c r="D1505" s="162">
        <v>2267.75</v>
      </c>
    </row>
    <row r="1506" spans="1:4">
      <c r="A1506" s="161">
        <v>6772.5</v>
      </c>
      <c r="B1506" s="161">
        <v>2529.67</v>
      </c>
      <c r="C1506" s="161">
        <v>2270.25</v>
      </c>
      <c r="D1506" s="161">
        <v>2270.25</v>
      </c>
    </row>
    <row r="1507" spans="1:4">
      <c r="A1507" s="162">
        <v>6777</v>
      </c>
      <c r="B1507" s="162">
        <v>2531.83</v>
      </c>
      <c r="C1507" s="162">
        <v>2272.75</v>
      </c>
      <c r="D1507" s="162">
        <v>2272.75</v>
      </c>
    </row>
    <row r="1508" spans="1:4">
      <c r="A1508" s="161">
        <v>6781.5</v>
      </c>
      <c r="B1508" s="161">
        <v>2534.08</v>
      </c>
      <c r="C1508" s="161">
        <v>2275.25</v>
      </c>
      <c r="D1508" s="161">
        <v>2275.25</v>
      </c>
    </row>
    <row r="1509" spans="1:4">
      <c r="A1509" s="162">
        <v>6786</v>
      </c>
      <c r="B1509" s="162">
        <v>2536.33</v>
      </c>
      <c r="C1509" s="162">
        <v>2277.83</v>
      </c>
      <c r="D1509" s="162">
        <v>2277.83</v>
      </c>
    </row>
    <row r="1510" spans="1:4">
      <c r="A1510" s="161">
        <v>6790.5</v>
      </c>
      <c r="B1510" s="161">
        <v>2538.58</v>
      </c>
      <c r="C1510" s="161">
        <v>2280.33</v>
      </c>
      <c r="D1510" s="161">
        <v>2280.33</v>
      </c>
    </row>
    <row r="1511" spans="1:4">
      <c r="A1511" s="162">
        <v>6795</v>
      </c>
      <c r="B1511" s="162">
        <v>2540.75</v>
      </c>
      <c r="C1511" s="162">
        <v>2282.83</v>
      </c>
      <c r="D1511" s="162">
        <v>2282.83</v>
      </c>
    </row>
    <row r="1512" spans="1:4">
      <c r="A1512" s="161">
        <v>6799.5</v>
      </c>
      <c r="B1512" s="161">
        <v>2543</v>
      </c>
      <c r="C1512" s="161">
        <v>2285.33</v>
      </c>
      <c r="D1512" s="161">
        <v>2285.33</v>
      </c>
    </row>
    <row r="1513" spans="1:4">
      <c r="A1513" s="162">
        <v>6804</v>
      </c>
      <c r="B1513" s="162">
        <v>2545.25</v>
      </c>
      <c r="C1513" s="162">
        <v>2287.92</v>
      </c>
      <c r="D1513" s="162">
        <v>2287.92</v>
      </c>
    </row>
    <row r="1514" spans="1:4">
      <c r="A1514" s="161">
        <v>6808.5</v>
      </c>
      <c r="B1514" s="161">
        <v>2547.5</v>
      </c>
      <c r="C1514" s="161">
        <v>2290.42</v>
      </c>
      <c r="D1514" s="161">
        <v>2290.42</v>
      </c>
    </row>
    <row r="1515" spans="1:4">
      <c r="A1515" s="162">
        <v>6813</v>
      </c>
      <c r="B1515" s="162">
        <v>2549.67</v>
      </c>
      <c r="C1515" s="162">
        <v>2292.92</v>
      </c>
      <c r="D1515" s="162">
        <v>2292.92</v>
      </c>
    </row>
    <row r="1516" spans="1:4">
      <c r="A1516" s="161">
        <v>6817.5</v>
      </c>
      <c r="B1516" s="161">
        <v>2551.92</v>
      </c>
      <c r="C1516" s="161">
        <v>2295.42</v>
      </c>
      <c r="D1516" s="161">
        <v>2295.42</v>
      </c>
    </row>
    <row r="1517" spans="1:4">
      <c r="A1517" s="162">
        <v>6822</v>
      </c>
      <c r="B1517" s="162">
        <v>2554.17</v>
      </c>
      <c r="C1517" s="162">
        <v>2298</v>
      </c>
      <c r="D1517" s="162">
        <v>2298</v>
      </c>
    </row>
    <row r="1518" spans="1:4">
      <c r="A1518" s="161">
        <v>6826.5</v>
      </c>
      <c r="B1518" s="161">
        <v>2556.33</v>
      </c>
      <c r="C1518" s="161">
        <v>2300.42</v>
      </c>
      <c r="D1518" s="161">
        <v>2300.42</v>
      </c>
    </row>
    <row r="1519" spans="1:4">
      <c r="A1519" s="162">
        <v>6831</v>
      </c>
      <c r="B1519" s="162">
        <v>2558.58</v>
      </c>
      <c r="C1519" s="162">
        <v>2303</v>
      </c>
      <c r="D1519" s="162">
        <v>2303</v>
      </c>
    </row>
    <row r="1520" spans="1:4">
      <c r="A1520" s="161">
        <v>6835.5</v>
      </c>
      <c r="B1520" s="161">
        <v>2560.83</v>
      </c>
      <c r="C1520" s="161">
        <v>2305.5</v>
      </c>
      <c r="D1520" s="161">
        <v>2305.5</v>
      </c>
    </row>
    <row r="1521" spans="1:4">
      <c r="A1521" s="162">
        <v>6840</v>
      </c>
      <c r="B1521" s="162">
        <v>2563.08</v>
      </c>
      <c r="C1521" s="162">
        <v>2308.08</v>
      </c>
      <c r="D1521" s="162">
        <v>2308.08</v>
      </c>
    </row>
    <row r="1522" spans="1:4">
      <c r="A1522" s="161">
        <v>6844.5</v>
      </c>
      <c r="B1522" s="161">
        <v>2565.25</v>
      </c>
      <c r="C1522" s="161">
        <v>2310.58</v>
      </c>
      <c r="D1522" s="161">
        <v>2310.58</v>
      </c>
    </row>
    <row r="1523" spans="1:4">
      <c r="A1523" s="162">
        <v>6849</v>
      </c>
      <c r="B1523" s="162">
        <v>2567.5</v>
      </c>
      <c r="C1523" s="162">
        <v>2313.08</v>
      </c>
      <c r="D1523" s="162">
        <v>2313.08</v>
      </c>
    </row>
    <row r="1524" spans="1:4">
      <c r="A1524" s="161">
        <v>6853.5</v>
      </c>
      <c r="B1524" s="161">
        <v>2569.75</v>
      </c>
      <c r="C1524" s="161">
        <v>2315.67</v>
      </c>
      <c r="D1524" s="161">
        <v>2315.67</v>
      </c>
    </row>
    <row r="1525" spans="1:4">
      <c r="A1525" s="162">
        <v>6858</v>
      </c>
      <c r="B1525" s="162">
        <v>2572</v>
      </c>
      <c r="C1525" s="162">
        <v>2318.17</v>
      </c>
      <c r="D1525" s="162">
        <v>2318.17</v>
      </c>
    </row>
    <row r="1526" spans="1:4">
      <c r="A1526" s="161">
        <v>6862.5</v>
      </c>
      <c r="B1526" s="161">
        <v>2574.17</v>
      </c>
      <c r="C1526" s="161">
        <v>2320.67</v>
      </c>
      <c r="D1526" s="161">
        <v>2320.67</v>
      </c>
    </row>
    <row r="1527" spans="1:4">
      <c r="A1527" s="162">
        <v>6867</v>
      </c>
      <c r="B1527" s="162">
        <v>2576.42</v>
      </c>
      <c r="C1527" s="162">
        <v>2323.17</v>
      </c>
      <c r="D1527" s="162">
        <v>2323.17</v>
      </c>
    </row>
    <row r="1528" spans="1:4">
      <c r="A1528" s="161">
        <v>6871.5</v>
      </c>
      <c r="B1528" s="161">
        <v>2578.67</v>
      </c>
      <c r="C1528" s="161">
        <v>2325.75</v>
      </c>
      <c r="D1528" s="161">
        <v>2325.75</v>
      </c>
    </row>
    <row r="1529" spans="1:4">
      <c r="A1529" s="162">
        <v>6876</v>
      </c>
      <c r="B1529" s="162">
        <v>2580.92</v>
      </c>
      <c r="C1529" s="162">
        <v>2328.25</v>
      </c>
      <c r="D1529" s="162">
        <v>2328.25</v>
      </c>
    </row>
    <row r="1530" spans="1:4">
      <c r="A1530" s="161">
        <v>6880.5</v>
      </c>
      <c r="B1530" s="161">
        <v>2583.08</v>
      </c>
      <c r="C1530" s="161">
        <v>2330.75</v>
      </c>
      <c r="D1530" s="161">
        <v>2330.75</v>
      </c>
    </row>
    <row r="1531" spans="1:4">
      <c r="A1531" s="162">
        <v>6885</v>
      </c>
      <c r="B1531" s="162">
        <v>2585.33</v>
      </c>
      <c r="C1531" s="162">
        <v>2333.25</v>
      </c>
      <c r="D1531" s="162">
        <v>2333.25</v>
      </c>
    </row>
    <row r="1532" spans="1:4">
      <c r="A1532" s="161">
        <v>6889.5</v>
      </c>
      <c r="B1532" s="161">
        <v>2587.58</v>
      </c>
      <c r="C1532" s="161">
        <v>2335.83</v>
      </c>
      <c r="D1532" s="161">
        <v>2335.83</v>
      </c>
    </row>
    <row r="1533" spans="1:4">
      <c r="A1533" s="162">
        <v>6894</v>
      </c>
      <c r="B1533" s="162">
        <v>2589.75</v>
      </c>
      <c r="C1533" s="162">
        <v>2338.25</v>
      </c>
      <c r="D1533" s="162">
        <v>2338.25</v>
      </c>
    </row>
    <row r="1534" spans="1:4">
      <c r="A1534" s="161">
        <v>6898.5</v>
      </c>
      <c r="B1534" s="161">
        <v>2592</v>
      </c>
      <c r="C1534" s="161">
        <v>2340.83</v>
      </c>
      <c r="D1534" s="161">
        <v>2340.83</v>
      </c>
    </row>
    <row r="1535" spans="1:4">
      <c r="A1535" s="162">
        <v>6903</v>
      </c>
      <c r="B1535" s="162">
        <v>2594.25</v>
      </c>
      <c r="C1535" s="162">
        <v>2343.33</v>
      </c>
      <c r="D1535" s="162">
        <v>2343.33</v>
      </c>
    </row>
    <row r="1536" spans="1:4">
      <c r="A1536" s="161">
        <v>6907.5</v>
      </c>
      <c r="B1536" s="161">
        <v>2596.5</v>
      </c>
      <c r="C1536" s="161">
        <v>2345.92</v>
      </c>
      <c r="D1536" s="161">
        <v>2345.92</v>
      </c>
    </row>
    <row r="1537" spans="1:4">
      <c r="A1537" s="162">
        <v>6912</v>
      </c>
      <c r="B1537" s="162">
        <v>2598.67</v>
      </c>
      <c r="C1537" s="162">
        <v>2348.33</v>
      </c>
      <c r="D1537" s="162">
        <v>2348.33</v>
      </c>
    </row>
    <row r="1538" spans="1:4">
      <c r="A1538" s="161">
        <v>6916.5</v>
      </c>
      <c r="B1538" s="161">
        <v>2600.92</v>
      </c>
      <c r="C1538" s="161">
        <v>2350.92</v>
      </c>
      <c r="D1538" s="161">
        <v>2350.92</v>
      </c>
    </row>
    <row r="1539" spans="1:4">
      <c r="A1539" s="162">
        <v>6921</v>
      </c>
      <c r="B1539" s="162">
        <v>2603.17</v>
      </c>
      <c r="C1539" s="162">
        <v>2353.42</v>
      </c>
      <c r="D1539" s="162">
        <v>2353.42</v>
      </c>
    </row>
    <row r="1540" spans="1:4">
      <c r="A1540" s="161">
        <v>6925.5</v>
      </c>
      <c r="B1540" s="161">
        <v>2605.42</v>
      </c>
      <c r="C1540" s="161">
        <v>2356</v>
      </c>
      <c r="D1540" s="161">
        <v>2356</v>
      </c>
    </row>
    <row r="1541" spans="1:4">
      <c r="A1541" s="162">
        <v>6930</v>
      </c>
      <c r="B1541" s="162">
        <v>2607.58</v>
      </c>
      <c r="C1541" s="162">
        <v>2358.42</v>
      </c>
      <c r="D1541" s="162">
        <v>2358.42</v>
      </c>
    </row>
    <row r="1542" spans="1:4">
      <c r="A1542" s="161">
        <v>6934.5</v>
      </c>
      <c r="B1542" s="161">
        <v>2609.83</v>
      </c>
      <c r="C1542" s="161">
        <v>2361</v>
      </c>
      <c r="D1542" s="161">
        <v>2361</v>
      </c>
    </row>
    <row r="1543" spans="1:4">
      <c r="A1543" s="162">
        <v>6939</v>
      </c>
      <c r="B1543" s="162">
        <v>2612.08</v>
      </c>
      <c r="C1543" s="162">
        <v>2363.5</v>
      </c>
      <c r="D1543" s="162">
        <v>2363.5</v>
      </c>
    </row>
    <row r="1544" spans="1:4">
      <c r="A1544" s="161">
        <v>6943.5</v>
      </c>
      <c r="B1544" s="161">
        <v>2614.25</v>
      </c>
      <c r="C1544" s="161">
        <v>2366</v>
      </c>
      <c r="D1544" s="161">
        <v>2366</v>
      </c>
    </row>
    <row r="1545" spans="1:4">
      <c r="A1545" s="162">
        <v>6948</v>
      </c>
      <c r="B1545" s="162">
        <v>2616.5</v>
      </c>
      <c r="C1545" s="162">
        <v>2368.5</v>
      </c>
      <c r="D1545" s="162">
        <v>2368.5</v>
      </c>
    </row>
    <row r="1546" spans="1:4">
      <c r="A1546" s="161">
        <v>6952.5</v>
      </c>
      <c r="B1546" s="161">
        <v>2618.75</v>
      </c>
      <c r="C1546" s="161">
        <v>2371.08</v>
      </c>
      <c r="D1546" s="161">
        <v>2371.08</v>
      </c>
    </row>
    <row r="1547" spans="1:4">
      <c r="A1547" s="162">
        <v>6957</v>
      </c>
      <c r="B1547" s="162">
        <v>2621</v>
      </c>
      <c r="C1547" s="162">
        <v>2373.58</v>
      </c>
      <c r="D1547" s="162">
        <v>2373.58</v>
      </c>
    </row>
    <row r="1548" spans="1:4">
      <c r="A1548" s="161">
        <v>6961.5</v>
      </c>
      <c r="B1548" s="161">
        <v>2623.17</v>
      </c>
      <c r="C1548" s="161">
        <v>2376.08</v>
      </c>
      <c r="D1548" s="161">
        <v>2376.08</v>
      </c>
    </row>
    <row r="1549" spans="1:4">
      <c r="A1549" s="162">
        <v>6966</v>
      </c>
      <c r="B1549" s="162">
        <v>2625.42</v>
      </c>
      <c r="C1549" s="162">
        <v>2378.58</v>
      </c>
      <c r="D1549" s="162">
        <v>2378.58</v>
      </c>
    </row>
    <row r="1550" spans="1:4">
      <c r="A1550" s="161">
        <v>6970.5</v>
      </c>
      <c r="B1550" s="161">
        <v>2627.67</v>
      </c>
      <c r="C1550" s="161">
        <v>2381.17</v>
      </c>
      <c r="D1550" s="161">
        <v>2381.17</v>
      </c>
    </row>
    <row r="1551" spans="1:4">
      <c r="A1551" s="162">
        <v>6975</v>
      </c>
      <c r="B1551" s="162">
        <v>2629.92</v>
      </c>
      <c r="C1551" s="162">
        <v>2383.67</v>
      </c>
      <c r="D1551" s="162">
        <v>2383.67</v>
      </c>
    </row>
    <row r="1552" spans="1:4">
      <c r="A1552" s="161">
        <v>6979.5</v>
      </c>
      <c r="B1552" s="161">
        <v>2632.08</v>
      </c>
      <c r="C1552" s="161">
        <v>2386.17</v>
      </c>
      <c r="D1552" s="161">
        <v>2386.17</v>
      </c>
    </row>
    <row r="1553" spans="1:4">
      <c r="A1553" s="162">
        <v>6984</v>
      </c>
      <c r="B1553" s="162">
        <v>2634.33</v>
      </c>
      <c r="C1553" s="162">
        <v>2388.67</v>
      </c>
      <c r="D1553" s="162">
        <v>2388.67</v>
      </c>
    </row>
    <row r="1554" spans="1:4">
      <c r="A1554" s="161">
        <v>6988.5</v>
      </c>
      <c r="B1554" s="161">
        <v>2636.58</v>
      </c>
      <c r="C1554" s="161">
        <v>2391.25</v>
      </c>
      <c r="D1554" s="161">
        <v>2391.25</v>
      </c>
    </row>
    <row r="1555" spans="1:4">
      <c r="A1555" s="162">
        <v>6993</v>
      </c>
      <c r="B1555" s="162">
        <v>2638.83</v>
      </c>
      <c r="C1555" s="162">
        <v>2393.83</v>
      </c>
      <c r="D1555" s="162">
        <v>2393.83</v>
      </c>
    </row>
    <row r="1556" spans="1:4">
      <c r="A1556" s="161">
        <v>6997.5</v>
      </c>
      <c r="B1556" s="161">
        <v>2641</v>
      </c>
      <c r="C1556" s="161">
        <v>2396.25</v>
      </c>
      <c r="D1556" s="161">
        <v>2396.25</v>
      </c>
    </row>
    <row r="1557" spans="1:4">
      <c r="A1557" s="162">
        <v>7002</v>
      </c>
      <c r="B1557" s="162">
        <v>2643.25</v>
      </c>
      <c r="C1557" s="162">
        <v>2398.83</v>
      </c>
      <c r="D1557" s="162">
        <v>2398.83</v>
      </c>
    </row>
    <row r="1558" spans="1:4">
      <c r="A1558" s="161">
        <v>7006.5</v>
      </c>
      <c r="B1558" s="161">
        <v>2645.5</v>
      </c>
      <c r="C1558" s="161">
        <v>2401.33</v>
      </c>
      <c r="D1558" s="161">
        <v>2401.33</v>
      </c>
    </row>
    <row r="1559" spans="1:4">
      <c r="A1559" s="162">
        <v>7011</v>
      </c>
      <c r="B1559" s="162">
        <v>2647.67</v>
      </c>
      <c r="C1559" s="162">
        <v>2403.83</v>
      </c>
      <c r="D1559" s="162">
        <v>2403.83</v>
      </c>
    </row>
    <row r="1560" spans="1:4">
      <c r="A1560" s="161">
        <v>7015.5</v>
      </c>
      <c r="B1560" s="161">
        <v>2649.92</v>
      </c>
      <c r="C1560" s="161">
        <v>2406.33</v>
      </c>
      <c r="D1560" s="161">
        <v>2406.33</v>
      </c>
    </row>
    <row r="1561" spans="1:4">
      <c r="A1561" s="162">
        <v>7020</v>
      </c>
      <c r="B1561" s="162">
        <v>2652.17</v>
      </c>
      <c r="C1561" s="162">
        <v>2408.92</v>
      </c>
      <c r="D1561" s="162">
        <v>2408.92</v>
      </c>
    </row>
    <row r="1562" spans="1:4">
      <c r="A1562" s="161">
        <v>7024.5</v>
      </c>
      <c r="B1562" s="161">
        <v>2654.42</v>
      </c>
      <c r="C1562" s="161">
        <v>2411.42</v>
      </c>
      <c r="D1562" s="161">
        <v>2411.42</v>
      </c>
    </row>
    <row r="1563" spans="1:4">
      <c r="A1563" s="162">
        <v>7029</v>
      </c>
      <c r="B1563" s="162">
        <v>2656.58</v>
      </c>
      <c r="C1563" s="162">
        <v>2413.92</v>
      </c>
      <c r="D1563" s="162">
        <v>2413.92</v>
      </c>
    </row>
    <row r="1564" spans="1:4">
      <c r="A1564" s="161">
        <v>7033.5</v>
      </c>
      <c r="B1564" s="161">
        <v>2658.83</v>
      </c>
      <c r="C1564" s="161">
        <v>2416.42</v>
      </c>
      <c r="D1564" s="161">
        <v>2416.42</v>
      </c>
    </row>
    <row r="1565" spans="1:4">
      <c r="A1565" s="162">
        <v>7038</v>
      </c>
      <c r="B1565" s="162">
        <v>2661.08</v>
      </c>
      <c r="C1565" s="162">
        <v>2419</v>
      </c>
      <c r="D1565" s="162">
        <v>2419</v>
      </c>
    </row>
    <row r="1566" spans="1:4">
      <c r="A1566" s="161">
        <v>7042.5</v>
      </c>
      <c r="B1566" s="161">
        <v>2663.33</v>
      </c>
      <c r="C1566" s="161">
        <v>2421.5</v>
      </c>
      <c r="D1566" s="161">
        <v>2421.5</v>
      </c>
    </row>
    <row r="1567" spans="1:4">
      <c r="A1567" s="162">
        <v>7047</v>
      </c>
      <c r="B1567" s="162">
        <v>2665.5</v>
      </c>
      <c r="C1567" s="162">
        <v>2424</v>
      </c>
      <c r="D1567" s="162">
        <v>2424</v>
      </c>
    </row>
    <row r="1568" spans="1:4">
      <c r="A1568" s="161">
        <v>7051.5</v>
      </c>
      <c r="B1568" s="161">
        <v>2667.75</v>
      </c>
      <c r="C1568" s="161">
        <v>2426.5</v>
      </c>
      <c r="D1568" s="161">
        <v>2426.5</v>
      </c>
    </row>
    <row r="1569" spans="1:4">
      <c r="A1569" s="162">
        <v>7056</v>
      </c>
      <c r="B1569" s="162">
        <v>2670</v>
      </c>
      <c r="C1569" s="162">
        <v>2429.08</v>
      </c>
      <c r="D1569" s="162">
        <v>2429.08</v>
      </c>
    </row>
    <row r="1570" spans="1:4">
      <c r="A1570" s="161">
        <v>7060.5</v>
      </c>
      <c r="B1570" s="161">
        <v>2672.17</v>
      </c>
      <c r="C1570" s="161">
        <v>2431.5</v>
      </c>
      <c r="D1570" s="161">
        <v>2431.5</v>
      </c>
    </row>
    <row r="1571" spans="1:4">
      <c r="A1571" s="162">
        <v>7065</v>
      </c>
      <c r="B1571" s="162">
        <v>2674.42</v>
      </c>
      <c r="C1571" s="162">
        <v>2434.08</v>
      </c>
      <c r="D1571" s="162">
        <v>2434.08</v>
      </c>
    </row>
    <row r="1572" spans="1:4">
      <c r="A1572" s="161">
        <v>7069.5</v>
      </c>
      <c r="B1572" s="161">
        <v>2676.67</v>
      </c>
      <c r="C1572" s="161">
        <v>2436.58</v>
      </c>
      <c r="D1572" s="161">
        <v>2436.58</v>
      </c>
    </row>
    <row r="1573" spans="1:4">
      <c r="A1573" s="162">
        <v>7074</v>
      </c>
      <c r="B1573" s="162">
        <v>2678.92</v>
      </c>
      <c r="C1573" s="162">
        <v>2439.17</v>
      </c>
      <c r="D1573" s="162">
        <v>2439.17</v>
      </c>
    </row>
    <row r="1574" spans="1:4">
      <c r="A1574" s="161">
        <v>7078.5</v>
      </c>
      <c r="B1574" s="161">
        <v>2681.08</v>
      </c>
      <c r="C1574" s="161">
        <v>2441.58</v>
      </c>
      <c r="D1574" s="161">
        <v>2441.58</v>
      </c>
    </row>
    <row r="1575" spans="1:4">
      <c r="A1575" s="162">
        <v>7083</v>
      </c>
      <c r="B1575" s="162">
        <v>2683.33</v>
      </c>
      <c r="C1575" s="162">
        <v>2444.17</v>
      </c>
      <c r="D1575" s="162">
        <v>2444.17</v>
      </c>
    </row>
    <row r="1576" spans="1:4">
      <c r="A1576" s="161">
        <v>7087.5</v>
      </c>
      <c r="B1576" s="161">
        <v>2685.58</v>
      </c>
      <c r="C1576" s="161">
        <v>2446.67</v>
      </c>
      <c r="D1576" s="161">
        <v>2446.67</v>
      </c>
    </row>
    <row r="1577" spans="1:4">
      <c r="A1577" s="162">
        <v>7092</v>
      </c>
      <c r="B1577" s="162">
        <v>2687.83</v>
      </c>
      <c r="C1577" s="162">
        <v>2449.25</v>
      </c>
      <c r="D1577" s="162">
        <v>2449.25</v>
      </c>
    </row>
    <row r="1578" spans="1:4">
      <c r="A1578" s="161">
        <v>7096.5</v>
      </c>
      <c r="B1578" s="161">
        <v>2690</v>
      </c>
      <c r="C1578" s="161">
        <v>2451.67</v>
      </c>
      <c r="D1578" s="161">
        <v>2451.67</v>
      </c>
    </row>
    <row r="1579" spans="1:4">
      <c r="A1579" s="162">
        <v>7101</v>
      </c>
      <c r="B1579" s="162">
        <v>2692.25</v>
      </c>
      <c r="C1579" s="162">
        <v>2454.25</v>
      </c>
      <c r="D1579" s="162">
        <v>2454.25</v>
      </c>
    </row>
    <row r="1580" spans="1:4">
      <c r="A1580" s="161">
        <v>7105.5</v>
      </c>
      <c r="B1580" s="161">
        <v>2694.5</v>
      </c>
      <c r="C1580" s="161">
        <v>2456.75</v>
      </c>
      <c r="D1580" s="161">
        <v>2456.75</v>
      </c>
    </row>
    <row r="1581" spans="1:4">
      <c r="A1581" s="162">
        <v>7110</v>
      </c>
      <c r="B1581" s="162">
        <v>2696.67</v>
      </c>
      <c r="C1581" s="162">
        <v>2459.25</v>
      </c>
      <c r="D1581" s="162">
        <v>2459.25</v>
      </c>
    </row>
    <row r="1582" spans="1:4">
      <c r="A1582" s="161">
        <v>7114.5</v>
      </c>
      <c r="B1582" s="161">
        <v>2698.92</v>
      </c>
      <c r="C1582" s="161">
        <v>2461.75</v>
      </c>
      <c r="D1582" s="161">
        <v>2461.75</v>
      </c>
    </row>
    <row r="1583" spans="1:4">
      <c r="A1583" s="162">
        <v>7119</v>
      </c>
      <c r="B1583" s="162">
        <v>2701.17</v>
      </c>
      <c r="C1583" s="162">
        <v>2464.33</v>
      </c>
      <c r="D1583" s="162">
        <v>2464.33</v>
      </c>
    </row>
    <row r="1584" spans="1:4">
      <c r="A1584" s="161">
        <v>7123.5</v>
      </c>
      <c r="B1584" s="161">
        <v>2703.42</v>
      </c>
      <c r="C1584" s="161">
        <v>2466.83</v>
      </c>
      <c r="D1584" s="161">
        <v>2466.83</v>
      </c>
    </row>
    <row r="1585" spans="1:4">
      <c r="A1585" s="162">
        <v>7128</v>
      </c>
      <c r="B1585" s="162">
        <v>2705.58</v>
      </c>
      <c r="C1585" s="162">
        <v>2469.33</v>
      </c>
      <c r="D1585" s="162">
        <v>2469.33</v>
      </c>
    </row>
    <row r="1586" spans="1:4">
      <c r="A1586" s="161">
        <v>7132.5</v>
      </c>
      <c r="B1586" s="161">
        <v>2707.83</v>
      </c>
      <c r="C1586" s="161">
        <v>2471.83</v>
      </c>
      <c r="D1586" s="161">
        <v>2471.83</v>
      </c>
    </row>
    <row r="1587" spans="1:4">
      <c r="A1587" s="162">
        <v>7137</v>
      </c>
      <c r="B1587" s="162">
        <v>2710.08</v>
      </c>
      <c r="C1587" s="162">
        <v>2474.42</v>
      </c>
      <c r="D1587" s="162">
        <v>2474.42</v>
      </c>
    </row>
    <row r="1588" spans="1:4">
      <c r="A1588" s="161">
        <v>7141.5</v>
      </c>
      <c r="B1588" s="161">
        <v>2712.33</v>
      </c>
      <c r="C1588" s="161">
        <v>2477</v>
      </c>
      <c r="D1588" s="161">
        <v>2477</v>
      </c>
    </row>
    <row r="1589" spans="1:4">
      <c r="A1589" s="162">
        <v>7146</v>
      </c>
      <c r="B1589" s="162">
        <v>2714.5</v>
      </c>
      <c r="C1589" s="162">
        <v>2479.42</v>
      </c>
      <c r="D1589" s="162">
        <v>2479.42</v>
      </c>
    </row>
    <row r="1590" spans="1:4">
      <c r="A1590" s="161">
        <v>7150.5</v>
      </c>
      <c r="B1590" s="161">
        <v>2716.75</v>
      </c>
      <c r="C1590" s="161">
        <v>2482</v>
      </c>
      <c r="D1590" s="161">
        <v>2482</v>
      </c>
    </row>
    <row r="1591" spans="1:4">
      <c r="A1591" s="162">
        <v>7155</v>
      </c>
      <c r="B1591" s="162">
        <v>2719</v>
      </c>
      <c r="C1591" s="162">
        <v>2484.5</v>
      </c>
      <c r="D1591" s="162">
        <v>2484.5</v>
      </c>
    </row>
    <row r="1592" spans="1:4">
      <c r="A1592" s="161">
        <v>7159.5</v>
      </c>
      <c r="B1592" s="161">
        <v>2721.25</v>
      </c>
      <c r="C1592" s="161">
        <v>2487.08</v>
      </c>
      <c r="D1592" s="161">
        <v>2487.08</v>
      </c>
    </row>
    <row r="1593" spans="1:4">
      <c r="A1593" s="162">
        <v>7164</v>
      </c>
      <c r="B1593" s="162">
        <v>2723.42</v>
      </c>
      <c r="C1593" s="162">
        <v>2489.5</v>
      </c>
      <c r="D1593" s="162">
        <v>2489.5</v>
      </c>
    </row>
    <row r="1594" spans="1:4">
      <c r="A1594" s="161">
        <v>7168.5</v>
      </c>
      <c r="B1594" s="161">
        <v>2725.67</v>
      </c>
      <c r="C1594" s="161">
        <v>2492.08</v>
      </c>
      <c r="D1594" s="161">
        <v>2492.08</v>
      </c>
    </row>
    <row r="1595" spans="1:4">
      <c r="A1595" s="162">
        <v>7173</v>
      </c>
      <c r="B1595" s="162">
        <v>2727.92</v>
      </c>
      <c r="C1595" s="162">
        <v>2494.58</v>
      </c>
      <c r="D1595" s="162">
        <v>2494.58</v>
      </c>
    </row>
    <row r="1596" spans="1:4">
      <c r="A1596" s="161">
        <v>7177.5</v>
      </c>
      <c r="B1596" s="161">
        <v>2730.08</v>
      </c>
      <c r="C1596" s="161">
        <v>2497.08</v>
      </c>
      <c r="D1596" s="161">
        <v>2497.08</v>
      </c>
    </row>
    <row r="1597" spans="1:4">
      <c r="A1597" s="162">
        <v>7182</v>
      </c>
      <c r="B1597" s="162">
        <v>2732.33</v>
      </c>
      <c r="C1597" s="162">
        <v>2499.58</v>
      </c>
      <c r="D1597" s="162">
        <v>2499.58</v>
      </c>
    </row>
    <row r="1598" spans="1:4">
      <c r="A1598" s="161">
        <v>7186.5</v>
      </c>
      <c r="B1598" s="161">
        <v>2734.58</v>
      </c>
      <c r="C1598" s="161">
        <v>2502.17</v>
      </c>
      <c r="D1598" s="161">
        <v>2502.17</v>
      </c>
    </row>
    <row r="1599" spans="1:4">
      <c r="A1599" s="162">
        <v>7191</v>
      </c>
      <c r="B1599" s="162">
        <v>2736.83</v>
      </c>
      <c r="C1599" s="162">
        <v>2504.67</v>
      </c>
      <c r="D1599" s="162">
        <v>2504.67</v>
      </c>
    </row>
    <row r="1600" spans="1:4">
      <c r="A1600" s="161">
        <v>7195.5</v>
      </c>
      <c r="B1600" s="161">
        <v>2739</v>
      </c>
      <c r="C1600" s="161">
        <v>2507.17</v>
      </c>
      <c r="D1600" s="161">
        <v>2507.17</v>
      </c>
    </row>
    <row r="1601" spans="1:4">
      <c r="A1601" s="162">
        <v>7200</v>
      </c>
      <c r="B1601" s="162">
        <v>2741.25</v>
      </c>
      <c r="C1601" s="162">
        <v>2509.67</v>
      </c>
      <c r="D1601" s="162">
        <v>2509.67</v>
      </c>
    </row>
    <row r="1602" spans="1:4">
      <c r="A1602" s="161">
        <v>7204.5</v>
      </c>
      <c r="B1602" s="161">
        <v>2743.5</v>
      </c>
      <c r="C1602" s="161">
        <v>2512.25</v>
      </c>
      <c r="D1602" s="161">
        <v>2512.25</v>
      </c>
    </row>
    <row r="1603" spans="1:4">
      <c r="A1603" s="162">
        <v>7209</v>
      </c>
      <c r="B1603" s="162">
        <v>2745.75</v>
      </c>
      <c r="C1603" s="162">
        <v>2514.75</v>
      </c>
      <c r="D1603" s="162">
        <v>2514.75</v>
      </c>
    </row>
    <row r="1604" spans="1:4">
      <c r="A1604" s="161">
        <v>7213.5</v>
      </c>
      <c r="B1604" s="161">
        <v>2747.92</v>
      </c>
      <c r="C1604" s="161">
        <v>2517.25</v>
      </c>
      <c r="D1604" s="161">
        <v>2517.25</v>
      </c>
    </row>
    <row r="1605" spans="1:4">
      <c r="A1605" s="162">
        <v>7218</v>
      </c>
      <c r="B1605" s="162">
        <v>2750.17</v>
      </c>
      <c r="C1605" s="162">
        <v>2519.75</v>
      </c>
      <c r="D1605" s="162">
        <v>2519.75</v>
      </c>
    </row>
    <row r="1606" spans="1:4">
      <c r="A1606" s="161">
        <v>7222.5</v>
      </c>
      <c r="B1606" s="161">
        <v>2752.42</v>
      </c>
      <c r="C1606" s="161">
        <v>2522.33</v>
      </c>
      <c r="D1606" s="161">
        <v>2522.33</v>
      </c>
    </row>
    <row r="1607" spans="1:4">
      <c r="A1607" s="162">
        <v>7227</v>
      </c>
      <c r="B1607" s="162">
        <v>2754.58</v>
      </c>
      <c r="C1607" s="162">
        <v>2524.75</v>
      </c>
      <c r="D1607" s="162">
        <v>2524.75</v>
      </c>
    </row>
    <row r="1608" spans="1:4">
      <c r="A1608" s="161">
        <v>7231.5</v>
      </c>
      <c r="B1608" s="161">
        <v>2756.83</v>
      </c>
      <c r="C1608" s="161">
        <v>2527.33</v>
      </c>
      <c r="D1608" s="161">
        <v>2527.33</v>
      </c>
    </row>
    <row r="1609" spans="1:4">
      <c r="A1609" s="162">
        <v>7236</v>
      </c>
      <c r="B1609" s="162">
        <v>2759.08</v>
      </c>
      <c r="C1609" s="162">
        <v>2529.83</v>
      </c>
      <c r="D1609" s="162">
        <v>2529.83</v>
      </c>
    </row>
    <row r="1610" spans="1:4">
      <c r="A1610" s="161">
        <v>7240.5</v>
      </c>
      <c r="B1610" s="161">
        <v>2761.33</v>
      </c>
      <c r="C1610" s="161">
        <v>2532.42</v>
      </c>
      <c r="D1610" s="161">
        <v>2532.42</v>
      </c>
    </row>
    <row r="1611" spans="1:4">
      <c r="A1611" s="162">
        <v>7245</v>
      </c>
      <c r="B1611" s="162">
        <v>2763.5</v>
      </c>
      <c r="C1611" s="162">
        <v>2534.83</v>
      </c>
      <c r="D1611" s="162">
        <v>2534.83</v>
      </c>
    </row>
    <row r="1612" spans="1:4">
      <c r="A1612" s="161">
        <v>7249.5</v>
      </c>
      <c r="B1612" s="161">
        <v>2765.75</v>
      </c>
      <c r="C1612" s="161">
        <v>2537.42</v>
      </c>
      <c r="D1612" s="161">
        <v>2537.42</v>
      </c>
    </row>
    <row r="1613" spans="1:4">
      <c r="A1613" s="162">
        <v>7254</v>
      </c>
      <c r="B1613" s="162">
        <v>2768</v>
      </c>
      <c r="C1613" s="162">
        <v>2539.92</v>
      </c>
      <c r="D1613" s="162">
        <v>2539.92</v>
      </c>
    </row>
    <row r="1614" spans="1:4">
      <c r="A1614" s="161">
        <v>7258.5</v>
      </c>
      <c r="B1614" s="161">
        <v>2770.25</v>
      </c>
      <c r="C1614" s="161">
        <v>2542.5</v>
      </c>
      <c r="D1614" s="161">
        <v>2542.5</v>
      </c>
    </row>
    <row r="1615" spans="1:4">
      <c r="A1615" s="162">
        <v>7263</v>
      </c>
      <c r="B1615" s="162">
        <v>2772.42</v>
      </c>
      <c r="C1615" s="162">
        <v>2544.92</v>
      </c>
      <c r="D1615" s="162">
        <v>2544.92</v>
      </c>
    </row>
    <row r="1616" spans="1:4">
      <c r="A1616" s="161">
        <v>7267.5</v>
      </c>
      <c r="B1616" s="161">
        <v>2774.67</v>
      </c>
      <c r="C1616" s="161">
        <v>2547.5</v>
      </c>
      <c r="D1616" s="161">
        <v>2547.5</v>
      </c>
    </row>
    <row r="1617" spans="1:4">
      <c r="A1617" s="162">
        <v>7272</v>
      </c>
      <c r="B1617" s="162">
        <v>2776.92</v>
      </c>
      <c r="C1617" s="162">
        <v>2550</v>
      </c>
      <c r="D1617" s="162">
        <v>2550</v>
      </c>
    </row>
    <row r="1618" spans="1:4">
      <c r="A1618" s="161">
        <v>7276.5</v>
      </c>
      <c r="B1618" s="161">
        <v>2779.08</v>
      </c>
      <c r="C1618" s="161">
        <v>2552.5</v>
      </c>
      <c r="D1618" s="161">
        <v>2552.5</v>
      </c>
    </row>
    <row r="1619" spans="1:4">
      <c r="A1619" s="162">
        <v>7281</v>
      </c>
      <c r="B1619" s="162">
        <v>2781.33</v>
      </c>
      <c r="C1619" s="162">
        <v>2555</v>
      </c>
      <c r="D1619" s="162">
        <v>2555</v>
      </c>
    </row>
    <row r="1620" spans="1:4">
      <c r="A1620" s="161">
        <v>7285.5</v>
      </c>
      <c r="B1620" s="161">
        <v>2783.58</v>
      </c>
      <c r="C1620" s="161">
        <v>2557.58</v>
      </c>
      <c r="D1620" s="161">
        <v>2557.58</v>
      </c>
    </row>
    <row r="1621" spans="1:4">
      <c r="A1621" s="162">
        <v>7290</v>
      </c>
      <c r="B1621" s="162">
        <v>2785.83</v>
      </c>
      <c r="C1621" s="162">
        <v>2560.17</v>
      </c>
      <c r="D1621" s="162">
        <v>2560.17</v>
      </c>
    </row>
    <row r="1622" spans="1:4">
      <c r="A1622" s="161">
        <v>7294.5</v>
      </c>
      <c r="B1622" s="161">
        <v>2788</v>
      </c>
      <c r="C1622" s="161">
        <v>2562.58</v>
      </c>
      <c r="D1622" s="161">
        <v>2562.58</v>
      </c>
    </row>
    <row r="1623" spans="1:4">
      <c r="A1623" s="162">
        <v>7299</v>
      </c>
      <c r="B1623" s="162">
        <v>2790.25</v>
      </c>
      <c r="C1623" s="162">
        <v>2565.17</v>
      </c>
      <c r="D1623" s="162">
        <v>2565.17</v>
      </c>
    </row>
    <row r="1624" spans="1:4">
      <c r="A1624" s="161">
        <v>7303.5</v>
      </c>
      <c r="B1624" s="161">
        <v>2792.5</v>
      </c>
      <c r="C1624" s="161">
        <v>2567.67</v>
      </c>
      <c r="D1624" s="161">
        <v>2567.67</v>
      </c>
    </row>
    <row r="1625" spans="1:4">
      <c r="A1625" s="162">
        <v>7308</v>
      </c>
      <c r="B1625" s="162">
        <v>2794.75</v>
      </c>
      <c r="C1625" s="162">
        <v>2570.25</v>
      </c>
      <c r="D1625" s="162">
        <v>2570.25</v>
      </c>
    </row>
    <row r="1626" spans="1:4">
      <c r="A1626" s="161">
        <v>7312.5</v>
      </c>
      <c r="B1626" s="161">
        <v>2796.92</v>
      </c>
      <c r="C1626" s="161">
        <v>2572.67</v>
      </c>
      <c r="D1626" s="161">
        <v>2572.67</v>
      </c>
    </row>
    <row r="1627" spans="1:4">
      <c r="A1627" s="162">
        <v>7317</v>
      </c>
      <c r="B1627" s="162">
        <v>2799.17</v>
      </c>
      <c r="C1627" s="162">
        <v>2575.25</v>
      </c>
      <c r="D1627" s="162">
        <v>2575.25</v>
      </c>
    </row>
    <row r="1628" spans="1:4">
      <c r="A1628" s="161">
        <v>7321.5</v>
      </c>
      <c r="B1628" s="161">
        <v>2801.42</v>
      </c>
      <c r="C1628" s="161">
        <v>2577.75</v>
      </c>
      <c r="D1628" s="161">
        <v>2577.75</v>
      </c>
    </row>
    <row r="1629" spans="1:4">
      <c r="A1629" s="162">
        <v>7326</v>
      </c>
      <c r="B1629" s="162">
        <v>2803.67</v>
      </c>
      <c r="C1629" s="162">
        <v>2580.33</v>
      </c>
      <c r="D1629" s="162">
        <v>2580.33</v>
      </c>
    </row>
    <row r="1630" spans="1:4">
      <c r="A1630" s="161">
        <v>7330.5</v>
      </c>
      <c r="B1630" s="161">
        <v>2805.83</v>
      </c>
      <c r="C1630" s="161">
        <v>2582.75</v>
      </c>
      <c r="D1630" s="161">
        <v>2582.75</v>
      </c>
    </row>
    <row r="1631" spans="1:4">
      <c r="A1631" s="162">
        <v>7335</v>
      </c>
      <c r="B1631" s="162">
        <v>2808.08</v>
      </c>
      <c r="C1631" s="162">
        <v>2585.33</v>
      </c>
      <c r="D1631" s="162">
        <v>2585.33</v>
      </c>
    </row>
    <row r="1632" spans="1:4">
      <c r="A1632" s="161">
        <v>7339.5</v>
      </c>
      <c r="B1632" s="161">
        <v>2810.33</v>
      </c>
      <c r="C1632" s="161">
        <v>2587.83</v>
      </c>
      <c r="D1632" s="161">
        <v>2587.83</v>
      </c>
    </row>
    <row r="1633" spans="1:4">
      <c r="A1633" s="162">
        <v>7344</v>
      </c>
      <c r="B1633" s="162">
        <v>2812.5</v>
      </c>
      <c r="C1633" s="162">
        <v>2590.33</v>
      </c>
      <c r="D1633" s="162">
        <v>2590.33</v>
      </c>
    </row>
    <row r="1634" spans="1:4">
      <c r="A1634" s="161">
        <v>7348.5</v>
      </c>
      <c r="B1634" s="161">
        <v>2814.75</v>
      </c>
      <c r="C1634" s="161">
        <v>2592.83</v>
      </c>
      <c r="D1634" s="161">
        <v>2592.83</v>
      </c>
    </row>
    <row r="1635" spans="1:4">
      <c r="A1635" s="162">
        <v>7353</v>
      </c>
      <c r="B1635" s="162">
        <v>2817</v>
      </c>
      <c r="C1635" s="162">
        <v>2595.42</v>
      </c>
      <c r="D1635" s="162">
        <v>2595.42</v>
      </c>
    </row>
    <row r="1636" spans="1:4">
      <c r="A1636" s="161">
        <v>7357.5</v>
      </c>
      <c r="B1636" s="161">
        <v>2819.25</v>
      </c>
      <c r="C1636" s="161">
        <v>2597.92</v>
      </c>
      <c r="D1636" s="161">
        <v>2597.92</v>
      </c>
    </row>
    <row r="1637" spans="1:4">
      <c r="A1637" s="162">
        <v>7362</v>
      </c>
      <c r="B1637" s="162">
        <v>2821.42</v>
      </c>
      <c r="C1637" s="162">
        <v>2600.42</v>
      </c>
      <c r="D1637" s="162">
        <v>2600.42</v>
      </c>
    </row>
    <row r="1638" spans="1:4">
      <c r="A1638" s="161">
        <v>7366.5</v>
      </c>
      <c r="B1638" s="161">
        <v>2823.67</v>
      </c>
      <c r="C1638" s="161">
        <v>2602.92</v>
      </c>
      <c r="D1638" s="161">
        <v>2602.92</v>
      </c>
    </row>
    <row r="1639" spans="1:4">
      <c r="A1639" s="162">
        <v>7371</v>
      </c>
      <c r="B1639" s="162">
        <v>2825.92</v>
      </c>
      <c r="C1639" s="162">
        <v>2605.5</v>
      </c>
      <c r="D1639" s="162">
        <v>2605.5</v>
      </c>
    </row>
    <row r="1640" spans="1:4">
      <c r="A1640" s="161">
        <v>7375.5</v>
      </c>
      <c r="B1640" s="161">
        <v>2828.17</v>
      </c>
      <c r="C1640" s="161">
        <v>2608</v>
      </c>
      <c r="D1640" s="161">
        <v>2608</v>
      </c>
    </row>
    <row r="1641" spans="1:4">
      <c r="A1641" s="162">
        <v>7380</v>
      </c>
      <c r="B1641" s="162">
        <v>2830.33</v>
      </c>
      <c r="C1641" s="162">
        <v>2610.5</v>
      </c>
      <c r="D1641" s="162">
        <v>2610.5</v>
      </c>
    </row>
    <row r="1642" spans="1:4">
      <c r="A1642" s="161">
        <v>7384.5</v>
      </c>
      <c r="B1642" s="161">
        <v>2832.58</v>
      </c>
      <c r="C1642" s="161">
        <v>2613</v>
      </c>
      <c r="D1642" s="161">
        <v>2613</v>
      </c>
    </row>
    <row r="1643" spans="1:4">
      <c r="A1643" s="162">
        <v>7389</v>
      </c>
      <c r="B1643" s="162">
        <v>2834.83</v>
      </c>
      <c r="C1643" s="162">
        <v>2615.58</v>
      </c>
      <c r="D1643" s="162">
        <v>2615.58</v>
      </c>
    </row>
    <row r="1644" spans="1:4">
      <c r="A1644" s="161">
        <v>7393.5</v>
      </c>
      <c r="B1644" s="161">
        <v>2837</v>
      </c>
      <c r="C1644" s="161">
        <v>2618</v>
      </c>
      <c r="D1644" s="161">
        <v>2618</v>
      </c>
    </row>
    <row r="1645" spans="1:4">
      <c r="A1645" s="162">
        <v>7398</v>
      </c>
      <c r="B1645" s="162">
        <v>2839.25</v>
      </c>
      <c r="C1645" s="162">
        <v>2620.58</v>
      </c>
      <c r="D1645" s="162">
        <v>2620.58</v>
      </c>
    </row>
    <row r="1646" spans="1:4">
      <c r="A1646" s="161">
        <v>7402.5</v>
      </c>
      <c r="B1646" s="161">
        <v>2841.5</v>
      </c>
      <c r="C1646" s="161">
        <v>2623.08</v>
      </c>
      <c r="D1646" s="161">
        <v>2623.08</v>
      </c>
    </row>
    <row r="1647" spans="1:4">
      <c r="A1647" s="162">
        <v>7407</v>
      </c>
      <c r="B1647" s="162">
        <v>2843.75</v>
      </c>
      <c r="C1647" s="162">
        <v>2625.67</v>
      </c>
      <c r="D1647" s="162">
        <v>2625.67</v>
      </c>
    </row>
    <row r="1648" spans="1:4">
      <c r="A1648" s="161">
        <v>7411.5</v>
      </c>
      <c r="B1648" s="161">
        <v>2845.92</v>
      </c>
      <c r="C1648" s="161">
        <v>2628.08</v>
      </c>
      <c r="D1648" s="161">
        <v>2628.08</v>
      </c>
    </row>
    <row r="1649" spans="1:4">
      <c r="A1649" s="162">
        <v>7416</v>
      </c>
      <c r="B1649" s="162">
        <v>2848.17</v>
      </c>
      <c r="C1649" s="162">
        <v>2630.67</v>
      </c>
      <c r="D1649" s="162">
        <v>2630.67</v>
      </c>
    </row>
    <row r="1650" spans="1:4">
      <c r="A1650" s="161">
        <v>7420.5</v>
      </c>
      <c r="B1650" s="161">
        <v>2850.42</v>
      </c>
      <c r="C1650" s="161">
        <v>2633.17</v>
      </c>
      <c r="D1650" s="161">
        <v>2633.17</v>
      </c>
    </row>
    <row r="1651" spans="1:4">
      <c r="A1651" s="162">
        <v>7425</v>
      </c>
      <c r="B1651" s="162">
        <v>2852.67</v>
      </c>
      <c r="C1651" s="162">
        <v>2635.75</v>
      </c>
      <c r="D1651" s="162">
        <v>2635.75</v>
      </c>
    </row>
    <row r="1652" spans="1:4">
      <c r="A1652" s="161">
        <v>7429.5</v>
      </c>
      <c r="B1652" s="161">
        <v>2854.83</v>
      </c>
      <c r="C1652" s="161">
        <v>2638.25</v>
      </c>
      <c r="D1652" s="161">
        <v>2638.25</v>
      </c>
    </row>
    <row r="1653" spans="1:4">
      <c r="A1653" s="162">
        <v>7434</v>
      </c>
      <c r="B1653" s="162">
        <v>2857.08</v>
      </c>
      <c r="C1653" s="162">
        <v>2640.75</v>
      </c>
      <c r="D1653" s="162">
        <v>2640.75</v>
      </c>
    </row>
    <row r="1654" spans="1:4">
      <c r="A1654" s="161">
        <v>7438.5</v>
      </c>
      <c r="B1654" s="161">
        <v>2859.33</v>
      </c>
      <c r="C1654" s="161">
        <v>2643.33</v>
      </c>
      <c r="D1654" s="161">
        <v>2643.33</v>
      </c>
    </row>
    <row r="1655" spans="1:4">
      <c r="A1655" s="162">
        <v>7443</v>
      </c>
      <c r="B1655" s="162">
        <v>2861.58</v>
      </c>
      <c r="C1655" s="162">
        <v>2645.83</v>
      </c>
      <c r="D1655" s="162">
        <v>2645.83</v>
      </c>
    </row>
    <row r="1656" spans="1:4">
      <c r="A1656" s="161">
        <v>7447.5</v>
      </c>
      <c r="B1656" s="161">
        <v>2863.75</v>
      </c>
      <c r="C1656" s="161">
        <v>2648.33</v>
      </c>
      <c r="D1656" s="161">
        <v>2648.33</v>
      </c>
    </row>
    <row r="1657" spans="1:4">
      <c r="A1657" s="162">
        <v>7452</v>
      </c>
      <c r="B1657" s="162">
        <v>2866</v>
      </c>
      <c r="C1657" s="162">
        <v>2650.83</v>
      </c>
      <c r="D1657" s="162">
        <v>2650.83</v>
      </c>
    </row>
    <row r="1658" spans="1:4">
      <c r="A1658" s="161">
        <v>7456.5</v>
      </c>
      <c r="B1658" s="161">
        <v>2868.25</v>
      </c>
      <c r="C1658" s="161">
        <v>2653.42</v>
      </c>
      <c r="D1658" s="161">
        <v>2653.42</v>
      </c>
    </row>
    <row r="1659" spans="1:4">
      <c r="A1659" s="162">
        <v>7461</v>
      </c>
      <c r="B1659" s="162">
        <v>2870.42</v>
      </c>
      <c r="C1659" s="162">
        <v>2655.83</v>
      </c>
      <c r="D1659" s="162">
        <v>2655.83</v>
      </c>
    </row>
    <row r="1660" spans="1:4">
      <c r="A1660" s="161">
        <v>7465.5</v>
      </c>
      <c r="B1660" s="161">
        <v>2872.67</v>
      </c>
      <c r="C1660" s="161">
        <v>2658.42</v>
      </c>
      <c r="D1660" s="161">
        <v>2658.42</v>
      </c>
    </row>
    <row r="1661" spans="1:4">
      <c r="A1661" s="162">
        <v>7470</v>
      </c>
      <c r="B1661" s="162">
        <v>2874.92</v>
      </c>
      <c r="C1661" s="162">
        <v>2660.92</v>
      </c>
      <c r="D1661" s="162">
        <v>2660.92</v>
      </c>
    </row>
    <row r="1662" spans="1:4">
      <c r="A1662" s="161">
        <v>7474.5</v>
      </c>
      <c r="B1662" s="161">
        <v>2877.17</v>
      </c>
      <c r="C1662" s="161">
        <v>2663.5</v>
      </c>
      <c r="D1662" s="161">
        <v>2663.5</v>
      </c>
    </row>
    <row r="1663" spans="1:4">
      <c r="A1663" s="162">
        <v>7479</v>
      </c>
      <c r="B1663" s="162">
        <v>2879.33</v>
      </c>
      <c r="C1663" s="162">
        <v>2665.92</v>
      </c>
      <c r="D1663" s="162">
        <v>2665.92</v>
      </c>
    </row>
    <row r="1664" spans="1:4">
      <c r="A1664" s="161">
        <v>7483.5</v>
      </c>
      <c r="B1664" s="161">
        <v>2881.58</v>
      </c>
      <c r="C1664" s="161">
        <v>2668.5</v>
      </c>
      <c r="D1664" s="161">
        <v>2668.5</v>
      </c>
    </row>
    <row r="1665" spans="1:4">
      <c r="A1665" s="162">
        <v>7488</v>
      </c>
      <c r="B1665" s="162">
        <v>2883.83</v>
      </c>
      <c r="C1665" s="162">
        <v>2671</v>
      </c>
      <c r="D1665" s="162">
        <v>2671</v>
      </c>
    </row>
    <row r="1666" spans="1:4">
      <c r="A1666" s="161">
        <v>7492.5</v>
      </c>
      <c r="B1666" s="161">
        <v>2886.08</v>
      </c>
      <c r="C1666" s="161">
        <v>2673.58</v>
      </c>
      <c r="D1666" s="161">
        <v>2673.58</v>
      </c>
    </row>
    <row r="1667" spans="1:4">
      <c r="A1667" s="162">
        <v>7497</v>
      </c>
      <c r="B1667" s="162">
        <v>2888.25</v>
      </c>
      <c r="C1667" s="162">
        <v>2676</v>
      </c>
      <c r="D1667" s="162">
        <v>2676</v>
      </c>
    </row>
    <row r="1668" spans="1:4">
      <c r="A1668" s="161">
        <v>7501.5</v>
      </c>
      <c r="B1668" s="161">
        <v>2890.5</v>
      </c>
      <c r="C1668" s="161">
        <v>2678.58</v>
      </c>
      <c r="D1668" s="161">
        <v>2678.58</v>
      </c>
    </row>
    <row r="1669" spans="1:4">
      <c r="A1669" s="162">
        <v>7506</v>
      </c>
      <c r="B1669" s="162">
        <v>2892.75</v>
      </c>
      <c r="C1669" s="162">
        <v>2681.08</v>
      </c>
      <c r="D1669" s="162">
        <v>2681.08</v>
      </c>
    </row>
    <row r="1670" spans="1:4">
      <c r="A1670" s="161">
        <v>7510.5</v>
      </c>
      <c r="B1670" s="161">
        <v>2894.92</v>
      </c>
      <c r="C1670" s="161">
        <v>2683.58</v>
      </c>
      <c r="D1670" s="161">
        <v>2683.58</v>
      </c>
    </row>
    <row r="1671" spans="1:4">
      <c r="A1671" s="162">
        <v>7515</v>
      </c>
      <c r="B1671" s="162">
        <v>2897.17</v>
      </c>
      <c r="C1671" s="162">
        <v>2686.08</v>
      </c>
      <c r="D1671" s="162">
        <v>2686.08</v>
      </c>
    </row>
    <row r="1672" spans="1:4">
      <c r="A1672" s="161">
        <v>7519.5</v>
      </c>
      <c r="B1672" s="161">
        <v>2899.42</v>
      </c>
      <c r="C1672" s="161">
        <v>2688.67</v>
      </c>
      <c r="D1672" s="161">
        <v>2688.67</v>
      </c>
    </row>
    <row r="1673" spans="1:4">
      <c r="A1673" s="162">
        <v>7524</v>
      </c>
      <c r="B1673" s="162">
        <v>2901.67</v>
      </c>
      <c r="C1673" s="162">
        <v>2691.17</v>
      </c>
      <c r="D1673" s="162">
        <v>2691.17</v>
      </c>
    </row>
    <row r="1674" spans="1:4">
      <c r="A1674" s="161">
        <v>7528.5</v>
      </c>
      <c r="B1674" s="161">
        <v>2903.83</v>
      </c>
      <c r="C1674" s="161">
        <v>2693.67</v>
      </c>
      <c r="D1674" s="161">
        <v>2693.67</v>
      </c>
    </row>
    <row r="1675" spans="1:4">
      <c r="A1675" s="162">
        <v>7533</v>
      </c>
      <c r="B1675" s="162">
        <v>2906.08</v>
      </c>
      <c r="C1675" s="162">
        <v>2696.17</v>
      </c>
      <c r="D1675" s="162">
        <v>2696.17</v>
      </c>
    </row>
    <row r="1676" spans="1:4">
      <c r="A1676" s="161">
        <v>7537.5</v>
      </c>
      <c r="B1676" s="161">
        <v>2908.33</v>
      </c>
      <c r="C1676" s="161">
        <v>2698.75</v>
      </c>
      <c r="D1676" s="161">
        <v>2698.75</v>
      </c>
    </row>
    <row r="1677" spans="1:4">
      <c r="A1677" s="162">
        <v>7542</v>
      </c>
      <c r="B1677" s="162">
        <v>2910.58</v>
      </c>
      <c r="C1677" s="162">
        <v>2701.25</v>
      </c>
      <c r="D1677" s="162">
        <v>2701.25</v>
      </c>
    </row>
    <row r="1678" spans="1:4">
      <c r="A1678" s="161">
        <v>7546.5</v>
      </c>
      <c r="B1678" s="161">
        <v>2912.75</v>
      </c>
      <c r="C1678" s="161">
        <v>2703.75</v>
      </c>
      <c r="D1678" s="161">
        <v>2703.75</v>
      </c>
    </row>
    <row r="1679" spans="1:4">
      <c r="A1679" s="162">
        <v>7551</v>
      </c>
      <c r="B1679" s="162">
        <v>2915</v>
      </c>
      <c r="C1679" s="162">
        <v>2706.25</v>
      </c>
      <c r="D1679" s="162">
        <v>2706.25</v>
      </c>
    </row>
    <row r="1680" spans="1:4">
      <c r="A1680" s="161">
        <v>7555.5</v>
      </c>
      <c r="B1680" s="161">
        <v>2917.25</v>
      </c>
      <c r="C1680" s="161">
        <v>2708.83</v>
      </c>
      <c r="D1680" s="161">
        <v>2708.83</v>
      </c>
    </row>
    <row r="1681" spans="1:18">
      <c r="A1681" s="162">
        <v>7560</v>
      </c>
      <c r="B1681" s="162">
        <v>2919.42</v>
      </c>
      <c r="C1681" s="162">
        <v>2711.25</v>
      </c>
      <c r="D1681" s="162">
        <v>2711.25</v>
      </c>
    </row>
    <row r="1682" spans="1:18">
      <c r="A1682" s="161">
        <v>7564.5</v>
      </c>
      <c r="B1682" s="161">
        <v>2921.67</v>
      </c>
      <c r="C1682" s="161">
        <v>2713.83</v>
      </c>
      <c r="D1682" s="161">
        <v>2713.83</v>
      </c>
    </row>
    <row r="1683" spans="1:18">
      <c r="A1683" s="162">
        <v>7569</v>
      </c>
      <c r="B1683" s="162">
        <v>2923.92</v>
      </c>
      <c r="C1683" s="162">
        <v>2716.33</v>
      </c>
      <c r="D1683" s="162">
        <v>2716.33</v>
      </c>
    </row>
    <row r="1684" spans="1:18">
      <c r="A1684" s="161">
        <v>7573.5</v>
      </c>
      <c r="B1684" s="161">
        <v>2926.17</v>
      </c>
      <c r="C1684" s="161">
        <v>2718.92</v>
      </c>
      <c r="D1684" s="161">
        <v>2718.92</v>
      </c>
    </row>
    <row r="1685" spans="1:18">
      <c r="A1685" s="162">
        <v>7578</v>
      </c>
      <c r="B1685" s="162">
        <v>2928.33</v>
      </c>
      <c r="C1685" s="162">
        <v>2721.42</v>
      </c>
      <c r="D1685" s="162">
        <v>2721.42</v>
      </c>
    </row>
    <row r="1686" spans="1:18">
      <c r="A1686" s="161">
        <v>7582.5</v>
      </c>
      <c r="B1686" s="161">
        <v>2930.58</v>
      </c>
      <c r="C1686" s="161">
        <v>2723.92</v>
      </c>
      <c r="D1686" s="161">
        <v>2723.92</v>
      </c>
    </row>
    <row r="1687" spans="1:18">
      <c r="A1687" s="162">
        <v>7587</v>
      </c>
      <c r="B1687" s="162">
        <v>2932.83</v>
      </c>
      <c r="C1687" s="162">
        <v>2726.5</v>
      </c>
      <c r="D1687" s="162">
        <v>2726.5</v>
      </c>
      <c r="F1687" s="132"/>
      <c r="G1687" s="132"/>
      <c r="H1687" s="132"/>
      <c r="I1687" s="132"/>
      <c r="J1687" s="132"/>
    </row>
    <row r="1688" spans="1:18">
      <c r="A1688" s="161">
        <v>7591.5</v>
      </c>
      <c r="B1688" s="161">
        <v>2935.08</v>
      </c>
      <c r="C1688" s="161">
        <v>2729</v>
      </c>
      <c r="D1688" s="161">
        <v>2729</v>
      </c>
      <c r="E1688" s="5" t="s">
        <v>67</v>
      </c>
      <c r="F1688" s="35"/>
      <c r="G1688" s="35"/>
      <c r="H1688" s="35"/>
      <c r="I1688" s="35"/>
      <c r="J1688" s="35"/>
    </row>
    <row r="1689" spans="1:18">
      <c r="A1689" s="162">
        <v>7596</v>
      </c>
      <c r="B1689" s="162">
        <v>2937.25</v>
      </c>
      <c r="C1689" s="162">
        <v>2731.5</v>
      </c>
      <c r="D1689" s="162">
        <v>2731.5</v>
      </c>
      <c r="F1689" s="35"/>
      <c r="G1689" s="35"/>
      <c r="H1689" s="35"/>
      <c r="I1689" s="35"/>
      <c r="J1689" s="35"/>
    </row>
    <row r="1690" spans="1:18">
      <c r="A1690" s="161">
        <v>7600.5</v>
      </c>
      <c r="B1690" s="161">
        <v>2939.5</v>
      </c>
      <c r="C1690" s="161">
        <v>2734</v>
      </c>
      <c r="D1690" s="161">
        <v>2734</v>
      </c>
    </row>
    <row r="1691" spans="1:18">
      <c r="A1691" s="162">
        <v>7605</v>
      </c>
      <c r="B1691" s="162">
        <v>2941.75</v>
      </c>
      <c r="C1691" s="162">
        <v>2736.58</v>
      </c>
      <c r="D1691" s="162">
        <v>2736.58</v>
      </c>
    </row>
    <row r="1692" spans="1:18">
      <c r="A1692" s="161">
        <v>7609.5</v>
      </c>
      <c r="B1692" s="161">
        <v>2944</v>
      </c>
      <c r="C1692" s="161">
        <v>2739.08</v>
      </c>
      <c r="D1692" s="161">
        <v>2739.08</v>
      </c>
      <c r="F1692" s="147"/>
      <c r="G1692" s="132"/>
      <c r="H1692" s="132"/>
      <c r="I1692" s="132"/>
      <c r="J1692" s="132"/>
      <c r="K1692" s="132"/>
      <c r="L1692" s="132"/>
      <c r="M1692" s="132"/>
      <c r="N1692" s="132"/>
      <c r="O1692" s="132"/>
      <c r="P1692" s="132"/>
      <c r="Q1692" s="132"/>
      <c r="R1692" s="148"/>
    </row>
    <row r="1693" spans="1:18">
      <c r="A1693" s="162">
        <v>7614</v>
      </c>
      <c r="B1693" s="162">
        <v>2946.17</v>
      </c>
      <c r="C1693" s="162">
        <v>2741.58</v>
      </c>
      <c r="D1693" s="162">
        <v>2741.58</v>
      </c>
    </row>
    <row r="1694" spans="1:18">
      <c r="A1694" s="161">
        <v>7618.5</v>
      </c>
      <c r="B1694" s="161">
        <v>2948.42</v>
      </c>
      <c r="C1694" s="161">
        <v>2744.08</v>
      </c>
      <c r="D1694" s="161">
        <v>2744.08</v>
      </c>
    </row>
    <row r="1695" spans="1:18">
      <c r="A1695" s="162">
        <v>7623</v>
      </c>
      <c r="B1695" s="162">
        <v>2950.67</v>
      </c>
      <c r="C1695" s="162">
        <v>2746.67</v>
      </c>
      <c r="D1695" s="162">
        <v>2746.67</v>
      </c>
    </row>
    <row r="1696" spans="1:18">
      <c r="A1696" s="161">
        <v>7627.5</v>
      </c>
      <c r="B1696" s="161">
        <v>2952.83</v>
      </c>
      <c r="C1696" s="161">
        <v>2749.08</v>
      </c>
      <c r="D1696" s="161">
        <v>2749.08</v>
      </c>
    </row>
    <row r="1697" spans="1:4">
      <c r="A1697" s="162">
        <v>7632</v>
      </c>
      <c r="B1697" s="162">
        <v>2955.08</v>
      </c>
      <c r="C1697" s="162">
        <v>2751.67</v>
      </c>
      <c r="D1697" s="162">
        <v>2751.67</v>
      </c>
    </row>
    <row r="1698" spans="1:4">
      <c r="A1698" s="161">
        <v>7636.5</v>
      </c>
      <c r="B1698" s="161">
        <v>2957.33</v>
      </c>
      <c r="C1698" s="161">
        <v>2754.17</v>
      </c>
      <c r="D1698" s="161">
        <v>2754.17</v>
      </c>
    </row>
    <row r="1699" spans="1:4">
      <c r="A1699" s="162">
        <v>7641</v>
      </c>
      <c r="B1699" s="162">
        <v>2959.58</v>
      </c>
      <c r="C1699" s="162">
        <v>2756.75</v>
      </c>
      <c r="D1699" s="162">
        <v>2756.75</v>
      </c>
    </row>
    <row r="1700" spans="1:4">
      <c r="A1700" s="161">
        <v>7645.5</v>
      </c>
      <c r="B1700" s="161">
        <v>2961.75</v>
      </c>
      <c r="C1700" s="161">
        <v>2759.17</v>
      </c>
      <c r="D1700" s="161">
        <v>2759.17</v>
      </c>
    </row>
    <row r="1701" spans="1:4">
      <c r="A1701" s="162">
        <v>7650</v>
      </c>
      <c r="B1701" s="162">
        <v>2964</v>
      </c>
      <c r="C1701" s="162">
        <v>2761.75</v>
      </c>
      <c r="D1701" s="162">
        <v>2761.75</v>
      </c>
    </row>
    <row r="1702" spans="1:4">
      <c r="A1702" s="161">
        <v>7654.5</v>
      </c>
      <c r="B1702" s="161">
        <v>2966.25</v>
      </c>
      <c r="C1702" s="161">
        <v>2764.25</v>
      </c>
      <c r="D1702" s="161">
        <v>2764.25</v>
      </c>
    </row>
    <row r="1703" spans="1:4">
      <c r="A1703" s="162">
        <v>7659</v>
      </c>
      <c r="B1703" s="162">
        <v>2968.5</v>
      </c>
      <c r="C1703" s="162">
        <v>2766.83</v>
      </c>
      <c r="D1703" s="162">
        <v>2766.83</v>
      </c>
    </row>
    <row r="1704" spans="1:4">
      <c r="A1704" s="161">
        <v>7663.5</v>
      </c>
      <c r="B1704" s="161">
        <v>2970.67</v>
      </c>
      <c r="C1704" s="161">
        <v>2769.25</v>
      </c>
      <c r="D1704" s="161">
        <v>2769.25</v>
      </c>
    </row>
    <row r="1705" spans="1:4">
      <c r="A1705" s="162">
        <v>7668</v>
      </c>
      <c r="B1705" s="162">
        <v>2972.92</v>
      </c>
      <c r="C1705" s="162">
        <v>2771.83</v>
      </c>
      <c r="D1705" s="162">
        <v>2771.83</v>
      </c>
    </row>
    <row r="1706" spans="1:4">
      <c r="A1706" s="161">
        <v>7672.5</v>
      </c>
      <c r="B1706" s="161">
        <v>2975.17</v>
      </c>
      <c r="C1706" s="161">
        <v>2774.33</v>
      </c>
      <c r="D1706" s="161">
        <v>2774.33</v>
      </c>
    </row>
    <row r="1707" spans="1:4">
      <c r="A1707" s="162">
        <v>7677</v>
      </c>
      <c r="B1707" s="162">
        <v>2977.33</v>
      </c>
      <c r="C1707" s="162">
        <v>2776.83</v>
      </c>
      <c r="D1707" s="162">
        <v>2776.83</v>
      </c>
    </row>
    <row r="1708" spans="1:4">
      <c r="A1708" s="161">
        <v>7681.5</v>
      </c>
      <c r="B1708" s="161">
        <v>2979.58</v>
      </c>
      <c r="C1708" s="161">
        <v>2779.33</v>
      </c>
      <c r="D1708" s="161">
        <v>2779.33</v>
      </c>
    </row>
    <row r="1709" spans="1:4">
      <c r="A1709" s="162">
        <v>7686</v>
      </c>
      <c r="B1709" s="162">
        <v>2981.83</v>
      </c>
      <c r="C1709" s="162">
        <v>2781.92</v>
      </c>
      <c r="D1709" s="162">
        <v>2781.92</v>
      </c>
    </row>
    <row r="1710" spans="1:4">
      <c r="A1710" s="161">
        <v>7690.5</v>
      </c>
      <c r="B1710" s="161">
        <v>2984.08</v>
      </c>
      <c r="C1710" s="161">
        <v>2784.42</v>
      </c>
      <c r="D1710" s="161">
        <v>2784.42</v>
      </c>
    </row>
    <row r="1711" spans="1:4">
      <c r="A1711" s="162">
        <v>7695</v>
      </c>
      <c r="B1711" s="162">
        <v>2986.25</v>
      </c>
      <c r="C1711" s="162">
        <v>2786.92</v>
      </c>
      <c r="D1711" s="162">
        <v>2786.92</v>
      </c>
    </row>
    <row r="1712" spans="1:4">
      <c r="A1712" s="161">
        <v>7699.5</v>
      </c>
      <c r="B1712" s="161">
        <v>2988.5</v>
      </c>
      <c r="C1712" s="161">
        <v>2789.42</v>
      </c>
      <c r="D1712" s="161">
        <v>2789.42</v>
      </c>
    </row>
    <row r="1713" spans="1:4">
      <c r="A1713" s="162">
        <v>7704</v>
      </c>
      <c r="B1713" s="162">
        <v>2990.75</v>
      </c>
      <c r="C1713" s="162">
        <v>2792</v>
      </c>
      <c r="D1713" s="162">
        <v>2792</v>
      </c>
    </row>
    <row r="1714" spans="1:4">
      <c r="A1714" s="161">
        <v>7708.5</v>
      </c>
      <c r="B1714" s="161">
        <v>2993</v>
      </c>
      <c r="C1714" s="161">
        <v>2794.5</v>
      </c>
      <c r="D1714" s="161">
        <v>2794.5</v>
      </c>
    </row>
    <row r="1715" spans="1:4">
      <c r="A1715" s="162">
        <v>7713</v>
      </c>
      <c r="B1715" s="162">
        <v>2995.17</v>
      </c>
      <c r="C1715" s="162">
        <v>2797</v>
      </c>
      <c r="D1715" s="162">
        <v>2797</v>
      </c>
    </row>
    <row r="1716" spans="1:4">
      <c r="A1716" s="161">
        <v>7717.5</v>
      </c>
      <c r="B1716" s="161">
        <v>2997.42</v>
      </c>
      <c r="C1716" s="161">
        <v>2799.5</v>
      </c>
      <c r="D1716" s="161">
        <v>2799.5</v>
      </c>
    </row>
    <row r="1717" spans="1:4">
      <c r="A1717" s="162">
        <v>7722</v>
      </c>
      <c r="B1717" s="162">
        <v>2999.67</v>
      </c>
      <c r="C1717" s="162">
        <v>2802.08</v>
      </c>
      <c r="D1717" s="162">
        <v>2802.08</v>
      </c>
    </row>
    <row r="1718" spans="1:4">
      <c r="A1718" s="161">
        <v>7726.5</v>
      </c>
      <c r="B1718" s="161">
        <v>3001.83</v>
      </c>
      <c r="C1718" s="161">
        <v>2804.58</v>
      </c>
      <c r="D1718" s="161">
        <v>2804.58</v>
      </c>
    </row>
    <row r="1719" spans="1:4">
      <c r="A1719" s="162">
        <v>7731</v>
      </c>
      <c r="B1719" s="162">
        <v>3004.08</v>
      </c>
      <c r="C1719" s="162">
        <v>2807.08</v>
      </c>
      <c r="D1719" s="162">
        <v>2807.08</v>
      </c>
    </row>
    <row r="1720" spans="1:4">
      <c r="A1720" s="161">
        <v>7735.5</v>
      </c>
      <c r="B1720" s="161">
        <v>3006.33</v>
      </c>
      <c r="C1720" s="161">
        <v>2809.67</v>
      </c>
      <c r="D1720" s="161">
        <v>2809.67</v>
      </c>
    </row>
    <row r="1721" spans="1:4">
      <c r="A1721" s="162">
        <v>7740</v>
      </c>
      <c r="B1721" s="162">
        <v>3008.58</v>
      </c>
      <c r="C1721" s="162">
        <v>2812.17</v>
      </c>
      <c r="D1721" s="162">
        <v>2812.17</v>
      </c>
    </row>
    <row r="1722" spans="1:4">
      <c r="A1722" s="161">
        <v>7744.5</v>
      </c>
      <c r="B1722" s="161">
        <v>3010.75</v>
      </c>
      <c r="C1722" s="161">
        <v>2814.67</v>
      </c>
      <c r="D1722" s="161">
        <v>2814.67</v>
      </c>
    </row>
    <row r="1723" spans="1:4">
      <c r="A1723" s="162">
        <v>7749</v>
      </c>
      <c r="B1723" s="162">
        <v>3013</v>
      </c>
      <c r="C1723" s="162">
        <v>2817.17</v>
      </c>
      <c r="D1723" s="162">
        <v>2817.17</v>
      </c>
    </row>
    <row r="1724" spans="1:4">
      <c r="A1724" s="161">
        <v>7753.5</v>
      </c>
      <c r="B1724" s="161">
        <v>3015.25</v>
      </c>
      <c r="C1724" s="161">
        <v>2819.75</v>
      </c>
      <c r="D1724" s="161">
        <v>2819.75</v>
      </c>
    </row>
    <row r="1725" spans="1:4">
      <c r="A1725" s="162">
        <v>7758</v>
      </c>
      <c r="B1725" s="162">
        <v>3017.5</v>
      </c>
      <c r="C1725" s="162">
        <v>2822.25</v>
      </c>
      <c r="D1725" s="162">
        <v>2822.25</v>
      </c>
    </row>
    <row r="1726" spans="1:4">
      <c r="A1726" s="161">
        <v>7762.5</v>
      </c>
      <c r="B1726" s="161">
        <v>3019.67</v>
      </c>
      <c r="C1726" s="161">
        <v>2824.75</v>
      </c>
      <c r="D1726" s="161">
        <v>2824.75</v>
      </c>
    </row>
    <row r="1727" spans="1:4">
      <c r="A1727" s="162">
        <v>7767</v>
      </c>
      <c r="B1727" s="162">
        <v>3021.92</v>
      </c>
      <c r="C1727" s="162">
        <v>2827.25</v>
      </c>
      <c r="D1727" s="162">
        <v>2827.25</v>
      </c>
    </row>
    <row r="1728" spans="1:4">
      <c r="A1728" s="161">
        <v>7771.5</v>
      </c>
      <c r="B1728" s="161">
        <v>3024.17</v>
      </c>
      <c r="C1728" s="161">
        <v>2829.83</v>
      </c>
      <c r="D1728" s="161">
        <v>2829.83</v>
      </c>
    </row>
    <row r="1729" spans="1:4">
      <c r="A1729" s="162">
        <v>7776</v>
      </c>
      <c r="B1729" s="162">
        <v>3026.42</v>
      </c>
      <c r="C1729" s="162">
        <v>2832.33</v>
      </c>
      <c r="D1729" s="162">
        <v>2832.33</v>
      </c>
    </row>
    <row r="1730" spans="1:4">
      <c r="A1730" s="161">
        <v>7780.5</v>
      </c>
      <c r="B1730" s="161">
        <v>3028.58</v>
      </c>
      <c r="C1730" s="161">
        <v>2834.83</v>
      </c>
      <c r="D1730" s="161">
        <v>2834.83</v>
      </c>
    </row>
    <row r="1731" spans="1:4">
      <c r="A1731" s="162">
        <v>7785</v>
      </c>
      <c r="B1731" s="162">
        <v>3030.83</v>
      </c>
      <c r="C1731" s="162">
        <v>2837.33</v>
      </c>
      <c r="D1731" s="162">
        <v>2837.33</v>
      </c>
    </row>
    <row r="1732" spans="1:4">
      <c r="A1732" s="161">
        <v>7789.5</v>
      </c>
      <c r="B1732" s="161">
        <v>3033.08</v>
      </c>
      <c r="C1732" s="161">
        <v>2839.92</v>
      </c>
      <c r="D1732" s="161">
        <v>2839.92</v>
      </c>
    </row>
    <row r="1733" spans="1:4">
      <c r="A1733" s="162">
        <v>7794</v>
      </c>
      <c r="B1733" s="162">
        <v>3035.25</v>
      </c>
      <c r="C1733" s="162">
        <v>2842.33</v>
      </c>
      <c r="D1733" s="162">
        <v>2842.33</v>
      </c>
    </row>
    <row r="1734" spans="1:4">
      <c r="A1734" s="161">
        <v>7798.5</v>
      </c>
      <c r="B1734" s="161">
        <v>3037.5</v>
      </c>
      <c r="C1734" s="161">
        <v>2844.92</v>
      </c>
      <c r="D1734" s="161">
        <v>2844.92</v>
      </c>
    </row>
    <row r="1735" spans="1:4">
      <c r="A1735" s="162">
        <v>7803</v>
      </c>
      <c r="B1735" s="162">
        <v>3039.75</v>
      </c>
      <c r="C1735" s="162">
        <v>2847.42</v>
      </c>
      <c r="D1735" s="162">
        <v>2847.42</v>
      </c>
    </row>
    <row r="1736" spans="1:4">
      <c r="A1736" s="161">
        <v>7807.5</v>
      </c>
      <c r="B1736" s="161">
        <v>3042</v>
      </c>
      <c r="C1736" s="161">
        <v>2850</v>
      </c>
      <c r="D1736" s="161">
        <v>2850</v>
      </c>
    </row>
    <row r="1737" spans="1:4">
      <c r="A1737" s="162">
        <v>7812</v>
      </c>
      <c r="B1737" s="162">
        <v>3044.17</v>
      </c>
      <c r="C1737" s="162">
        <v>2852.42</v>
      </c>
      <c r="D1737" s="162">
        <v>2852.42</v>
      </c>
    </row>
    <row r="1738" spans="1:4">
      <c r="A1738" s="161">
        <v>7816.5</v>
      </c>
      <c r="B1738" s="161">
        <v>3046.42</v>
      </c>
      <c r="C1738" s="161">
        <v>2855</v>
      </c>
      <c r="D1738" s="161">
        <v>2855</v>
      </c>
    </row>
    <row r="1739" spans="1:4">
      <c r="A1739" s="162">
        <v>7821</v>
      </c>
      <c r="B1739" s="162">
        <v>3048.67</v>
      </c>
      <c r="C1739" s="162">
        <v>2857.5</v>
      </c>
      <c r="D1739" s="162">
        <v>2857.5</v>
      </c>
    </row>
    <row r="1740" spans="1:4">
      <c r="A1740" s="161">
        <v>7825.5</v>
      </c>
      <c r="B1740" s="161">
        <v>3050.92</v>
      </c>
      <c r="C1740" s="161">
        <v>2860.08</v>
      </c>
      <c r="D1740" s="161">
        <v>2860.08</v>
      </c>
    </row>
    <row r="1741" spans="1:4">
      <c r="A1741" s="162">
        <v>7830</v>
      </c>
      <c r="B1741" s="162">
        <v>3053.08</v>
      </c>
      <c r="C1741" s="162">
        <v>2862.5</v>
      </c>
      <c r="D1741" s="162">
        <v>2862.5</v>
      </c>
    </row>
    <row r="1742" spans="1:4">
      <c r="A1742" s="161">
        <v>7834.5</v>
      </c>
      <c r="B1742" s="161">
        <v>3055.33</v>
      </c>
      <c r="C1742" s="161">
        <v>2865.08</v>
      </c>
      <c r="D1742" s="161">
        <v>2865.08</v>
      </c>
    </row>
    <row r="1743" spans="1:4">
      <c r="A1743" s="162">
        <v>7839</v>
      </c>
      <c r="B1743" s="162">
        <v>3057.58</v>
      </c>
      <c r="C1743" s="162">
        <v>2867.58</v>
      </c>
      <c r="D1743" s="162">
        <v>2867.58</v>
      </c>
    </row>
    <row r="1744" spans="1:4">
      <c r="A1744" s="161">
        <v>7843.5</v>
      </c>
      <c r="B1744" s="161">
        <v>3059.75</v>
      </c>
      <c r="C1744" s="161">
        <v>2870.08</v>
      </c>
      <c r="D1744" s="161">
        <v>2870.08</v>
      </c>
    </row>
    <row r="1745" spans="1:4">
      <c r="A1745" s="162">
        <v>7848</v>
      </c>
      <c r="B1745" s="162">
        <v>3062</v>
      </c>
      <c r="C1745" s="162">
        <v>2872.58</v>
      </c>
      <c r="D1745" s="162">
        <v>2872.58</v>
      </c>
    </row>
    <row r="1746" spans="1:4">
      <c r="A1746" s="161">
        <v>7852.5</v>
      </c>
      <c r="B1746" s="161">
        <v>3064.25</v>
      </c>
      <c r="C1746" s="161">
        <v>2875.17</v>
      </c>
      <c r="D1746" s="161">
        <v>2875.17</v>
      </c>
    </row>
    <row r="1747" spans="1:4">
      <c r="A1747" s="162">
        <v>7857</v>
      </c>
      <c r="B1747" s="162">
        <v>3066.5</v>
      </c>
      <c r="C1747" s="162">
        <v>2877.67</v>
      </c>
      <c r="D1747" s="162">
        <v>2877.67</v>
      </c>
    </row>
    <row r="1748" spans="1:4">
      <c r="A1748" s="161">
        <v>7861.5</v>
      </c>
      <c r="B1748" s="161">
        <v>3068.67</v>
      </c>
      <c r="C1748" s="161">
        <v>2880.17</v>
      </c>
      <c r="D1748" s="161">
        <v>2880.17</v>
      </c>
    </row>
    <row r="1749" spans="1:4">
      <c r="A1749" s="162">
        <v>7866</v>
      </c>
      <c r="B1749" s="162">
        <v>3070.92</v>
      </c>
      <c r="C1749" s="162">
        <v>2882.67</v>
      </c>
      <c r="D1749" s="162">
        <v>2882.67</v>
      </c>
    </row>
    <row r="1750" spans="1:4">
      <c r="A1750" s="161">
        <v>7870.5</v>
      </c>
      <c r="B1750" s="161">
        <v>3073.17</v>
      </c>
      <c r="C1750" s="161">
        <v>2885.25</v>
      </c>
      <c r="D1750" s="161">
        <v>2885.25</v>
      </c>
    </row>
    <row r="1751" spans="1:4">
      <c r="A1751" s="162">
        <v>7875</v>
      </c>
      <c r="B1751" s="162">
        <v>3075.42</v>
      </c>
      <c r="C1751" s="162">
        <v>2887.83</v>
      </c>
      <c r="D1751" s="162">
        <v>2887.83</v>
      </c>
    </row>
    <row r="1752" spans="1:4">
      <c r="A1752" s="161">
        <v>7879.5</v>
      </c>
      <c r="B1752" s="161">
        <v>3077.58</v>
      </c>
      <c r="C1752" s="161">
        <v>2890.25</v>
      </c>
      <c r="D1752" s="161">
        <v>2890.25</v>
      </c>
    </row>
    <row r="1753" spans="1:4">
      <c r="A1753" s="162">
        <v>7884</v>
      </c>
      <c r="B1753" s="162">
        <v>3079.83</v>
      </c>
      <c r="C1753" s="162">
        <v>2892.83</v>
      </c>
      <c r="D1753" s="162">
        <v>2892.83</v>
      </c>
    </row>
    <row r="1754" spans="1:4">
      <c r="A1754" s="161">
        <v>7888.5</v>
      </c>
      <c r="B1754" s="161">
        <v>3082.08</v>
      </c>
      <c r="C1754" s="161">
        <v>2895.33</v>
      </c>
      <c r="D1754" s="161">
        <v>2895.33</v>
      </c>
    </row>
    <row r="1755" spans="1:4">
      <c r="A1755" s="162">
        <v>7893</v>
      </c>
      <c r="B1755" s="162">
        <v>3084.33</v>
      </c>
      <c r="C1755" s="162">
        <v>2897.92</v>
      </c>
      <c r="D1755" s="162">
        <v>2897.92</v>
      </c>
    </row>
    <row r="1756" spans="1:4">
      <c r="A1756" s="161">
        <v>7897.5</v>
      </c>
      <c r="B1756" s="161">
        <v>3086.5</v>
      </c>
      <c r="C1756" s="161">
        <v>2900.33</v>
      </c>
      <c r="D1756" s="161">
        <v>2900.33</v>
      </c>
    </row>
    <row r="1757" spans="1:4">
      <c r="A1757" s="162">
        <v>7902</v>
      </c>
      <c r="B1757" s="162">
        <v>3088.75</v>
      </c>
      <c r="C1757" s="162">
        <v>2902.92</v>
      </c>
      <c r="D1757" s="162">
        <v>2902.92</v>
      </c>
    </row>
    <row r="1758" spans="1:4">
      <c r="A1758" s="161">
        <v>7906.5</v>
      </c>
      <c r="B1758" s="161">
        <v>3091</v>
      </c>
      <c r="C1758" s="161">
        <v>2905.42</v>
      </c>
      <c r="D1758" s="161">
        <v>2905.42</v>
      </c>
    </row>
    <row r="1759" spans="1:4">
      <c r="A1759" s="162">
        <v>7911</v>
      </c>
      <c r="B1759" s="162">
        <v>3093.17</v>
      </c>
      <c r="C1759" s="162">
        <v>2907.92</v>
      </c>
      <c r="D1759" s="162">
        <v>2907.92</v>
      </c>
    </row>
    <row r="1760" spans="1:4">
      <c r="A1760" s="161">
        <v>7915.5</v>
      </c>
      <c r="B1760" s="161">
        <v>3095.42</v>
      </c>
      <c r="C1760" s="161">
        <v>2910.42</v>
      </c>
      <c r="D1760" s="161">
        <v>2910.42</v>
      </c>
    </row>
    <row r="1761" spans="1:4">
      <c r="A1761" s="162">
        <v>7920</v>
      </c>
      <c r="B1761" s="162">
        <v>3097.67</v>
      </c>
      <c r="C1761" s="162">
        <v>2913</v>
      </c>
      <c r="D1761" s="162">
        <v>2913</v>
      </c>
    </row>
    <row r="1762" spans="1:4">
      <c r="A1762" s="161">
        <v>7924.5</v>
      </c>
      <c r="B1762" s="161">
        <v>3099.92</v>
      </c>
      <c r="C1762" s="161">
        <v>2915.5</v>
      </c>
      <c r="D1762" s="161">
        <v>2915.5</v>
      </c>
    </row>
    <row r="1763" spans="1:4">
      <c r="A1763" s="162">
        <v>7929</v>
      </c>
      <c r="B1763" s="162">
        <v>3102.08</v>
      </c>
      <c r="C1763" s="162">
        <v>2918</v>
      </c>
      <c r="D1763" s="162">
        <v>2918</v>
      </c>
    </row>
    <row r="1764" spans="1:4">
      <c r="A1764" s="161">
        <v>7933.5</v>
      </c>
      <c r="B1764" s="161">
        <v>3104.33</v>
      </c>
      <c r="C1764" s="161">
        <v>2920.5</v>
      </c>
      <c r="D1764" s="161">
        <v>2920.5</v>
      </c>
    </row>
    <row r="1765" spans="1:4">
      <c r="A1765" s="162">
        <v>7938</v>
      </c>
      <c r="B1765" s="162">
        <v>3106.58</v>
      </c>
      <c r="C1765" s="162">
        <v>2923.08</v>
      </c>
      <c r="D1765" s="162">
        <v>2923.08</v>
      </c>
    </row>
    <row r="1766" spans="1:4">
      <c r="A1766" s="161">
        <v>7942.5</v>
      </c>
      <c r="B1766" s="161">
        <v>3108.83</v>
      </c>
      <c r="C1766" s="161">
        <v>2925.58</v>
      </c>
      <c r="D1766" s="161">
        <v>2925.58</v>
      </c>
    </row>
    <row r="1767" spans="1:4">
      <c r="A1767" s="162">
        <v>7947</v>
      </c>
      <c r="B1767" s="162">
        <v>3111</v>
      </c>
      <c r="C1767" s="162">
        <v>2928.08</v>
      </c>
      <c r="D1767" s="162">
        <v>2928.08</v>
      </c>
    </row>
    <row r="1768" spans="1:4">
      <c r="A1768" s="161">
        <v>7951.5</v>
      </c>
      <c r="B1768" s="161">
        <v>3113.25</v>
      </c>
      <c r="C1768" s="161">
        <v>2930.58</v>
      </c>
      <c r="D1768" s="161">
        <v>2930.58</v>
      </c>
    </row>
    <row r="1769" spans="1:4">
      <c r="A1769" s="162">
        <v>7956</v>
      </c>
      <c r="B1769" s="162">
        <v>3115.5</v>
      </c>
      <c r="C1769" s="162">
        <v>2933.17</v>
      </c>
      <c r="D1769" s="162">
        <v>2933.17</v>
      </c>
    </row>
    <row r="1770" spans="1:4">
      <c r="A1770" s="161">
        <v>7960.5</v>
      </c>
      <c r="B1770" s="161">
        <v>3117.67</v>
      </c>
      <c r="C1770" s="161">
        <v>2935.58</v>
      </c>
      <c r="D1770" s="161">
        <v>2935.58</v>
      </c>
    </row>
    <row r="1771" spans="1:4">
      <c r="A1771" s="162">
        <v>7965</v>
      </c>
      <c r="B1771" s="162">
        <v>3119.92</v>
      </c>
      <c r="C1771" s="162">
        <v>2938.17</v>
      </c>
      <c r="D1771" s="162">
        <v>2938.17</v>
      </c>
    </row>
    <row r="1772" spans="1:4">
      <c r="A1772" s="161">
        <v>7969.5</v>
      </c>
      <c r="B1772" s="161">
        <v>3122.17</v>
      </c>
      <c r="C1772" s="161">
        <v>2940.67</v>
      </c>
      <c r="D1772" s="161">
        <v>2940.67</v>
      </c>
    </row>
    <row r="1773" spans="1:4">
      <c r="A1773" s="162">
        <v>7974</v>
      </c>
      <c r="B1773" s="162">
        <v>3124.42</v>
      </c>
      <c r="C1773" s="162">
        <v>2943.25</v>
      </c>
      <c r="D1773" s="162">
        <v>2943.25</v>
      </c>
    </row>
    <row r="1774" spans="1:4">
      <c r="A1774" s="161">
        <v>7978.5</v>
      </c>
      <c r="B1774" s="161">
        <v>3126.58</v>
      </c>
      <c r="C1774" s="161">
        <v>2945.67</v>
      </c>
      <c r="D1774" s="161">
        <v>2945.67</v>
      </c>
    </row>
    <row r="1775" spans="1:4">
      <c r="A1775" s="162">
        <v>7983</v>
      </c>
      <c r="B1775" s="162">
        <v>3128.83</v>
      </c>
      <c r="C1775" s="162">
        <v>2948.25</v>
      </c>
      <c r="D1775" s="162">
        <v>2948.25</v>
      </c>
    </row>
    <row r="1776" spans="1:4">
      <c r="A1776" s="161">
        <v>7987.5</v>
      </c>
      <c r="B1776" s="161">
        <v>3131.08</v>
      </c>
      <c r="C1776" s="161">
        <v>2950.75</v>
      </c>
      <c r="D1776" s="161">
        <v>2950.75</v>
      </c>
    </row>
    <row r="1777" spans="1:4">
      <c r="A1777" s="162">
        <v>7992</v>
      </c>
      <c r="B1777" s="162">
        <v>3133.33</v>
      </c>
      <c r="C1777" s="162">
        <v>2953.33</v>
      </c>
      <c r="D1777" s="162">
        <v>2953.33</v>
      </c>
    </row>
    <row r="1778" spans="1:4">
      <c r="A1778" s="161">
        <v>7996.5</v>
      </c>
      <c r="B1778" s="161">
        <v>3135.5</v>
      </c>
      <c r="C1778" s="161">
        <v>2955.75</v>
      </c>
      <c r="D1778" s="161">
        <v>2955.75</v>
      </c>
    </row>
    <row r="1779" spans="1:4">
      <c r="A1779" s="162">
        <v>8001</v>
      </c>
      <c r="B1779" s="162">
        <v>3137.75</v>
      </c>
      <c r="C1779" s="162">
        <v>2958.33</v>
      </c>
      <c r="D1779" s="162">
        <v>2958.33</v>
      </c>
    </row>
    <row r="1780" spans="1:4">
      <c r="A1780" s="161">
        <v>8005.5</v>
      </c>
      <c r="B1780" s="161">
        <v>3140</v>
      </c>
      <c r="C1780" s="161">
        <v>2960.83</v>
      </c>
      <c r="D1780" s="161">
        <v>2960.83</v>
      </c>
    </row>
    <row r="1781" spans="1:4">
      <c r="A1781" s="162">
        <v>8010</v>
      </c>
      <c r="B1781" s="162">
        <v>3142.17</v>
      </c>
      <c r="C1781" s="162">
        <v>2963.33</v>
      </c>
      <c r="D1781" s="162">
        <v>2963.33</v>
      </c>
    </row>
    <row r="1782" spans="1:4">
      <c r="A1782" s="161">
        <v>8014.5</v>
      </c>
      <c r="B1782" s="161">
        <v>3144.42</v>
      </c>
      <c r="C1782" s="161">
        <v>2965.92</v>
      </c>
      <c r="D1782" s="161">
        <v>2965.92</v>
      </c>
    </row>
    <row r="1783" spans="1:4">
      <c r="A1783" s="162">
        <v>8019</v>
      </c>
      <c r="B1783" s="162">
        <v>3146.67</v>
      </c>
      <c r="C1783" s="162">
        <v>2968.42</v>
      </c>
      <c r="D1783" s="162">
        <v>2968.42</v>
      </c>
    </row>
    <row r="1784" spans="1:4">
      <c r="A1784" s="161">
        <v>8023.5</v>
      </c>
      <c r="B1784" s="161">
        <v>3148.92</v>
      </c>
      <c r="C1784" s="161">
        <v>2971</v>
      </c>
      <c r="D1784" s="161">
        <v>2971</v>
      </c>
    </row>
    <row r="1785" spans="1:4">
      <c r="A1785" s="162">
        <v>8028</v>
      </c>
      <c r="B1785" s="162">
        <v>3151.08</v>
      </c>
      <c r="C1785" s="162">
        <v>2973.42</v>
      </c>
      <c r="D1785" s="162">
        <v>2973.42</v>
      </c>
    </row>
    <row r="1786" spans="1:4">
      <c r="A1786" s="161">
        <v>8032.5</v>
      </c>
      <c r="B1786" s="161">
        <v>3153.33</v>
      </c>
      <c r="C1786" s="161">
        <v>2976</v>
      </c>
      <c r="D1786" s="161">
        <v>2976</v>
      </c>
    </row>
    <row r="1787" spans="1:4">
      <c r="A1787" s="162">
        <v>8037</v>
      </c>
      <c r="B1787" s="162">
        <v>3155.58</v>
      </c>
      <c r="C1787" s="162">
        <v>2978.5</v>
      </c>
      <c r="D1787" s="162">
        <v>2978.5</v>
      </c>
    </row>
    <row r="1788" spans="1:4">
      <c r="A1788" s="161">
        <v>8041.5</v>
      </c>
      <c r="B1788" s="161">
        <v>3157.83</v>
      </c>
      <c r="C1788" s="161">
        <v>2981.08</v>
      </c>
      <c r="D1788" s="161">
        <v>2981.08</v>
      </c>
    </row>
    <row r="1789" spans="1:4">
      <c r="A1789" s="162">
        <v>8046</v>
      </c>
      <c r="B1789" s="162">
        <v>3160</v>
      </c>
      <c r="C1789" s="162">
        <v>2983.5</v>
      </c>
      <c r="D1789" s="162">
        <v>2983.5</v>
      </c>
    </row>
    <row r="1790" spans="1:4">
      <c r="A1790" s="161">
        <v>8050.5</v>
      </c>
      <c r="B1790" s="161">
        <v>3162.25</v>
      </c>
      <c r="C1790" s="161">
        <v>2986.08</v>
      </c>
      <c r="D1790" s="161">
        <v>2986.08</v>
      </c>
    </row>
    <row r="1791" spans="1:4">
      <c r="A1791" s="162">
        <v>8055</v>
      </c>
      <c r="B1791" s="162">
        <v>3164.5</v>
      </c>
      <c r="C1791" s="162">
        <v>2988.58</v>
      </c>
      <c r="D1791" s="162">
        <v>2988.58</v>
      </c>
    </row>
    <row r="1792" spans="1:4">
      <c r="A1792" s="161">
        <v>8059.5</v>
      </c>
      <c r="B1792" s="161">
        <v>3166.75</v>
      </c>
      <c r="C1792" s="161">
        <v>2991.17</v>
      </c>
      <c r="D1792" s="161">
        <v>2991.17</v>
      </c>
    </row>
    <row r="1793" spans="1:4">
      <c r="A1793" s="162">
        <v>8064</v>
      </c>
      <c r="B1793" s="162">
        <v>3168.92</v>
      </c>
      <c r="C1793" s="162">
        <v>2993.58</v>
      </c>
      <c r="D1793" s="162">
        <v>2993.58</v>
      </c>
    </row>
    <row r="1794" spans="1:4">
      <c r="A1794" s="161">
        <v>8068.5</v>
      </c>
      <c r="B1794" s="161">
        <v>3171.17</v>
      </c>
      <c r="C1794" s="161">
        <v>2996.17</v>
      </c>
      <c r="D1794" s="161">
        <v>2996.17</v>
      </c>
    </row>
    <row r="1795" spans="1:4">
      <c r="A1795" s="162">
        <v>8073</v>
      </c>
      <c r="B1795" s="162">
        <v>3173.42</v>
      </c>
      <c r="C1795" s="162">
        <v>2998.67</v>
      </c>
      <c r="D1795" s="162">
        <v>2998.67</v>
      </c>
    </row>
    <row r="1796" spans="1:4">
      <c r="A1796" s="161">
        <v>8077.5</v>
      </c>
      <c r="B1796" s="161">
        <v>3175.58</v>
      </c>
      <c r="C1796" s="161">
        <v>3001.17</v>
      </c>
      <c r="D1796" s="161">
        <v>3001.17</v>
      </c>
    </row>
    <row r="1797" spans="1:4">
      <c r="A1797" s="162">
        <v>8082</v>
      </c>
      <c r="B1797" s="162">
        <v>3177.83</v>
      </c>
      <c r="C1797" s="162">
        <v>3003.67</v>
      </c>
      <c r="D1797" s="162">
        <v>3003.67</v>
      </c>
    </row>
    <row r="1798" spans="1:4">
      <c r="A1798" s="161">
        <v>8086.5</v>
      </c>
      <c r="B1798" s="161">
        <v>3180.08</v>
      </c>
      <c r="C1798" s="161">
        <v>3006.25</v>
      </c>
      <c r="D1798" s="161">
        <v>3006.25</v>
      </c>
    </row>
    <row r="1799" spans="1:4">
      <c r="A1799" s="162">
        <v>8091</v>
      </c>
      <c r="B1799" s="162">
        <v>3182.33</v>
      </c>
      <c r="C1799" s="162">
        <v>3008.75</v>
      </c>
      <c r="D1799" s="162">
        <v>3008.75</v>
      </c>
    </row>
    <row r="1800" spans="1:4">
      <c r="A1800" s="161">
        <v>8095.5</v>
      </c>
      <c r="B1800" s="161">
        <v>3184.5</v>
      </c>
      <c r="C1800" s="161">
        <v>3011.25</v>
      </c>
      <c r="D1800" s="161">
        <v>3011.25</v>
      </c>
    </row>
    <row r="1801" spans="1:4">
      <c r="A1801" s="162">
        <v>8100</v>
      </c>
      <c r="B1801" s="162">
        <v>3186.75</v>
      </c>
      <c r="C1801" s="162">
        <v>3013.75</v>
      </c>
      <c r="D1801" s="162">
        <v>3013.75</v>
      </c>
    </row>
    <row r="1802" spans="1:4">
      <c r="A1802" s="161">
        <v>8104.5</v>
      </c>
      <c r="B1802" s="161">
        <v>3189</v>
      </c>
      <c r="C1802" s="161">
        <v>3016.33</v>
      </c>
      <c r="D1802" s="161">
        <v>3016.33</v>
      </c>
    </row>
    <row r="1803" spans="1:4">
      <c r="A1803" s="162">
        <v>8109</v>
      </c>
      <c r="B1803" s="162">
        <v>3191.25</v>
      </c>
      <c r="C1803" s="162">
        <v>3018.83</v>
      </c>
      <c r="D1803" s="162">
        <v>3018.83</v>
      </c>
    </row>
    <row r="1804" spans="1:4">
      <c r="A1804" s="161">
        <v>8113.5</v>
      </c>
      <c r="B1804" s="161">
        <v>3193.42</v>
      </c>
      <c r="C1804" s="161">
        <v>3021.33</v>
      </c>
      <c r="D1804" s="161">
        <v>3021.33</v>
      </c>
    </row>
    <row r="1805" spans="1:4">
      <c r="A1805" s="162">
        <v>8118</v>
      </c>
      <c r="B1805" s="162">
        <v>3195.67</v>
      </c>
      <c r="C1805" s="162">
        <v>3023.83</v>
      </c>
      <c r="D1805" s="162">
        <v>3023.83</v>
      </c>
    </row>
    <row r="1806" spans="1:4">
      <c r="A1806" s="161">
        <v>8122.5</v>
      </c>
      <c r="B1806" s="161">
        <v>3197.92</v>
      </c>
      <c r="C1806" s="161">
        <v>3026.42</v>
      </c>
      <c r="D1806" s="161">
        <v>3026.42</v>
      </c>
    </row>
    <row r="1807" spans="1:4">
      <c r="A1807" s="162">
        <v>8127</v>
      </c>
      <c r="B1807" s="162">
        <v>3200.08</v>
      </c>
      <c r="C1807" s="162">
        <v>3028.83</v>
      </c>
      <c r="D1807" s="162">
        <v>3028.83</v>
      </c>
    </row>
    <row r="1808" spans="1:4">
      <c r="A1808" s="161">
        <v>8131.5</v>
      </c>
      <c r="B1808" s="161">
        <v>3202.33</v>
      </c>
      <c r="C1808" s="161">
        <v>3031.42</v>
      </c>
      <c r="D1808" s="161">
        <v>3031.42</v>
      </c>
    </row>
    <row r="1809" spans="1:4">
      <c r="A1809" s="162">
        <v>8136</v>
      </c>
      <c r="B1809" s="162">
        <v>3204.58</v>
      </c>
      <c r="C1809" s="162">
        <v>3033.92</v>
      </c>
      <c r="D1809" s="162">
        <v>3033.92</v>
      </c>
    </row>
    <row r="1810" spans="1:4">
      <c r="A1810" s="161">
        <v>8140.5</v>
      </c>
      <c r="B1810" s="161">
        <v>3206.83</v>
      </c>
      <c r="C1810" s="161">
        <v>3036.5</v>
      </c>
      <c r="D1810" s="161">
        <v>3036.5</v>
      </c>
    </row>
    <row r="1811" spans="1:4">
      <c r="A1811" s="162">
        <v>8145</v>
      </c>
      <c r="B1811" s="162">
        <v>3209</v>
      </c>
      <c r="C1811" s="162">
        <v>3038.92</v>
      </c>
      <c r="D1811" s="162">
        <v>3038.92</v>
      </c>
    </row>
    <row r="1812" spans="1:4">
      <c r="A1812" s="161">
        <v>8149.5</v>
      </c>
      <c r="B1812" s="161">
        <v>3211.25</v>
      </c>
      <c r="C1812" s="161">
        <v>3041.5</v>
      </c>
      <c r="D1812" s="161">
        <v>3041.5</v>
      </c>
    </row>
    <row r="1813" spans="1:4">
      <c r="A1813" s="162">
        <v>8154</v>
      </c>
      <c r="B1813" s="162">
        <v>3213.5</v>
      </c>
      <c r="C1813" s="162">
        <v>3044</v>
      </c>
      <c r="D1813" s="162">
        <v>3044</v>
      </c>
    </row>
    <row r="1814" spans="1:4">
      <c r="A1814" s="161">
        <v>8158.5</v>
      </c>
      <c r="B1814" s="161">
        <v>3215.75</v>
      </c>
      <c r="C1814" s="161">
        <v>3046.58</v>
      </c>
      <c r="D1814" s="161">
        <v>3046.58</v>
      </c>
    </row>
    <row r="1815" spans="1:4">
      <c r="A1815" s="162">
        <v>8163</v>
      </c>
      <c r="B1815" s="162">
        <v>3217.92</v>
      </c>
      <c r="C1815" s="162">
        <v>3049.08</v>
      </c>
      <c r="D1815" s="162">
        <v>3049.08</v>
      </c>
    </row>
    <row r="1816" spans="1:4">
      <c r="A1816" s="161">
        <v>8167.5</v>
      </c>
      <c r="B1816" s="161">
        <v>3220.17</v>
      </c>
      <c r="C1816" s="161">
        <v>3051.58</v>
      </c>
      <c r="D1816" s="161">
        <v>3051.58</v>
      </c>
    </row>
    <row r="1817" spans="1:4">
      <c r="A1817" s="162">
        <v>8172</v>
      </c>
      <c r="B1817" s="162">
        <v>3222.42</v>
      </c>
      <c r="C1817" s="162">
        <v>3054.17</v>
      </c>
      <c r="D1817" s="162">
        <v>3054.17</v>
      </c>
    </row>
    <row r="1818" spans="1:4">
      <c r="A1818" s="161">
        <v>8176.5</v>
      </c>
      <c r="B1818" s="161">
        <v>3224.58</v>
      </c>
      <c r="C1818" s="161">
        <v>3056.58</v>
      </c>
      <c r="D1818" s="161">
        <v>3056.58</v>
      </c>
    </row>
    <row r="1819" spans="1:4">
      <c r="A1819" s="162">
        <v>8181</v>
      </c>
      <c r="B1819" s="162">
        <v>3226.83</v>
      </c>
      <c r="C1819" s="162">
        <v>3059.17</v>
      </c>
      <c r="D1819" s="162">
        <v>3059.17</v>
      </c>
    </row>
    <row r="1820" spans="1:4">
      <c r="A1820" s="161">
        <v>8185.5</v>
      </c>
      <c r="B1820" s="161">
        <v>3229.08</v>
      </c>
      <c r="C1820" s="161">
        <v>3061.67</v>
      </c>
      <c r="D1820" s="161">
        <v>3061.67</v>
      </c>
    </row>
    <row r="1821" spans="1:4">
      <c r="A1821" s="162">
        <v>8190</v>
      </c>
      <c r="B1821" s="162">
        <v>3231.33</v>
      </c>
      <c r="C1821" s="162">
        <v>3064.25</v>
      </c>
      <c r="D1821" s="162">
        <v>3064.25</v>
      </c>
    </row>
    <row r="1822" spans="1:4">
      <c r="A1822" s="161">
        <v>8194.5</v>
      </c>
      <c r="B1822" s="161">
        <v>3233.5</v>
      </c>
      <c r="C1822" s="161">
        <v>3066.67</v>
      </c>
      <c r="D1822" s="161">
        <v>3066.67</v>
      </c>
    </row>
    <row r="1823" spans="1:4">
      <c r="A1823" s="162">
        <v>8199</v>
      </c>
      <c r="B1823" s="162">
        <v>3235.75</v>
      </c>
      <c r="C1823" s="162">
        <v>3069.25</v>
      </c>
      <c r="D1823" s="162">
        <v>3069.25</v>
      </c>
    </row>
    <row r="1824" spans="1:4">
      <c r="A1824" s="161">
        <v>8203.5</v>
      </c>
      <c r="B1824" s="161">
        <v>3238</v>
      </c>
      <c r="C1824" s="161">
        <v>3071.75</v>
      </c>
      <c r="D1824" s="161">
        <v>3071.75</v>
      </c>
    </row>
    <row r="1825" spans="1:9">
      <c r="A1825" s="162">
        <v>8208</v>
      </c>
      <c r="B1825" s="162">
        <v>3240.25</v>
      </c>
      <c r="C1825" s="162">
        <v>3074.33</v>
      </c>
      <c r="D1825" s="162">
        <v>3074.33</v>
      </c>
    </row>
    <row r="1826" spans="1:9">
      <c r="A1826" s="161">
        <v>8212.5</v>
      </c>
      <c r="B1826" s="161">
        <v>3242.42</v>
      </c>
      <c r="C1826" s="161">
        <v>3076.75</v>
      </c>
      <c r="D1826" s="161">
        <v>3076.75</v>
      </c>
    </row>
    <row r="1827" spans="1:9">
      <c r="A1827" s="162">
        <v>8217</v>
      </c>
      <c r="B1827" s="162">
        <v>3244.67</v>
      </c>
      <c r="C1827" s="162">
        <v>3079.33</v>
      </c>
      <c r="D1827" s="162">
        <v>3079.33</v>
      </c>
    </row>
    <row r="1828" spans="1:9">
      <c r="A1828" s="161">
        <v>8221.5</v>
      </c>
      <c r="B1828" s="161">
        <v>3246.92</v>
      </c>
      <c r="C1828" s="161">
        <v>3081.83</v>
      </c>
      <c r="D1828" s="161">
        <v>3081.83</v>
      </c>
    </row>
    <row r="1829" spans="1:9">
      <c r="A1829" s="162">
        <v>8226</v>
      </c>
      <c r="B1829" s="162">
        <v>3249.17</v>
      </c>
      <c r="C1829" s="162">
        <v>3084.42</v>
      </c>
      <c r="D1829" s="162">
        <v>3084.42</v>
      </c>
    </row>
    <row r="1830" spans="1:9">
      <c r="A1830" s="161">
        <v>8230.5</v>
      </c>
      <c r="B1830" s="161">
        <v>3251.33</v>
      </c>
      <c r="C1830" s="161">
        <v>3086.83</v>
      </c>
      <c r="D1830" s="161">
        <v>3086.83</v>
      </c>
      <c r="I1830" s="2" t="s">
        <v>138</v>
      </c>
    </row>
    <row r="1831" spans="1:9">
      <c r="A1831" s="162">
        <v>8235</v>
      </c>
      <c r="B1831" s="162">
        <v>3253.58</v>
      </c>
      <c r="C1831" s="162">
        <v>3089.42</v>
      </c>
      <c r="D1831" s="162">
        <v>3089.42</v>
      </c>
    </row>
    <row r="1832" spans="1:9">
      <c r="A1832" s="161">
        <v>8239.5</v>
      </c>
      <c r="B1832" s="161">
        <v>3255.83</v>
      </c>
      <c r="C1832" s="161">
        <v>3091.92</v>
      </c>
      <c r="D1832" s="161">
        <v>3091.92</v>
      </c>
    </row>
    <row r="1833" spans="1:9">
      <c r="A1833" s="162">
        <v>8244</v>
      </c>
      <c r="B1833" s="162">
        <v>3258</v>
      </c>
      <c r="C1833" s="162">
        <v>3094.42</v>
      </c>
      <c r="D1833" s="162">
        <v>3094.42</v>
      </c>
    </row>
    <row r="1834" spans="1:9">
      <c r="A1834" s="161">
        <v>8248.5</v>
      </c>
      <c r="B1834" s="161">
        <v>3260.25</v>
      </c>
      <c r="C1834" s="161">
        <v>3096.92</v>
      </c>
      <c r="D1834" s="161">
        <v>3096.92</v>
      </c>
    </row>
    <row r="1835" spans="1:9">
      <c r="A1835" s="162">
        <v>8253</v>
      </c>
      <c r="B1835" s="162">
        <v>3262.5</v>
      </c>
      <c r="C1835" s="162">
        <v>3099.5</v>
      </c>
      <c r="D1835" s="162">
        <v>3099.5</v>
      </c>
    </row>
    <row r="1836" spans="1:9">
      <c r="A1836" s="161">
        <v>8257.5</v>
      </c>
      <c r="B1836" s="161">
        <v>3264.75</v>
      </c>
      <c r="C1836" s="161">
        <v>3102</v>
      </c>
      <c r="D1836" s="161">
        <v>3102</v>
      </c>
    </row>
    <row r="1837" spans="1:9">
      <c r="A1837" s="162">
        <v>8262</v>
      </c>
      <c r="B1837" s="162">
        <v>3266.92</v>
      </c>
      <c r="C1837" s="162">
        <v>3104.5</v>
      </c>
      <c r="D1837" s="162">
        <v>3104.5</v>
      </c>
    </row>
    <row r="1838" spans="1:9">
      <c r="A1838" s="161">
        <v>8266.5</v>
      </c>
      <c r="B1838" s="161">
        <v>3269.17</v>
      </c>
      <c r="C1838" s="161">
        <v>3107</v>
      </c>
      <c r="D1838" s="161">
        <v>3107</v>
      </c>
    </row>
    <row r="1839" spans="1:9">
      <c r="A1839" s="162">
        <v>8271</v>
      </c>
      <c r="B1839" s="162">
        <v>3271.42</v>
      </c>
      <c r="C1839" s="162">
        <v>3109.58</v>
      </c>
      <c r="D1839" s="162">
        <v>3109.58</v>
      </c>
    </row>
    <row r="1840" spans="1:9">
      <c r="A1840" s="161">
        <v>8275.5</v>
      </c>
      <c r="B1840" s="161">
        <v>3273.67</v>
      </c>
      <c r="C1840" s="161">
        <v>3112.08</v>
      </c>
      <c r="D1840" s="161">
        <v>3112.08</v>
      </c>
    </row>
    <row r="1841" spans="1:21">
      <c r="A1841" s="162">
        <v>8280</v>
      </c>
      <c r="B1841" s="162">
        <v>3275.83</v>
      </c>
      <c r="C1841" s="162">
        <v>3114.58</v>
      </c>
      <c r="D1841" s="162">
        <v>3114.58</v>
      </c>
    </row>
    <row r="1842" spans="1:21">
      <c r="A1842" s="161">
        <v>8284.5</v>
      </c>
      <c r="B1842" s="161">
        <v>3278.08</v>
      </c>
      <c r="C1842" s="161">
        <v>3117.08</v>
      </c>
      <c r="D1842" s="161">
        <v>3117.08</v>
      </c>
    </row>
    <row r="1843" spans="1:21">
      <c r="A1843" s="162">
        <v>8289</v>
      </c>
      <c r="B1843" s="162">
        <v>3280.33</v>
      </c>
      <c r="C1843" s="162">
        <v>3119.67</v>
      </c>
      <c r="D1843" s="162">
        <v>3119.67</v>
      </c>
    </row>
    <row r="1844" spans="1:21">
      <c r="A1844" s="161">
        <v>8293.5</v>
      </c>
      <c r="B1844" s="161">
        <v>3282.5</v>
      </c>
      <c r="C1844" s="161">
        <v>3122.08</v>
      </c>
      <c r="D1844" s="161">
        <v>3122.08</v>
      </c>
    </row>
    <row r="1845" spans="1:21">
      <c r="A1845" s="162">
        <v>8298</v>
      </c>
      <c r="B1845" s="162">
        <v>3284.75</v>
      </c>
      <c r="C1845" s="162">
        <v>3124.67</v>
      </c>
      <c r="D1845" s="162">
        <v>3124.67</v>
      </c>
    </row>
    <row r="1846" spans="1:21">
      <c r="A1846" s="161">
        <v>8302.5</v>
      </c>
      <c r="B1846" s="161">
        <v>3287</v>
      </c>
      <c r="C1846" s="161">
        <v>3127.17</v>
      </c>
      <c r="D1846" s="161">
        <v>3127.17</v>
      </c>
    </row>
    <row r="1847" spans="1:21">
      <c r="A1847" s="162">
        <v>8307</v>
      </c>
      <c r="B1847" s="162">
        <v>3289.25</v>
      </c>
      <c r="C1847" s="162">
        <v>3129.75</v>
      </c>
      <c r="D1847" s="162">
        <v>3129.75</v>
      </c>
    </row>
    <row r="1848" spans="1:21">
      <c r="A1848" s="161">
        <v>8311.5</v>
      </c>
      <c r="B1848" s="161">
        <v>3291.42</v>
      </c>
      <c r="C1848" s="161">
        <v>3132.25</v>
      </c>
      <c r="D1848" s="161">
        <v>3132.25</v>
      </c>
    </row>
    <row r="1849" spans="1:21" ht="91.8">
      <c r="A1849" s="162">
        <v>8316</v>
      </c>
      <c r="B1849" s="162">
        <v>3293.67</v>
      </c>
      <c r="C1849" s="162">
        <v>3134.75</v>
      </c>
      <c r="D1849" s="162">
        <v>3134.75</v>
      </c>
      <c r="I1849" s="149" t="s">
        <v>139</v>
      </c>
      <c r="J1849"/>
      <c r="K1849"/>
      <c r="L1849"/>
      <c r="M1849"/>
      <c r="N1849"/>
      <c r="O1849"/>
      <c r="P1849"/>
      <c r="Q1849"/>
      <c r="R1849"/>
      <c r="S1849"/>
      <c r="T1849"/>
      <c r="U1849"/>
    </row>
    <row r="1850" spans="1:21">
      <c r="A1850" s="161">
        <v>8320.5</v>
      </c>
      <c r="B1850" s="161">
        <v>3295.92</v>
      </c>
      <c r="C1850" s="161">
        <v>3137.33</v>
      </c>
      <c r="D1850" s="161">
        <v>3137.33</v>
      </c>
    </row>
    <row r="1851" spans="1:21">
      <c r="A1851" s="162">
        <v>8325</v>
      </c>
      <c r="B1851" s="162">
        <v>3298.17</v>
      </c>
      <c r="C1851" s="162">
        <v>3139.83</v>
      </c>
      <c r="D1851" s="162">
        <v>3139.83</v>
      </c>
    </row>
    <row r="1852" spans="1:21">
      <c r="A1852" s="161">
        <v>8329.5</v>
      </c>
      <c r="B1852" s="161">
        <v>3300.33</v>
      </c>
      <c r="C1852" s="161">
        <v>3142.33</v>
      </c>
      <c r="D1852" s="161">
        <v>3142.33</v>
      </c>
    </row>
    <row r="1853" spans="1:21">
      <c r="A1853" s="162">
        <v>8334</v>
      </c>
      <c r="B1853" s="162">
        <v>3302.58</v>
      </c>
      <c r="C1853" s="162">
        <v>3144.83</v>
      </c>
      <c r="D1853" s="162">
        <v>3144.83</v>
      </c>
    </row>
    <row r="1854" spans="1:21">
      <c r="A1854" s="161">
        <v>8338.5</v>
      </c>
      <c r="B1854" s="161">
        <v>3304.83</v>
      </c>
      <c r="C1854" s="161">
        <v>3147.42</v>
      </c>
      <c r="D1854" s="161">
        <v>3147.42</v>
      </c>
    </row>
    <row r="1855" spans="1:21">
      <c r="A1855" s="162">
        <v>8343</v>
      </c>
      <c r="B1855" s="162">
        <v>3307.08</v>
      </c>
      <c r="C1855" s="162">
        <v>3149.92</v>
      </c>
      <c r="D1855" s="162">
        <v>3149.92</v>
      </c>
    </row>
    <row r="1856" spans="1:21">
      <c r="A1856" s="161">
        <v>8347.5</v>
      </c>
      <c r="B1856" s="161">
        <v>3309.25</v>
      </c>
      <c r="C1856" s="161">
        <v>3152.42</v>
      </c>
      <c r="D1856" s="161">
        <v>3152.42</v>
      </c>
    </row>
    <row r="1857" spans="1:4">
      <c r="A1857" s="162">
        <v>8352</v>
      </c>
      <c r="B1857" s="162">
        <v>3311.5</v>
      </c>
      <c r="C1857" s="162">
        <v>3154.92</v>
      </c>
      <c r="D1857" s="162">
        <v>3154.92</v>
      </c>
    </row>
    <row r="1858" spans="1:4">
      <c r="A1858" s="161">
        <v>8356.5</v>
      </c>
      <c r="B1858" s="161">
        <v>3313.75</v>
      </c>
      <c r="C1858" s="161">
        <v>3157.5</v>
      </c>
      <c r="D1858" s="161">
        <v>3157.5</v>
      </c>
    </row>
    <row r="1859" spans="1:4">
      <c r="A1859" s="162">
        <v>8361</v>
      </c>
      <c r="B1859" s="162">
        <v>3315.92</v>
      </c>
      <c r="C1859" s="162">
        <v>3159.92</v>
      </c>
      <c r="D1859" s="162">
        <v>3159.92</v>
      </c>
    </row>
    <row r="1860" spans="1:4">
      <c r="A1860" s="161">
        <v>8365.5</v>
      </c>
      <c r="B1860" s="161">
        <v>3318.17</v>
      </c>
      <c r="C1860" s="161">
        <v>3162.5</v>
      </c>
      <c r="D1860" s="161">
        <v>3162.5</v>
      </c>
    </row>
    <row r="1861" spans="1:4">
      <c r="A1861" s="162">
        <v>8370</v>
      </c>
      <c r="B1861" s="162">
        <v>3320.42</v>
      </c>
      <c r="C1861" s="162">
        <v>3165</v>
      </c>
      <c r="D1861" s="162">
        <v>3165</v>
      </c>
    </row>
    <row r="1862" spans="1:4">
      <c r="A1862" s="161">
        <v>8374.5</v>
      </c>
      <c r="B1862" s="161">
        <v>3322.67</v>
      </c>
      <c r="C1862" s="161">
        <v>3167.58</v>
      </c>
      <c r="D1862" s="161">
        <v>3167.58</v>
      </c>
    </row>
    <row r="1863" spans="1:4">
      <c r="A1863" s="162">
        <v>8379</v>
      </c>
      <c r="B1863" s="162">
        <v>3324.83</v>
      </c>
      <c r="C1863" s="162">
        <v>3170</v>
      </c>
      <c r="D1863" s="162">
        <v>3170</v>
      </c>
    </row>
    <row r="1864" spans="1:4">
      <c r="A1864" s="161">
        <v>8383.5</v>
      </c>
      <c r="B1864" s="161">
        <v>3327.08</v>
      </c>
      <c r="C1864" s="161">
        <v>3172.58</v>
      </c>
      <c r="D1864" s="161">
        <v>3172.58</v>
      </c>
    </row>
    <row r="1865" spans="1:4">
      <c r="A1865" s="162">
        <v>8388</v>
      </c>
      <c r="B1865" s="162">
        <v>3329.33</v>
      </c>
      <c r="C1865" s="162">
        <v>3175.08</v>
      </c>
      <c r="D1865" s="162">
        <v>3175.08</v>
      </c>
    </row>
    <row r="1866" spans="1:4">
      <c r="A1866" s="161">
        <v>8392.5</v>
      </c>
      <c r="B1866" s="161">
        <v>3331.58</v>
      </c>
      <c r="C1866" s="161">
        <v>3177.67</v>
      </c>
      <c r="D1866" s="161">
        <v>3177.67</v>
      </c>
    </row>
    <row r="1867" spans="1:4">
      <c r="A1867" s="162">
        <v>8397</v>
      </c>
      <c r="B1867" s="162">
        <v>3333.75</v>
      </c>
      <c r="C1867" s="162">
        <v>3180.08</v>
      </c>
      <c r="D1867" s="162">
        <v>3180.08</v>
      </c>
    </row>
    <row r="1868" spans="1:4">
      <c r="A1868" s="161">
        <v>8401.5</v>
      </c>
      <c r="B1868" s="161">
        <v>3336</v>
      </c>
      <c r="C1868" s="161">
        <v>3182.67</v>
      </c>
      <c r="D1868" s="161">
        <v>3182.67</v>
      </c>
    </row>
    <row r="1869" spans="1:4">
      <c r="A1869" s="162">
        <v>8406</v>
      </c>
      <c r="B1869" s="162">
        <v>3338.25</v>
      </c>
      <c r="C1869" s="162">
        <v>3185.17</v>
      </c>
      <c r="D1869" s="162">
        <v>3185.17</v>
      </c>
    </row>
    <row r="1870" spans="1:4">
      <c r="A1870" s="161">
        <v>8410.5</v>
      </c>
      <c r="B1870" s="161">
        <v>3340.42</v>
      </c>
      <c r="C1870" s="161">
        <v>3187.67</v>
      </c>
      <c r="D1870" s="161">
        <v>3187.67</v>
      </c>
    </row>
    <row r="1871" spans="1:4">
      <c r="A1871" s="162">
        <v>8415</v>
      </c>
      <c r="B1871" s="162">
        <v>3342.67</v>
      </c>
      <c r="C1871" s="162">
        <v>3190.17</v>
      </c>
      <c r="D1871" s="162">
        <v>3190.17</v>
      </c>
    </row>
    <row r="1872" spans="1:4">
      <c r="A1872" s="161">
        <v>8419.5</v>
      </c>
      <c r="B1872" s="161">
        <v>3344.92</v>
      </c>
      <c r="C1872" s="161">
        <v>3192.75</v>
      </c>
      <c r="D1872" s="161">
        <v>3192.75</v>
      </c>
    </row>
    <row r="1873" spans="1:4">
      <c r="A1873" s="162">
        <v>8424</v>
      </c>
      <c r="B1873" s="162">
        <v>3347.17</v>
      </c>
      <c r="C1873" s="162">
        <v>3195.25</v>
      </c>
      <c r="D1873" s="162">
        <v>3195.25</v>
      </c>
    </row>
    <row r="1874" spans="1:4">
      <c r="A1874" s="161">
        <v>8428.5</v>
      </c>
      <c r="B1874" s="161">
        <v>3349.33</v>
      </c>
      <c r="C1874" s="161">
        <v>3197.75</v>
      </c>
      <c r="D1874" s="161">
        <v>3197.75</v>
      </c>
    </row>
    <row r="1875" spans="1:4">
      <c r="A1875" s="162">
        <v>8433</v>
      </c>
      <c r="B1875" s="162">
        <v>3351.58</v>
      </c>
      <c r="C1875" s="162">
        <v>3200.25</v>
      </c>
      <c r="D1875" s="162">
        <v>3200.25</v>
      </c>
    </row>
    <row r="1876" spans="1:4">
      <c r="A1876" s="161">
        <v>8437.5</v>
      </c>
      <c r="B1876" s="161">
        <v>3353.83</v>
      </c>
      <c r="C1876" s="161">
        <v>3202.83</v>
      </c>
      <c r="D1876" s="161">
        <v>3202.83</v>
      </c>
    </row>
    <row r="1877" spans="1:4">
      <c r="A1877" s="162">
        <v>8442</v>
      </c>
      <c r="B1877" s="162">
        <v>3356.08</v>
      </c>
      <c r="C1877" s="162">
        <v>3205.33</v>
      </c>
      <c r="D1877" s="162">
        <v>3205.33</v>
      </c>
    </row>
    <row r="1878" spans="1:4">
      <c r="A1878" s="161">
        <v>8446.5</v>
      </c>
      <c r="B1878" s="161">
        <v>3358.25</v>
      </c>
      <c r="C1878" s="161">
        <v>3207.83</v>
      </c>
      <c r="D1878" s="161">
        <v>3207.83</v>
      </c>
    </row>
    <row r="1879" spans="1:4">
      <c r="A1879" s="162">
        <v>8451</v>
      </c>
      <c r="B1879" s="162">
        <v>3360.5</v>
      </c>
      <c r="C1879" s="162">
        <v>3210.33</v>
      </c>
      <c r="D1879" s="162">
        <v>3210.33</v>
      </c>
    </row>
    <row r="1880" spans="1:4">
      <c r="A1880" s="161">
        <v>8455.5</v>
      </c>
      <c r="B1880" s="161">
        <v>3362.75</v>
      </c>
      <c r="C1880" s="161">
        <v>3212.92</v>
      </c>
      <c r="D1880" s="161">
        <v>3212.92</v>
      </c>
    </row>
    <row r="1881" spans="1:4">
      <c r="A1881" s="162">
        <v>8460</v>
      </c>
      <c r="B1881" s="162">
        <v>3364.92</v>
      </c>
      <c r="C1881" s="162">
        <v>3215.42</v>
      </c>
      <c r="D1881" s="162">
        <v>3215.42</v>
      </c>
    </row>
    <row r="1882" spans="1:4">
      <c r="A1882" s="161">
        <v>8464.5</v>
      </c>
      <c r="B1882" s="161">
        <v>3367.17</v>
      </c>
      <c r="C1882" s="161">
        <v>3217.92</v>
      </c>
      <c r="D1882" s="161">
        <v>3217.92</v>
      </c>
    </row>
    <row r="1883" spans="1:4">
      <c r="A1883" s="162">
        <v>8469</v>
      </c>
      <c r="B1883" s="162">
        <v>3369.42</v>
      </c>
      <c r="C1883" s="162">
        <v>3220.5</v>
      </c>
      <c r="D1883" s="162">
        <v>3220.5</v>
      </c>
    </row>
    <row r="1884" spans="1:4">
      <c r="A1884" s="161">
        <v>8473.5</v>
      </c>
      <c r="B1884" s="161">
        <v>3371.67</v>
      </c>
      <c r="C1884" s="161">
        <v>3223</v>
      </c>
      <c r="D1884" s="161">
        <v>3223</v>
      </c>
    </row>
    <row r="1885" spans="1:4">
      <c r="A1885" s="162">
        <v>8478</v>
      </c>
      <c r="B1885" s="162">
        <v>3373.83</v>
      </c>
      <c r="C1885" s="162">
        <v>3225.5</v>
      </c>
      <c r="D1885" s="162">
        <v>3225.5</v>
      </c>
    </row>
    <row r="1886" spans="1:4">
      <c r="A1886" s="161">
        <v>8482.5</v>
      </c>
      <c r="B1886" s="161">
        <v>3376.08</v>
      </c>
      <c r="C1886" s="161">
        <v>3228</v>
      </c>
      <c r="D1886" s="161">
        <v>3228</v>
      </c>
    </row>
    <row r="1887" spans="1:4">
      <c r="A1887" s="162">
        <v>8487</v>
      </c>
      <c r="B1887" s="162">
        <v>3378.33</v>
      </c>
      <c r="C1887" s="162">
        <v>3230.58</v>
      </c>
      <c r="D1887" s="162">
        <v>3230.58</v>
      </c>
    </row>
    <row r="1888" spans="1:4">
      <c r="A1888" s="161">
        <v>8491.5</v>
      </c>
      <c r="B1888" s="161">
        <v>3380.58</v>
      </c>
      <c r="C1888" s="161">
        <v>3233.08</v>
      </c>
      <c r="D1888" s="161">
        <v>3233.08</v>
      </c>
    </row>
    <row r="1889" spans="1:4">
      <c r="A1889" s="162">
        <v>8496</v>
      </c>
      <c r="B1889" s="162">
        <v>3382.75</v>
      </c>
      <c r="C1889" s="162">
        <v>3235.58</v>
      </c>
      <c r="D1889" s="162">
        <v>3235.58</v>
      </c>
    </row>
    <row r="1890" spans="1:4">
      <c r="A1890" s="161">
        <v>8500.5</v>
      </c>
      <c r="B1890" s="161">
        <v>3385</v>
      </c>
      <c r="C1890" s="161">
        <v>3238.08</v>
      </c>
      <c r="D1890" s="161">
        <v>3238.08</v>
      </c>
    </row>
    <row r="1891" spans="1:4">
      <c r="A1891" s="162">
        <v>8505</v>
      </c>
      <c r="B1891" s="162">
        <v>3387.25</v>
      </c>
      <c r="C1891" s="162">
        <v>3240.67</v>
      </c>
      <c r="D1891" s="162">
        <v>3240.67</v>
      </c>
    </row>
    <row r="1892" spans="1:4">
      <c r="A1892" s="161">
        <v>8509.5</v>
      </c>
      <c r="B1892" s="161">
        <v>3389.5</v>
      </c>
      <c r="C1892" s="161">
        <v>3243.17</v>
      </c>
      <c r="D1892" s="161">
        <v>3243.17</v>
      </c>
    </row>
    <row r="1893" spans="1:4">
      <c r="A1893" s="162">
        <v>8514</v>
      </c>
      <c r="B1893" s="162">
        <v>3391.67</v>
      </c>
      <c r="C1893" s="162">
        <v>3245.67</v>
      </c>
      <c r="D1893" s="162">
        <v>3245.67</v>
      </c>
    </row>
    <row r="1894" spans="1:4">
      <c r="A1894" s="161">
        <v>8518.5</v>
      </c>
      <c r="B1894" s="161">
        <v>3393.92</v>
      </c>
      <c r="C1894" s="161">
        <v>3248.17</v>
      </c>
      <c r="D1894" s="161">
        <v>3248.17</v>
      </c>
    </row>
    <row r="1895" spans="1:4">
      <c r="A1895" s="162">
        <v>8523</v>
      </c>
      <c r="B1895" s="162">
        <v>3396.17</v>
      </c>
      <c r="C1895" s="162">
        <v>3250.75</v>
      </c>
      <c r="D1895" s="162">
        <v>3250.75</v>
      </c>
    </row>
    <row r="1896" spans="1:4">
      <c r="A1896" s="161">
        <v>8527.5</v>
      </c>
      <c r="B1896" s="161">
        <v>3398.33</v>
      </c>
      <c r="C1896" s="161">
        <v>3253.17</v>
      </c>
      <c r="D1896" s="161">
        <v>3253.17</v>
      </c>
    </row>
    <row r="1897" spans="1:4">
      <c r="A1897" s="162">
        <v>8532</v>
      </c>
      <c r="B1897" s="162">
        <v>3400.58</v>
      </c>
      <c r="C1897" s="162">
        <v>3255.75</v>
      </c>
      <c r="D1897" s="162">
        <v>3255.75</v>
      </c>
    </row>
    <row r="1898" spans="1:4">
      <c r="A1898" s="161">
        <v>8536.5</v>
      </c>
      <c r="B1898" s="161">
        <v>3402.83</v>
      </c>
      <c r="C1898" s="161">
        <v>3258.25</v>
      </c>
      <c r="D1898" s="161">
        <v>3258.25</v>
      </c>
    </row>
    <row r="1899" spans="1:4">
      <c r="A1899" s="162">
        <v>8541</v>
      </c>
      <c r="B1899" s="162">
        <v>3405.08</v>
      </c>
      <c r="C1899" s="162">
        <v>3260.83</v>
      </c>
      <c r="D1899" s="162">
        <v>3260.83</v>
      </c>
    </row>
    <row r="1900" spans="1:4">
      <c r="A1900" s="161">
        <v>8545.5</v>
      </c>
      <c r="B1900" s="161">
        <v>3407.25</v>
      </c>
      <c r="C1900" s="161">
        <v>3263.25</v>
      </c>
      <c r="D1900" s="161">
        <v>3263.25</v>
      </c>
    </row>
    <row r="1901" spans="1:4">
      <c r="A1901" s="162">
        <v>8550</v>
      </c>
      <c r="B1901" s="162">
        <v>3409.5</v>
      </c>
      <c r="C1901" s="162">
        <v>3265.83</v>
      </c>
      <c r="D1901" s="162">
        <v>3265.83</v>
      </c>
    </row>
    <row r="1902" spans="1:4">
      <c r="A1902" s="161">
        <v>8554.5</v>
      </c>
      <c r="B1902" s="161">
        <v>3411.75</v>
      </c>
      <c r="C1902" s="161">
        <v>3268.33</v>
      </c>
      <c r="D1902" s="161">
        <v>3268.33</v>
      </c>
    </row>
    <row r="1903" spans="1:4">
      <c r="A1903" s="162">
        <v>8559</v>
      </c>
      <c r="B1903" s="162">
        <v>3414</v>
      </c>
      <c r="C1903" s="162">
        <v>3270.92</v>
      </c>
      <c r="D1903" s="162">
        <v>3270.92</v>
      </c>
    </row>
    <row r="1904" spans="1:4">
      <c r="A1904" s="161">
        <v>8563.5</v>
      </c>
      <c r="B1904" s="161">
        <v>3416.17</v>
      </c>
      <c r="C1904" s="161">
        <v>3273.33</v>
      </c>
      <c r="D1904" s="161">
        <v>3273.33</v>
      </c>
    </row>
    <row r="1905" spans="1:4">
      <c r="A1905" s="162">
        <v>8568</v>
      </c>
      <c r="B1905" s="162">
        <v>3418.42</v>
      </c>
      <c r="C1905" s="162">
        <v>3275.92</v>
      </c>
      <c r="D1905" s="162">
        <v>3275.92</v>
      </c>
    </row>
    <row r="1906" spans="1:4">
      <c r="A1906" s="161">
        <v>8572.5</v>
      </c>
      <c r="B1906" s="161">
        <v>3420.67</v>
      </c>
      <c r="C1906" s="161">
        <v>3278.42</v>
      </c>
      <c r="D1906" s="161">
        <v>3278.42</v>
      </c>
    </row>
    <row r="1907" spans="1:4">
      <c r="A1907" s="162">
        <v>8577</v>
      </c>
      <c r="B1907" s="162">
        <v>3422.83</v>
      </c>
      <c r="C1907" s="162">
        <v>3280.92</v>
      </c>
      <c r="D1907" s="162">
        <v>3280.92</v>
      </c>
    </row>
    <row r="1908" spans="1:4">
      <c r="A1908" s="161">
        <v>8581.5</v>
      </c>
      <c r="B1908" s="161">
        <v>3425.08</v>
      </c>
      <c r="C1908" s="161">
        <v>3283.42</v>
      </c>
      <c r="D1908" s="161">
        <v>3283.42</v>
      </c>
    </row>
    <row r="1909" spans="1:4">
      <c r="A1909" s="162">
        <v>8586</v>
      </c>
      <c r="B1909" s="162">
        <v>3427.33</v>
      </c>
      <c r="C1909" s="162">
        <v>3286</v>
      </c>
      <c r="D1909" s="162">
        <v>3286</v>
      </c>
    </row>
    <row r="1910" spans="1:4">
      <c r="A1910" s="161">
        <v>8590.5</v>
      </c>
      <c r="B1910" s="161">
        <v>3429.58</v>
      </c>
      <c r="C1910" s="161">
        <v>3288.5</v>
      </c>
      <c r="D1910" s="161">
        <v>3288.5</v>
      </c>
    </row>
    <row r="1911" spans="1:4">
      <c r="A1911" s="162">
        <v>8595</v>
      </c>
      <c r="B1911" s="162">
        <v>3431.75</v>
      </c>
      <c r="C1911" s="162">
        <v>3291</v>
      </c>
      <c r="D1911" s="162">
        <v>3291</v>
      </c>
    </row>
    <row r="1912" spans="1:4">
      <c r="A1912" s="161">
        <v>8599.5</v>
      </c>
      <c r="B1912" s="161">
        <v>3434</v>
      </c>
      <c r="C1912" s="161">
        <v>3293.58</v>
      </c>
      <c r="D1912" s="161">
        <v>3293.58</v>
      </c>
    </row>
    <row r="1913" spans="1:4">
      <c r="A1913" s="162">
        <v>8604</v>
      </c>
      <c r="B1913" s="162">
        <v>3436.25</v>
      </c>
      <c r="C1913" s="162">
        <v>3296.08</v>
      </c>
      <c r="D1913" s="162">
        <v>3296.08</v>
      </c>
    </row>
    <row r="1914" spans="1:4">
      <c r="A1914" s="161">
        <v>8608.5</v>
      </c>
      <c r="B1914" s="161">
        <v>3438.5</v>
      </c>
      <c r="C1914" s="161">
        <v>3298.67</v>
      </c>
      <c r="D1914" s="161">
        <v>3298.67</v>
      </c>
    </row>
    <row r="1915" spans="1:4">
      <c r="A1915" s="162">
        <v>8613</v>
      </c>
      <c r="B1915" s="162">
        <v>3440.67</v>
      </c>
      <c r="C1915" s="162">
        <v>3301.08</v>
      </c>
      <c r="D1915" s="162">
        <v>3301.08</v>
      </c>
    </row>
    <row r="1916" spans="1:4">
      <c r="A1916" s="161">
        <v>8617.5</v>
      </c>
      <c r="B1916" s="161">
        <v>3442.92</v>
      </c>
      <c r="C1916" s="161">
        <v>3303.67</v>
      </c>
      <c r="D1916" s="161">
        <v>3303.67</v>
      </c>
    </row>
    <row r="1917" spans="1:4">
      <c r="A1917" s="162">
        <v>8622</v>
      </c>
      <c r="B1917" s="162">
        <v>3445.17</v>
      </c>
      <c r="C1917" s="162">
        <v>3306.17</v>
      </c>
      <c r="D1917" s="162">
        <v>3306.17</v>
      </c>
    </row>
    <row r="1918" spans="1:4">
      <c r="A1918" s="161">
        <v>8626.5</v>
      </c>
      <c r="B1918" s="161">
        <v>3447.33</v>
      </c>
      <c r="C1918" s="161">
        <v>3308.67</v>
      </c>
      <c r="D1918" s="161">
        <v>3308.67</v>
      </c>
    </row>
    <row r="1919" spans="1:4">
      <c r="A1919" s="162">
        <v>8631</v>
      </c>
      <c r="B1919" s="162">
        <v>3449.58</v>
      </c>
      <c r="C1919" s="162">
        <v>3311.17</v>
      </c>
      <c r="D1919" s="162">
        <v>3311.17</v>
      </c>
    </row>
    <row r="1920" spans="1:4">
      <c r="A1920" s="161">
        <v>8635.5</v>
      </c>
      <c r="B1920" s="161">
        <v>3451.83</v>
      </c>
      <c r="C1920" s="161">
        <v>3313.75</v>
      </c>
      <c r="D1920" s="161">
        <v>3313.75</v>
      </c>
    </row>
    <row r="1921" spans="1:4">
      <c r="A1921" s="162">
        <v>8640</v>
      </c>
      <c r="B1921" s="162">
        <v>3454.08</v>
      </c>
      <c r="C1921" s="162">
        <v>3316.25</v>
      </c>
      <c r="D1921" s="162">
        <v>3316.25</v>
      </c>
    </row>
    <row r="1922" spans="1:4">
      <c r="A1922" s="161">
        <v>8644.5</v>
      </c>
      <c r="B1922" s="161">
        <v>3456.25</v>
      </c>
      <c r="C1922" s="161">
        <v>3318.75</v>
      </c>
      <c r="D1922" s="161">
        <v>3318.75</v>
      </c>
    </row>
    <row r="1923" spans="1:4">
      <c r="A1923" s="162">
        <v>8649</v>
      </c>
      <c r="B1923" s="162">
        <v>3458.5</v>
      </c>
      <c r="C1923" s="162">
        <v>3321.25</v>
      </c>
      <c r="D1923" s="162">
        <v>3321.25</v>
      </c>
    </row>
    <row r="1924" spans="1:4">
      <c r="A1924" s="161">
        <v>8653.5</v>
      </c>
      <c r="B1924" s="161">
        <v>3460.75</v>
      </c>
      <c r="C1924" s="161">
        <v>3323.83</v>
      </c>
      <c r="D1924" s="161">
        <v>3323.83</v>
      </c>
    </row>
    <row r="1925" spans="1:4">
      <c r="A1925" s="162">
        <v>8658</v>
      </c>
      <c r="B1925" s="162">
        <v>3463</v>
      </c>
      <c r="C1925" s="162">
        <v>3326.33</v>
      </c>
      <c r="D1925" s="162">
        <v>3326.33</v>
      </c>
    </row>
    <row r="1926" spans="1:4">
      <c r="A1926" s="161">
        <v>8662.5</v>
      </c>
      <c r="B1926" s="161">
        <v>3465.17</v>
      </c>
      <c r="C1926" s="161">
        <v>3328.83</v>
      </c>
      <c r="D1926" s="161">
        <v>3328.83</v>
      </c>
    </row>
    <row r="1927" spans="1:4">
      <c r="A1927" s="162">
        <v>8667</v>
      </c>
      <c r="B1927" s="162">
        <v>3467.42</v>
      </c>
      <c r="C1927" s="162">
        <v>3331.33</v>
      </c>
      <c r="D1927" s="162">
        <v>3331.33</v>
      </c>
    </row>
    <row r="1928" spans="1:4">
      <c r="A1928" s="161">
        <v>8671.5</v>
      </c>
      <c r="B1928" s="161">
        <v>3469.67</v>
      </c>
      <c r="C1928" s="161">
        <v>3333.92</v>
      </c>
      <c r="D1928" s="161">
        <v>3333.92</v>
      </c>
    </row>
    <row r="1929" spans="1:4">
      <c r="A1929" s="162">
        <v>8676</v>
      </c>
      <c r="B1929" s="162">
        <v>3471.92</v>
      </c>
      <c r="C1929" s="162">
        <v>3336.42</v>
      </c>
      <c r="D1929" s="162">
        <v>3336.42</v>
      </c>
    </row>
    <row r="1930" spans="1:4">
      <c r="A1930" s="161">
        <v>8680.5</v>
      </c>
      <c r="B1930" s="161">
        <v>3474.08</v>
      </c>
      <c r="C1930" s="161">
        <v>3338.92</v>
      </c>
      <c r="D1930" s="161">
        <v>3338.92</v>
      </c>
    </row>
    <row r="1931" spans="1:4">
      <c r="A1931" s="162">
        <v>8685</v>
      </c>
      <c r="B1931" s="162">
        <v>3476.33</v>
      </c>
      <c r="C1931" s="162">
        <v>3341.42</v>
      </c>
      <c r="D1931" s="162">
        <v>3341.42</v>
      </c>
    </row>
    <row r="1932" spans="1:4">
      <c r="A1932" s="161">
        <v>8689.5</v>
      </c>
      <c r="B1932" s="161">
        <v>3478.58</v>
      </c>
      <c r="C1932" s="161">
        <v>3344</v>
      </c>
      <c r="D1932" s="161">
        <v>3344</v>
      </c>
    </row>
    <row r="1933" spans="1:4">
      <c r="A1933" s="162">
        <v>8694</v>
      </c>
      <c r="B1933" s="162">
        <v>3480.75</v>
      </c>
      <c r="C1933" s="162">
        <v>3346.42</v>
      </c>
      <c r="D1933" s="162">
        <v>3346.42</v>
      </c>
    </row>
    <row r="1934" spans="1:4">
      <c r="A1934" s="161">
        <v>8698.5</v>
      </c>
      <c r="B1934" s="161">
        <v>3483</v>
      </c>
      <c r="C1934" s="161">
        <v>3349</v>
      </c>
      <c r="D1934" s="161">
        <v>3349</v>
      </c>
    </row>
    <row r="1935" spans="1:4">
      <c r="A1935" s="162">
        <v>8703</v>
      </c>
      <c r="B1935" s="162">
        <v>3485.25</v>
      </c>
      <c r="C1935" s="162">
        <v>3351.5</v>
      </c>
      <c r="D1935" s="162">
        <v>3351.5</v>
      </c>
    </row>
    <row r="1936" spans="1:4">
      <c r="A1936" s="161">
        <v>8707.5</v>
      </c>
      <c r="B1936" s="161">
        <v>3487.5</v>
      </c>
      <c r="C1936" s="161">
        <v>3354.08</v>
      </c>
      <c r="D1936" s="161">
        <v>3354.08</v>
      </c>
    </row>
    <row r="1937" spans="1:4">
      <c r="A1937" s="162">
        <v>8712</v>
      </c>
      <c r="B1937" s="162">
        <v>3489.67</v>
      </c>
      <c r="C1937" s="162">
        <v>3356.5</v>
      </c>
      <c r="D1937" s="162">
        <v>3356.5</v>
      </c>
    </row>
    <row r="1938" spans="1:4">
      <c r="A1938" s="161">
        <v>8716.5</v>
      </c>
      <c r="B1938" s="161">
        <v>3491.92</v>
      </c>
      <c r="C1938" s="161">
        <v>3359.08</v>
      </c>
      <c r="D1938" s="161">
        <v>3359.08</v>
      </c>
    </row>
    <row r="1939" spans="1:4">
      <c r="A1939" s="162">
        <v>8721</v>
      </c>
      <c r="B1939" s="162">
        <v>3494.17</v>
      </c>
      <c r="C1939" s="162">
        <v>3361.58</v>
      </c>
      <c r="D1939" s="162">
        <v>3361.58</v>
      </c>
    </row>
    <row r="1940" spans="1:4">
      <c r="A1940" s="161">
        <v>8725.5</v>
      </c>
      <c r="B1940" s="161">
        <v>3496.42</v>
      </c>
      <c r="C1940" s="161">
        <v>3364.17</v>
      </c>
      <c r="D1940" s="161">
        <v>3364.17</v>
      </c>
    </row>
    <row r="1941" spans="1:4">
      <c r="A1941" s="162">
        <v>8730</v>
      </c>
      <c r="B1941" s="162">
        <v>3498.58</v>
      </c>
      <c r="C1941" s="162">
        <v>3366.58</v>
      </c>
      <c r="D1941" s="162">
        <v>3366.58</v>
      </c>
    </row>
    <row r="1942" spans="1:4">
      <c r="A1942" s="161">
        <v>8734.5</v>
      </c>
      <c r="B1942" s="161">
        <v>3500.83</v>
      </c>
      <c r="C1942" s="161">
        <v>3369.17</v>
      </c>
      <c r="D1942" s="161">
        <v>3369.17</v>
      </c>
    </row>
    <row r="1943" spans="1:4">
      <c r="A1943" s="162">
        <v>8739</v>
      </c>
      <c r="B1943" s="162">
        <v>3503.08</v>
      </c>
      <c r="C1943" s="162">
        <v>3371.67</v>
      </c>
      <c r="D1943" s="162">
        <v>3371.67</v>
      </c>
    </row>
    <row r="1944" spans="1:4">
      <c r="A1944" s="161">
        <v>8743.5</v>
      </c>
      <c r="B1944" s="161">
        <v>3505.25</v>
      </c>
      <c r="C1944" s="161">
        <v>3374.17</v>
      </c>
      <c r="D1944" s="161">
        <v>3374.17</v>
      </c>
    </row>
    <row r="1945" spans="1:4">
      <c r="A1945" s="162">
        <v>8748</v>
      </c>
      <c r="B1945" s="162">
        <v>3507.5</v>
      </c>
      <c r="C1945" s="162">
        <v>3376.75</v>
      </c>
      <c r="D1945" s="162">
        <v>3376.75</v>
      </c>
    </row>
    <row r="1946" spans="1:4">
      <c r="A1946" s="161">
        <v>8752.5</v>
      </c>
      <c r="B1946" s="161">
        <v>3509.75</v>
      </c>
      <c r="C1946" s="161">
        <v>3379.25</v>
      </c>
      <c r="D1946" s="161">
        <v>3379.25</v>
      </c>
    </row>
    <row r="1947" spans="1:4">
      <c r="A1947" s="162">
        <v>8757</v>
      </c>
      <c r="B1947" s="162">
        <v>3512</v>
      </c>
      <c r="C1947" s="162">
        <v>3381.83</v>
      </c>
      <c r="D1947" s="162">
        <v>3381.83</v>
      </c>
    </row>
    <row r="1948" spans="1:4">
      <c r="A1948" s="161">
        <v>8761.5</v>
      </c>
      <c r="B1948" s="161">
        <v>3514.17</v>
      </c>
      <c r="C1948" s="161">
        <v>3384.25</v>
      </c>
      <c r="D1948" s="161">
        <v>3384.25</v>
      </c>
    </row>
    <row r="1949" spans="1:4">
      <c r="A1949" s="162">
        <v>8766</v>
      </c>
      <c r="B1949" s="162">
        <v>3516.42</v>
      </c>
      <c r="C1949" s="162">
        <v>3386.83</v>
      </c>
      <c r="D1949" s="162">
        <v>3386.83</v>
      </c>
    </row>
    <row r="1950" spans="1:4">
      <c r="A1950" s="161">
        <v>8770.5</v>
      </c>
      <c r="B1950" s="161">
        <v>3518.67</v>
      </c>
      <c r="C1950" s="161">
        <v>3389.33</v>
      </c>
      <c r="D1950" s="161">
        <v>3389.33</v>
      </c>
    </row>
    <row r="1951" spans="1:4">
      <c r="A1951" s="162">
        <v>8775</v>
      </c>
      <c r="B1951" s="162">
        <v>3520.92</v>
      </c>
      <c r="C1951" s="162">
        <v>3391.92</v>
      </c>
      <c r="D1951" s="162">
        <v>3391.92</v>
      </c>
    </row>
    <row r="1952" spans="1:4">
      <c r="A1952" s="161">
        <v>8779.5</v>
      </c>
      <c r="B1952" s="161">
        <v>3523.08</v>
      </c>
      <c r="C1952" s="161">
        <v>3394.33</v>
      </c>
      <c r="D1952" s="161">
        <v>3394.33</v>
      </c>
    </row>
    <row r="1953" spans="1:4">
      <c r="A1953" s="162">
        <v>8784</v>
      </c>
      <c r="B1953" s="162">
        <v>3525.33</v>
      </c>
      <c r="C1953" s="162">
        <v>3396.92</v>
      </c>
      <c r="D1953" s="162">
        <v>3396.92</v>
      </c>
    </row>
    <row r="1954" spans="1:4">
      <c r="A1954" s="161">
        <v>8788.5</v>
      </c>
      <c r="B1954" s="161">
        <v>3527.58</v>
      </c>
      <c r="C1954" s="161">
        <v>3399.42</v>
      </c>
      <c r="D1954" s="161">
        <v>3399.42</v>
      </c>
    </row>
    <row r="1955" spans="1:4">
      <c r="A1955" s="162">
        <v>8793</v>
      </c>
      <c r="B1955" s="162">
        <v>3529.83</v>
      </c>
      <c r="C1955" s="162">
        <v>3402</v>
      </c>
      <c r="D1955" s="162">
        <v>3402</v>
      </c>
    </row>
    <row r="1956" spans="1:4">
      <c r="A1956" s="161">
        <v>8797.5</v>
      </c>
      <c r="B1956" s="161">
        <v>3532</v>
      </c>
      <c r="C1956" s="161">
        <v>3404.42</v>
      </c>
      <c r="D1956" s="161">
        <v>3404.42</v>
      </c>
    </row>
    <row r="1957" spans="1:4">
      <c r="A1957" s="162">
        <v>8802</v>
      </c>
      <c r="B1957" s="162">
        <v>3534.25</v>
      </c>
      <c r="C1957" s="162">
        <v>3407</v>
      </c>
      <c r="D1957" s="162">
        <v>3407</v>
      </c>
    </row>
    <row r="1958" spans="1:4">
      <c r="A1958" s="161">
        <v>8806.5</v>
      </c>
      <c r="B1958" s="161">
        <v>3536.5</v>
      </c>
      <c r="C1958" s="161">
        <v>3409.5</v>
      </c>
      <c r="D1958" s="161">
        <v>3409.5</v>
      </c>
    </row>
    <row r="1959" spans="1:4">
      <c r="A1959" s="162">
        <v>8811</v>
      </c>
      <c r="B1959" s="162">
        <v>3538.67</v>
      </c>
      <c r="C1959" s="162">
        <v>3412</v>
      </c>
      <c r="D1959" s="162">
        <v>3412</v>
      </c>
    </row>
    <row r="1960" spans="1:4">
      <c r="A1960" s="161">
        <v>8815.5</v>
      </c>
      <c r="B1960" s="161">
        <v>3540.92</v>
      </c>
      <c r="C1960" s="161">
        <v>3414.5</v>
      </c>
      <c r="D1960" s="161">
        <v>3414.5</v>
      </c>
    </row>
    <row r="1961" spans="1:4">
      <c r="A1961" s="162">
        <v>8820</v>
      </c>
      <c r="B1961" s="162">
        <v>3543.17</v>
      </c>
      <c r="C1961" s="162">
        <v>3417.08</v>
      </c>
      <c r="D1961" s="162">
        <v>3417.08</v>
      </c>
    </row>
    <row r="1962" spans="1:4">
      <c r="A1962" s="161">
        <v>8824.5</v>
      </c>
      <c r="B1962" s="161">
        <v>3545.42</v>
      </c>
      <c r="C1962" s="161">
        <v>3419.58</v>
      </c>
      <c r="D1962" s="161">
        <v>3419.58</v>
      </c>
    </row>
    <row r="1963" spans="1:4">
      <c r="A1963" s="162">
        <v>8829</v>
      </c>
      <c r="B1963" s="162">
        <v>3547.58</v>
      </c>
      <c r="C1963" s="162">
        <v>3422.08</v>
      </c>
      <c r="D1963" s="162">
        <v>3422.08</v>
      </c>
    </row>
    <row r="1964" spans="1:4">
      <c r="A1964" s="161">
        <v>8833.5</v>
      </c>
      <c r="B1964" s="161">
        <v>3549.83</v>
      </c>
      <c r="C1964" s="161">
        <v>3424.58</v>
      </c>
      <c r="D1964" s="161">
        <v>3424.58</v>
      </c>
    </row>
    <row r="1965" spans="1:4">
      <c r="A1965" s="162">
        <v>8838</v>
      </c>
      <c r="B1965" s="162">
        <v>3552.08</v>
      </c>
      <c r="C1965" s="162">
        <v>3427.17</v>
      </c>
      <c r="D1965" s="162">
        <v>3427.17</v>
      </c>
    </row>
    <row r="1966" spans="1:4">
      <c r="A1966" s="161">
        <v>8842.5</v>
      </c>
      <c r="B1966" s="161">
        <v>3554.33</v>
      </c>
      <c r="C1966" s="161">
        <v>3429.67</v>
      </c>
      <c r="D1966" s="161">
        <v>3429.67</v>
      </c>
    </row>
    <row r="1967" spans="1:4">
      <c r="A1967" s="162">
        <v>8847</v>
      </c>
      <c r="B1967" s="162">
        <v>3556.5</v>
      </c>
      <c r="C1967" s="162">
        <v>3432.17</v>
      </c>
      <c r="D1967" s="162">
        <v>3432.17</v>
      </c>
    </row>
    <row r="1968" spans="1:4">
      <c r="A1968" s="161">
        <v>8851.5</v>
      </c>
      <c r="B1968" s="161">
        <v>3558.75</v>
      </c>
      <c r="C1968" s="161">
        <v>3434.67</v>
      </c>
      <c r="D1968" s="161">
        <v>3434.67</v>
      </c>
    </row>
    <row r="1969" spans="1:4">
      <c r="A1969" s="162">
        <v>8856</v>
      </c>
      <c r="B1969" s="162">
        <v>3561</v>
      </c>
      <c r="C1969" s="162">
        <v>3437.25</v>
      </c>
      <c r="D1969" s="162">
        <v>3437.25</v>
      </c>
    </row>
    <row r="1970" spans="1:4">
      <c r="A1970" s="161">
        <v>8860.5</v>
      </c>
      <c r="B1970" s="161">
        <v>3563.17</v>
      </c>
      <c r="C1970" s="161">
        <v>3439.67</v>
      </c>
      <c r="D1970" s="161">
        <v>3439.67</v>
      </c>
    </row>
    <row r="1971" spans="1:4">
      <c r="A1971" s="162">
        <v>8865</v>
      </c>
      <c r="B1971" s="162">
        <v>3565.42</v>
      </c>
      <c r="C1971" s="162">
        <v>3442.25</v>
      </c>
      <c r="D1971" s="162">
        <v>3442.25</v>
      </c>
    </row>
    <row r="1972" spans="1:4">
      <c r="A1972" s="161">
        <v>8869.5</v>
      </c>
      <c r="B1972" s="161">
        <v>3567.67</v>
      </c>
      <c r="C1972" s="161">
        <v>3444.75</v>
      </c>
      <c r="D1972" s="161">
        <v>3444.75</v>
      </c>
    </row>
    <row r="1973" spans="1:4">
      <c r="A1973" s="162">
        <v>8874</v>
      </c>
      <c r="B1973" s="162">
        <v>3569.92</v>
      </c>
      <c r="C1973" s="162">
        <v>3447.33</v>
      </c>
      <c r="D1973" s="162">
        <v>3447.33</v>
      </c>
    </row>
    <row r="1974" spans="1:4">
      <c r="A1974" s="161">
        <v>8878.5</v>
      </c>
      <c r="B1974" s="161">
        <v>3572.08</v>
      </c>
      <c r="C1974" s="161">
        <v>3449.75</v>
      </c>
      <c r="D1974" s="161">
        <v>3449.75</v>
      </c>
    </row>
    <row r="1975" spans="1:4">
      <c r="A1975" s="162">
        <v>8883</v>
      </c>
      <c r="B1975" s="162">
        <v>3574.33</v>
      </c>
      <c r="C1975" s="162">
        <v>3452.33</v>
      </c>
      <c r="D1975" s="162">
        <v>3452.33</v>
      </c>
    </row>
    <row r="1976" spans="1:4">
      <c r="A1976" s="161">
        <v>8887.5</v>
      </c>
      <c r="B1976" s="161">
        <v>3576.58</v>
      </c>
      <c r="C1976" s="161">
        <v>3454.83</v>
      </c>
      <c r="D1976" s="161">
        <v>3454.83</v>
      </c>
    </row>
    <row r="1977" spans="1:4">
      <c r="A1977" s="162">
        <v>8892</v>
      </c>
      <c r="B1977" s="162">
        <v>3578.83</v>
      </c>
      <c r="C1977" s="162">
        <v>3457.42</v>
      </c>
      <c r="D1977" s="162">
        <v>3457.42</v>
      </c>
    </row>
    <row r="1978" spans="1:4">
      <c r="A1978" s="161">
        <v>8896.5</v>
      </c>
      <c r="B1978" s="161">
        <v>3581</v>
      </c>
      <c r="C1978" s="161">
        <v>3459.92</v>
      </c>
      <c r="D1978" s="161">
        <v>3459.92</v>
      </c>
    </row>
    <row r="1979" spans="1:4">
      <c r="A1979" s="162">
        <v>8901</v>
      </c>
      <c r="B1979" s="162">
        <v>3583.25</v>
      </c>
      <c r="C1979" s="162">
        <v>3462.42</v>
      </c>
      <c r="D1979" s="162">
        <v>3462.42</v>
      </c>
    </row>
    <row r="1980" spans="1:4">
      <c r="A1980" s="161">
        <v>8905.5</v>
      </c>
      <c r="B1980" s="161">
        <v>3585.5</v>
      </c>
      <c r="C1980" s="161">
        <v>3465</v>
      </c>
      <c r="D1980" s="161">
        <v>3465</v>
      </c>
    </row>
    <row r="1981" spans="1:4">
      <c r="A1981" s="162">
        <v>8910</v>
      </c>
      <c r="B1981" s="162">
        <v>3587.67</v>
      </c>
      <c r="C1981" s="162">
        <v>3467.42</v>
      </c>
      <c r="D1981" s="162">
        <v>3467.42</v>
      </c>
    </row>
    <row r="1982" spans="1:4">
      <c r="A1982" s="161">
        <v>8914.5</v>
      </c>
      <c r="B1982" s="161">
        <v>3589.92</v>
      </c>
      <c r="C1982" s="161">
        <v>3470</v>
      </c>
      <c r="D1982" s="161">
        <v>3470</v>
      </c>
    </row>
    <row r="1983" spans="1:4">
      <c r="A1983" s="162">
        <v>8919</v>
      </c>
      <c r="B1983" s="162">
        <v>3592.17</v>
      </c>
      <c r="C1983" s="162">
        <v>3472.5</v>
      </c>
      <c r="D1983" s="162">
        <v>3472.5</v>
      </c>
    </row>
    <row r="1984" spans="1:4">
      <c r="A1984" s="161">
        <v>8923.5</v>
      </c>
      <c r="B1984" s="161">
        <v>3594.42</v>
      </c>
      <c r="C1984" s="161">
        <v>3475.08</v>
      </c>
      <c r="D1984" s="161">
        <v>3475.08</v>
      </c>
    </row>
    <row r="1985" spans="1:4">
      <c r="A1985" s="162">
        <v>8928</v>
      </c>
      <c r="B1985" s="162">
        <v>3596.58</v>
      </c>
      <c r="C1985" s="162">
        <v>3477.5</v>
      </c>
      <c r="D1985" s="162">
        <v>3477.5</v>
      </c>
    </row>
    <row r="1986" spans="1:4">
      <c r="A1986" s="161">
        <v>8932.5</v>
      </c>
      <c r="B1986" s="161">
        <v>3598.83</v>
      </c>
      <c r="C1986" s="161">
        <v>3480.08</v>
      </c>
      <c r="D1986" s="161">
        <v>3480.08</v>
      </c>
    </row>
    <row r="1987" spans="1:4">
      <c r="A1987" s="162">
        <v>8937</v>
      </c>
      <c r="B1987" s="162">
        <v>3601.08</v>
      </c>
      <c r="C1987" s="162">
        <v>3482.58</v>
      </c>
      <c r="D1987" s="162">
        <v>3482.58</v>
      </c>
    </row>
    <row r="1988" spans="1:4">
      <c r="A1988" s="161">
        <v>8941.5</v>
      </c>
      <c r="B1988" s="161">
        <v>3603.33</v>
      </c>
      <c r="C1988" s="161">
        <v>3485.17</v>
      </c>
      <c r="D1988" s="161">
        <v>3485.17</v>
      </c>
    </row>
    <row r="1989" spans="1:4">
      <c r="A1989" s="162">
        <v>8946</v>
      </c>
      <c r="B1989" s="162">
        <v>3605.5</v>
      </c>
      <c r="C1989" s="162">
        <v>3487.58</v>
      </c>
      <c r="D1989" s="162">
        <v>3487.58</v>
      </c>
    </row>
    <row r="1990" spans="1:4">
      <c r="A1990" s="161">
        <v>8950.5</v>
      </c>
      <c r="B1990" s="161">
        <v>3607.75</v>
      </c>
      <c r="C1990" s="161">
        <v>3490.17</v>
      </c>
      <c r="D1990" s="161">
        <v>3490.17</v>
      </c>
    </row>
    <row r="1991" spans="1:4">
      <c r="A1991" s="162">
        <v>8955</v>
      </c>
      <c r="B1991" s="162">
        <v>3610</v>
      </c>
      <c r="C1991" s="162">
        <v>3492.67</v>
      </c>
      <c r="D1991" s="162">
        <v>3492.67</v>
      </c>
    </row>
    <row r="1992" spans="1:4">
      <c r="A1992" s="161">
        <v>8959.5</v>
      </c>
      <c r="B1992" s="161">
        <v>3612.25</v>
      </c>
      <c r="C1992" s="161">
        <v>3495.25</v>
      </c>
      <c r="D1992" s="161">
        <v>3495.25</v>
      </c>
    </row>
    <row r="1993" spans="1:4">
      <c r="A1993" s="162">
        <v>8964</v>
      </c>
      <c r="B1993" s="162">
        <v>3614.42</v>
      </c>
      <c r="C1993" s="162">
        <v>3497.67</v>
      </c>
      <c r="D1993" s="162">
        <v>3497.67</v>
      </c>
    </row>
    <row r="1994" spans="1:4">
      <c r="A1994" s="161">
        <v>8968.5</v>
      </c>
      <c r="B1994" s="161">
        <v>3616.67</v>
      </c>
      <c r="C1994" s="161">
        <v>3500.25</v>
      </c>
      <c r="D1994" s="161">
        <v>3500.25</v>
      </c>
    </row>
    <row r="1995" spans="1:4">
      <c r="A1995" s="162">
        <v>8973</v>
      </c>
      <c r="B1995" s="162">
        <v>3618.92</v>
      </c>
      <c r="C1995" s="162">
        <v>3502.75</v>
      </c>
      <c r="D1995" s="162">
        <v>3502.75</v>
      </c>
    </row>
    <row r="1996" spans="1:4">
      <c r="A1996" s="161">
        <v>8977.5</v>
      </c>
      <c r="B1996" s="161">
        <v>3621.08</v>
      </c>
      <c r="C1996" s="161">
        <v>3505.25</v>
      </c>
      <c r="D1996" s="161">
        <v>3505.25</v>
      </c>
    </row>
    <row r="1997" spans="1:4">
      <c r="A1997" s="162">
        <v>8982</v>
      </c>
      <c r="B1997" s="162">
        <v>3623.33</v>
      </c>
      <c r="C1997" s="162">
        <v>3507.75</v>
      </c>
      <c r="D1997" s="162">
        <v>3507.75</v>
      </c>
    </row>
    <row r="1998" spans="1:4">
      <c r="A1998" s="161">
        <v>8986.5</v>
      </c>
      <c r="B1998" s="161">
        <v>3625.58</v>
      </c>
      <c r="C1998" s="161">
        <v>3510.33</v>
      </c>
      <c r="D1998" s="161">
        <v>3510.33</v>
      </c>
    </row>
    <row r="1999" spans="1:4">
      <c r="A1999" s="162">
        <v>8991</v>
      </c>
      <c r="B1999" s="162">
        <v>3627.83</v>
      </c>
      <c r="C1999" s="162">
        <v>3512.83</v>
      </c>
      <c r="D1999" s="162">
        <v>3512.83</v>
      </c>
    </row>
    <row r="2000" spans="1:4">
      <c r="A2000" s="161">
        <v>8995.5</v>
      </c>
      <c r="B2000" s="161">
        <v>3630</v>
      </c>
      <c r="C2000" s="161">
        <v>3515.33</v>
      </c>
      <c r="D2000" s="161">
        <v>3515.33</v>
      </c>
    </row>
    <row r="2001" spans="1:4">
      <c r="A2001" s="162">
        <v>9000</v>
      </c>
      <c r="B2001" s="162">
        <v>3632.25</v>
      </c>
      <c r="C2001" s="162">
        <v>3517.83</v>
      </c>
      <c r="D2001" s="162">
        <v>3517.83</v>
      </c>
    </row>
    <row r="2002" spans="1:4">
      <c r="A2002" s="161">
        <v>9004.5</v>
      </c>
      <c r="B2002" s="161">
        <v>3634.5</v>
      </c>
      <c r="C2002" s="161">
        <v>3520.42</v>
      </c>
      <c r="D2002" s="161">
        <v>3520.42</v>
      </c>
    </row>
    <row r="2003" spans="1:4">
      <c r="A2003" s="162">
        <v>9009</v>
      </c>
      <c r="B2003" s="162">
        <v>3636.75</v>
      </c>
      <c r="C2003" s="162">
        <v>3522.92</v>
      </c>
      <c r="D2003" s="162">
        <v>3522.92</v>
      </c>
    </row>
    <row r="2004" spans="1:4">
      <c r="A2004" s="161">
        <v>9013.5</v>
      </c>
      <c r="B2004" s="161">
        <v>3638.92</v>
      </c>
      <c r="C2004" s="161">
        <v>3525.42</v>
      </c>
      <c r="D2004" s="161">
        <v>3525.42</v>
      </c>
    </row>
    <row r="2005" spans="1:4">
      <c r="A2005" s="162">
        <v>9018</v>
      </c>
      <c r="B2005" s="162">
        <v>3641.17</v>
      </c>
      <c r="C2005" s="162">
        <v>3527.92</v>
      </c>
      <c r="D2005" s="162">
        <v>3527.92</v>
      </c>
    </row>
    <row r="2006" spans="1:4">
      <c r="A2006" s="161">
        <v>9022.5</v>
      </c>
      <c r="B2006" s="161">
        <v>3643.42</v>
      </c>
      <c r="C2006" s="161">
        <v>3530.5</v>
      </c>
      <c r="D2006" s="161">
        <v>3530.5</v>
      </c>
    </row>
    <row r="2007" spans="1:4">
      <c r="A2007" s="162">
        <v>9027</v>
      </c>
      <c r="B2007" s="162">
        <v>3645.58</v>
      </c>
      <c r="C2007" s="162">
        <v>3532.92</v>
      </c>
      <c r="D2007" s="162">
        <v>3532.92</v>
      </c>
    </row>
    <row r="2008" spans="1:4">
      <c r="A2008" s="161">
        <v>9031.5</v>
      </c>
      <c r="B2008" s="161">
        <v>3647.83</v>
      </c>
      <c r="C2008" s="161">
        <v>3535.5</v>
      </c>
      <c r="D2008" s="161">
        <v>3535.5</v>
      </c>
    </row>
    <row r="2009" spans="1:4">
      <c r="A2009" s="162">
        <v>9036</v>
      </c>
      <c r="B2009" s="162">
        <v>3650.08</v>
      </c>
      <c r="C2009" s="162">
        <v>3538.08</v>
      </c>
      <c r="D2009" s="162">
        <v>3538.08</v>
      </c>
    </row>
    <row r="2010" spans="1:4">
      <c r="A2010" s="161">
        <v>9040.5</v>
      </c>
      <c r="B2010" s="161">
        <v>3652.33</v>
      </c>
      <c r="C2010" s="161">
        <v>3540.58</v>
      </c>
      <c r="D2010" s="161">
        <v>3540.58</v>
      </c>
    </row>
    <row r="2011" spans="1:4">
      <c r="A2011" s="162">
        <v>9045</v>
      </c>
      <c r="B2011" s="162">
        <v>3654.5</v>
      </c>
      <c r="C2011" s="162">
        <v>3543.08</v>
      </c>
      <c r="D2011" s="162">
        <v>3543.08</v>
      </c>
    </row>
    <row r="2012" spans="1:4">
      <c r="A2012" s="161">
        <v>9049.5</v>
      </c>
      <c r="B2012" s="161">
        <v>3656.75</v>
      </c>
      <c r="C2012" s="161">
        <v>3545.58</v>
      </c>
      <c r="D2012" s="161">
        <v>3545.58</v>
      </c>
    </row>
    <row r="2013" spans="1:4">
      <c r="A2013" s="162">
        <v>9054</v>
      </c>
      <c r="B2013" s="162">
        <v>3659</v>
      </c>
      <c r="C2013" s="162">
        <v>3548.17</v>
      </c>
      <c r="D2013" s="162">
        <v>3548.17</v>
      </c>
    </row>
    <row r="2014" spans="1:4">
      <c r="A2014" s="161">
        <v>9058.5</v>
      </c>
      <c r="B2014" s="161">
        <v>3661.25</v>
      </c>
      <c r="C2014" s="161">
        <v>3550.67</v>
      </c>
      <c r="D2014" s="161">
        <v>3550.67</v>
      </c>
    </row>
    <row r="2015" spans="1:4">
      <c r="A2015" s="162">
        <v>9063</v>
      </c>
      <c r="B2015" s="162">
        <v>3663.42</v>
      </c>
      <c r="C2015" s="162">
        <v>3553.17</v>
      </c>
      <c r="D2015" s="162">
        <v>3553.17</v>
      </c>
    </row>
    <row r="2016" spans="1:4">
      <c r="A2016" s="161">
        <v>9067.5</v>
      </c>
      <c r="B2016" s="161">
        <v>3665.67</v>
      </c>
      <c r="C2016" s="161">
        <v>3555.67</v>
      </c>
      <c r="D2016" s="161">
        <v>3555.67</v>
      </c>
    </row>
    <row r="2017" spans="1:10">
      <c r="A2017" s="162">
        <v>9072</v>
      </c>
      <c r="B2017" s="162">
        <v>3667.92</v>
      </c>
      <c r="C2017" s="162">
        <v>3558.25</v>
      </c>
      <c r="D2017" s="162">
        <v>3558.25</v>
      </c>
    </row>
    <row r="2018" spans="1:10">
      <c r="A2018" s="161">
        <v>9076.5</v>
      </c>
      <c r="B2018" s="161">
        <v>3670.08</v>
      </c>
      <c r="C2018" s="161">
        <v>3560.67</v>
      </c>
      <c r="D2018" s="161">
        <v>3560.67</v>
      </c>
    </row>
    <row r="2019" spans="1:10">
      <c r="A2019" s="162">
        <v>9081</v>
      </c>
      <c r="B2019" s="162">
        <v>3672.33</v>
      </c>
      <c r="C2019" s="162">
        <v>3563.25</v>
      </c>
      <c r="D2019" s="162">
        <v>3563.25</v>
      </c>
    </row>
    <row r="2020" spans="1:10">
      <c r="A2020" s="161">
        <v>9085.5</v>
      </c>
      <c r="B2020" s="161">
        <v>3674.58</v>
      </c>
      <c r="C2020" s="161">
        <v>3565.75</v>
      </c>
      <c r="D2020" s="161">
        <v>3565.75</v>
      </c>
    </row>
    <row r="2021" spans="1:10">
      <c r="A2021" s="162">
        <v>9090</v>
      </c>
      <c r="B2021" s="162">
        <v>3676.83</v>
      </c>
      <c r="C2021" s="162">
        <v>3568.33</v>
      </c>
      <c r="D2021" s="162">
        <v>3568.33</v>
      </c>
    </row>
    <row r="2022" spans="1:10">
      <c r="A2022" s="161">
        <v>9094.5</v>
      </c>
      <c r="B2022" s="161">
        <v>3679</v>
      </c>
      <c r="C2022" s="161">
        <v>3570.75</v>
      </c>
      <c r="D2022" s="161">
        <v>3570.75</v>
      </c>
    </row>
    <row r="2023" spans="1:10">
      <c r="A2023" s="162">
        <v>9099</v>
      </c>
      <c r="B2023" s="162">
        <v>3681.25</v>
      </c>
      <c r="C2023" s="162">
        <v>3573.33</v>
      </c>
      <c r="D2023" s="162">
        <v>3573.33</v>
      </c>
    </row>
    <row r="2024" spans="1:10">
      <c r="A2024" s="161">
        <v>9103.5</v>
      </c>
      <c r="B2024" s="161">
        <v>3683.5</v>
      </c>
      <c r="C2024" s="161">
        <v>3575.83</v>
      </c>
      <c r="D2024" s="161">
        <v>3575.83</v>
      </c>
    </row>
    <row r="2025" spans="1:10">
      <c r="A2025" s="162">
        <v>9108</v>
      </c>
      <c r="B2025" s="162">
        <v>3685.75</v>
      </c>
      <c r="C2025" s="162">
        <v>3578.42</v>
      </c>
      <c r="D2025" s="162">
        <v>3578.42</v>
      </c>
    </row>
    <row r="2026" spans="1:10">
      <c r="A2026" s="161">
        <v>9112.5</v>
      </c>
      <c r="B2026" s="161">
        <v>3687.92</v>
      </c>
      <c r="C2026" s="161">
        <v>3580.83</v>
      </c>
      <c r="D2026" s="161">
        <v>3580.83</v>
      </c>
    </row>
    <row r="2027" spans="1:10">
      <c r="A2027" s="162">
        <v>9117</v>
      </c>
      <c r="B2027" s="162">
        <v>3690.17</v>
      </c>
      <c r="C2027" s="162">
        <v>3583.42</v>
      </c>
      <c r="D2027" s="162">
        <v>3583.42</v>
      </c>
    </row>
    <row r="2028" spans="1:10">
      <c r="A2028" s="161">
        <v>9121.5</v>
      </c>
      <c r="B2028" s="161">
        <v>3692.42</v>
      </c>
      <c r="C2028" s="161">
        <v>3585.92</v>
      </c>
      <c r="D2028" s="161">
        <v>3585.92</v>
      </c>
    </row>
    <row r="2029" spans="1:10">
      <c r="A2029" s="162">
        <v>9126</v>
      </c>
      <c r="B2029" s="162">
        <v>3694.67</v>
      </c>
      <c r="C2029" s="162">
        <v>3588.5</v>
      </c>
      <c r="D2029" s="162">
        <v>3588.5</v>
      </c>
    </row>
    <row r="2030" spans="1:10">
      <c r="A2030" s="161">
        <v>9130.5</v>
      </c>
      <c r="B2030" s="161">
        <v>3696.83</v>
      </c>
      <c r="C2030" s="161">
        <v>3590.92</v>
      </c>
      <c r="D2030" s="161">
        <v>3590.92</v>
      </c>
      <c r="E2030"/>
      <c r="F2030"/>
      <c r="G2030"/>
      <c r="H2030"/>
      <c r="I2030"/>
      <c r="J2030"/>
    </row>
    <row r="2031" spans="1:10">
      <c r="A2031" s="162">
        <v>9135</v>
      </c>
      <c r="B2031" s="162">
        <v>3699.08</v>
      </c>
      <c r="C2031" s="162">
        <v>3593.5</v>
      </c>
      <c r="D2031" s="162">
        <v>3593.5</v>
      </c>
    </row>
    <row r="2032" spans="1:10">
      <c r="A2032" s="161">
        <v>9139.5</v>
      </c>
      <c r="B2032" s="161">
        <v>3701.33</v>
      </c>
      <c r="C2032" s="161">
        <v>3596</v>
      </c>
      <c r="D2032" s="161">
        <v>3596</v>
      </c>
    </row>
    <row r="2033" spans="1:4">
      <c r="A2033" s="162">
        <v>9144</v>
      </c>
      <c r="B2033" s="162">
        <v>3703.5</v>
      </c>
      <c r="C2033" s="162">
        <v>3598.5</v>
      </c>
      <c r="D2033" s="162">
        <v>3598.5</v>
      </c>
    </row>
    <row r="2034" spans="1:4">
      <c r="A2034" s="161">
        <v>9148.5</v>
      </c>
      <c r="B2034" s="161">
        <v>3705.75</v>
      </c>
      <c r="C2034" s="161">
        <v>3601</v>
      </c>
      <c r="D2034" s="161">
        <v>3601</v>
      </c>
    </row>
    <row r="2035" spans="1:4">
      <c r="A2035" s="162">
        <v>9153</v>
      </c>
      <c r="B2035" s="162">
        <v>3708</v>
      </c>
      <c r="C2035" s="162">
        <v>3603.58</v>
      </c>
      <c r="D2035" s="162">
        <v>3603.58</v>
      </c>
    </row>
    <row r="2036" spans="1:4">
      <c r="A2036" s="161">
        <v>9157.5</v>
      </c>
      <c r="B2036" s="161">
        <v>3710.25</v>
      </c>
      <c r="C2036" s="161">
        <v>3606.08</v>
      </c>
      <c r="D2036" s="161">
        <v>3606.08</v>
      </c>
    </row>
    <row r="2037" spans="1:4">
      <c r="A2037" s="162">
        <v>9162</v>
      </c>
      <c r="B2037" s="162">
        <v>3712.42</v>
      </c>
      <c r="C2037" s="162">
        <v>3608.58</v>
      </c>
      <c r="D2037" s="162">
        <v>3608.58</v>
      </c>
    </row>
    <row r="2038" spans="1:4">
      <c r="A2038" s="161">
        <v>9166.5</v>
      </c>
      <c r="B2038" s="161">
        <v>3714.67</v>
      </c>
      <c r="C2038" s="161">
        <v>3611.08</v>
      </c>
      <c r="D2038" s="161">
        <v>3611.08</v>
      </c>
    </row>
    <row r="2039" spans="1:4">
      <c r="A2039" s="162">
        <v>9171</v>
      </c>
      <c r="B2039" s="162">
        <v>3716.92</v>
      </c>
      <c r="C2039" s="162">
        <v>3613.67</v>
      </c>
      <c r="D2039" s="162">
        <v>3613.67</v>
      </c>
    </row>
    <row r="2040" spans="1:4">
      <c r="A2040" s="161">
        <v>9175.5</v>
      </c>
      <c r="B2040" s="161">
        <v>3719.17</v>
      </c>
      <c r="C2040" s="161">
        <v>3616.17</v>
      </c>
      <c r="D2040" s="161">
        <v>3616.17</v>
      </c>
    </row>
    <row r="2041" spans="1:4">
      <c r="A2041" s="162">
        <v>9180</v>
      </c>
      <c r="B2041" s="162">
        <v>3721.33</v>
      </c>
      <c r="C2041" s="162">
        <v>3618.67</v>
      </c>
      <c r="D2041" s="162">
        <v>3618.67</v>
      </c>
    </row>
    <row r="2042" spans="1:4">
      <c r="A2042" s="161">
        <v>9184.5</v>
      </c>
      <c r="B2042" s="161">
        <v>3723.58</v>
      </c>
      <c r="C2042" s="161">
        <v>3621.25</v>
      </c>
      <c r="D2042" s="161">
        <v>3621.25</v>
      </c>
    </row>
    <row r="2043" spans="1:4">
      <c r="A2043" s="162">
        <v>9189</v>
      </c>
      <c r="B2043" s="162">
        <v>3725.83</v>
      </c>
      <c r="C2043" s="162">
        <v>3623.75</v>
      </c>
      <c r="D2043" s="162">
        <v>3623.75</v>
      </c>
    </row>
    <row r="2044" spans="1:4">
      <c r="A2044" s="161">
        <v>9193.5</v>
      </c>
      <c r="B2044" s="161">
        <v>3728</v>
      </c>
      <c r="C2044" s="161">
        <v>3626.25</v>
      </c>
      <c r="D2044" s="161">
        <v>3626.25</v>
      </c>
    </row>
    <row r="2045" spans="1:4">
      <c r="A2045" s="162">
        <v>9198</v>
      </c>
      <c r="B2045" s="162">
        <v>3730.25</v>
      </c>
      <c r="C2045" s="162">
        <v>3628.75</v>
      </c>
      <c r="D2045" s="162">
        <v>3628.75</v>
      </c>
    </row>
    <row r="2046" spans="1:4">
      <c r="A2046" s="161">
        <v>9202.5</v>
      </c>
      <c r="B2046" s="161">
        <v>3732.5</v>
      </c>
      <c r="C2046" s="161">
        <v>3631.33</v>
      </c>
      <c r="D2046" s="161">
        <v>3631.33</v>
      </c>
    </row>
    <row r="2047" spans="1:4">
      <c r="A2047" s="162">
        <v>9207</v>
      </c>
      <c r="B2047" s="162">
        <v>3734.75</v>
      </c>
      <c r="C2047" s="162">
        <v>3633.83</v>
      </c>
      <c r="D2047" s="162">
        <v>3633.83</v>
      </c>
    </row>
    <row r="2048" spans="1:4">
      <c r="A2048" s="161">
        <v>9211.5</v>
      </c>
      <c r="B2048" s="161">
        <v>3736.92</v>
      </c>
      <c r="C2048" s="161">
        <v>3636.33</v>
      </c>
      <c r="D2048" s="161">
        <v>3636.33</v>
      </c>
    </row>
    <row r="2049" spans="1:4">
      <c r="A2049" s="162">
        <v>9216</v>
      </c>
      <c r="B2049" s="162">
        <v>3739.17</v>
      </c>
      <c r="C2049" s="162">
        <v>3638.83</v>
      </c>
      <c r="D2049" s="162">
        <v>3638.83</v>
      </c>
    </row>
    <row r="2050" spans="1:4">
      <c r="A2050" s="161">
        <v>9220.5</v>
      </c>
      <c r="B2050" s="161">
        <v>3741.42</v>
      </c>
      <c r="C2050" s="161">
        <v>3641.42</v>
      </c>
      <c r="D2050" s="161">
        <v>3641.42</v>
      </c>
    </row>
    <row r="2051" spans="1:4">
      <c r="A2051" s="162">
        <v>9225</v>
      </c>
      <c r="B2051" s="162">
        <v>3743.67</v>
      </c>
      <c r="C2051" s="162">
        <v>3643.92</v>
      </c>
      <c r="D2051" s="162">
        <v>3643.92</v>
      </c>
    </row>
    <row r="2052" spans="1:4">
      <c r="A2052" s="161">
        <v>9229.5</v>
      </c>
      <c r="B2052" s="161">
        <v>3745.83</v>
      </c>
      <c r="C2052" s="161">
        <v>3646.42</v>
      </c>
      <c r="D2052" s="161">
        <v>3646.42</v>
      </c>
    </row>
    <row r="2053" spans="1:4">
      <c r="A2053" s="162">
        <v>9234</v>
      </c>
      <c r="B2053" s="162">
        <v>3748.08</v>
      </c>
      <c r="C2053" s="162">
        <v>3648.92</v>
      </c>
      <c r="D2053" s="162">
        <v>3648.92</v>
      </c>
    </row>
    <row r="2054" spans="1:4">
      <c r="A2054" s="161">
        <v>9238.5</v>
      </c>
      <c r="B2054" s="161">
        <v>3750.33</v>
      </c>
      <c r="C2054" s="161">
        <v>3651.5</v>
      </c>
      <c r="D2054" s="161">
        <v>3651.5</v>
      </c>
    </row>
    <row r="2055" spans="1:4">
      <c r="A2055" s="162">
        <v>9243</v>
      </c>
      <c r="B2055" s="162">
        <v>3752.58</v>
      </c>
      <c r="C2055" s="162">
        <v>3654</v>
      </c>
      <c r="D2055" s="162">
        <v>3654</v>
      </c>
    </row>
    <row r="2056" spans="1:4">
      <c r="A2056" s="161">
        <v>9247.5</v>
      </c>
      <c r="B2056" s="161">
        <v>3754.75</v>
      </c>
      <c r="C2056" s="161">
        <v>3656.5</v>
      </c>
      <c r="D2056" s="161">
        <v>3656.5</v>
      </c>
    </row>
    <row r="2057" spans="1:4">
      <c r="A2057" s="162">
        <v>9252</v>
      </c>
      <c r="B2057" s="162">
        <v>3757</v>
      </c>
      <c r="C2057" s="162">
        <v>3659</v>
      </c>
      <c r="D2057" s="162">
        <v>3659</v>
      </c>
    </row>
    <row r="2058" spans="1:4">
      <c r="A2058" s="161">
        <v>9256.5</v>
      </c>
      <c r="B2058" s="161">
        <v>3759.25</v>
      </c>
      <c r="C2058" s="161">
        <v>3661.58</v>
      </c>
      <c r="D2058" s="161">
        <v>3661.58</v>
      </c>
    </row>
    <row r="2059" spans="1:4">
      <c r="A2059" s="162">
        <v>9261</v>
      </c>
      <c r="B2059" s="162">
        <v>3761.42</v>
      </c>
      <c r="C2059" s="162">
        <v>3664</v>
      </c>
      <c r="D2059" s="162">
        <v>3664</v>
      </c>
    </row>
    <row r="2060" spans="1:4">
      <c r="A2060" s="161">
        <v>9265.5</v>
      </c>
      <c r="B2060" s="161">
        <v>3763.67</v>
      </c>
      <c r="C2060" s="161">
        <v>3666.58</v>
      </c>
      <c r="D2060" s="161">
        <v>3666.58</v>
      </c>
    </row>
    <row r="2061" spans="1:4">
      <c r="A2061" s="162">
        <v>9270</v>
      </c>
      <c r="B2061" s="162">
        <v>3765.92</v>
      </c>
      <c r="C2061" s="162">
        <v>3669.08</v>
      </c>
      <c r="D2061" s="162">
        <v>3669.08</v>
      </c>
    </row>
    <row r="2062" spans="1:4">
      <c r="A2062" s="161">
        <v>9274.5</v>
      </c>
      <c r="B2062" s="161">
        <v>3768.17</v>
      </c>
      <c r="C2062" s="161">
        <v>3671.67</v>
      </c>
      <c r="D2062" s="161">
        <v>3671.67</v>
      </c>
    </row>
    <row r="2063" spans="1:4">
      <c r="A2063" s="162">
        <v>9279</v>
      </c>
      <c r="B2063" s="162">
        <v>3770.33</v>
      </c>
      <c r="C2063" s="162">
        <v>3674.08</v>
      </c>
      <c r="D2063" s="162">
        <v>3674.08</v>
      </c>
    </row>
    <row r="2064" spans="1:4">
      <c r="A2064" s="161">
        <v>9283.5</v>
      </c>
      <c r="B2064" s="161">
        <v>3772.58</v>
      </c>
      <c r="C2064" s="161">
        <v>3676.67</v>
      </c>
      <c r="D2064" s="161">
        <v>3676.67</v>
      </c>
    </row>
    <row r="2065" spans="1:4">
      <c r="A2065" s="162">
        <v>9288</v>
      </c>
      <c r="B2065" s="162">
        <v>3774.83</v>
      </c>
      <c r="C2065" s="162">
        <v>3679.17</v>
      </c>
      <c r="D2065" s="162">
        <v>3679.17</v>
      </c>
    </row>
    <row r="2066" spans="1:4">
      <c r="A2066" s="161">
        <v>9292.5</v>
      </c>
      <c r="B2066" s="161">
        <v>3777.08</v>
      </c>
      <c r="C2066" s="161">
        <v>3681.75</v>
      </c>
      <c r="D2066" s="161">
        <v>3681.75</v>
      </c>
    </row>
    <row r="2067" spans="1:4">
      <c r="A2067" s="162">
        <v>9297</v>
      </c>
      <c r="B2067" s="162">
        <v>3779.25</v>
      </c>
      <c r="C2067" s="162">
        <v>3684.17</v>
      </c>
      <c r="D2067" s="162">
        <v>3684.17</v>
      </c>
    </row>
    <row r="2068" spans="1:4">
      <c r="A2068" s="161">
        <v>9301.5</v>
      </c>
      <c r="B2068" s="161">
        <v>3781.5</v>
      </c>
      <c r="C2068" s="161">
        <v>3686.75</v>
      </c>
      <c r="D2068" s="161">
        <v>3686.75</v>
      </c>
    </row>
    <row r="2069" spans="1:4">
      <c r="A2069" s="162">
        <v>9306</v>
      </c>
      <c r="B2069" s="162">
        <v>3783.75</v>
      </c>
      <c r="C2069" s="162">
        <v>3689.25</v>
      </c>
      <c r="D2069" s="162">
        <v>3689.25</v>
      </c>
    </row>
    <row r="2070" spans="1:4">
      <c r="A2070" s="161">
        <v>9310.5</v>
      </c>
      <c r="B2070" s="161">
        <v>3785.92</v>
      </c>
      <c r="C2070" s="161">
        <v>3691.75</v>
      </c>
      <c r="D2070" s="161">
        <v>3691.75</v>
      </c>
    </row>
    <row r="2071" spans="1:4">
      <c r="A2071" s="162">
        <v>9315</v>
      </c>
      <c r="B2071" s="162">
        <v>3788.17</v>
      </c>
      <c r="C2071" s="162">
        <v>3694.25</v>
      </c>
      <c r="D2071" s="162">
        <v>3694.25</v>
      </c>
    </row>
    <row r="2072" spans="1:4">
      <c r="A2072" s="161">
        <v>9319.5</v>
      </c>
      <c r="B2072" s="161">
        <v>3790.42</v>
      </c>
      <c r="C2072" s="161">
        <v>3696.83</v>
      </c>
      <c r="D2072" s="161">
        <v>3696.83</v>
      </c>
    </row>
    <row r="2073" spans="1:4">
      <c r="A2073" s="162">
        <v>9324</v>
      </c>
      <c r="B2073" s="162">
        <v>3792.67</v>
      </c>
      <c r="C2073" s="162">
        <v>3699.33</v>
      </c>
      <c r="D2073" s="162">
        <v>3699.33</v>
      </c>
    </row>
    <row r="2074" spans="1:4">
      <c r="A2074" s="161">
        <v>9328.5</v>
      </c>
      <c r="B2074" s="161">
        <v>3794.83</v>
      </c>
      <c r="C2074" s="161">
        <v>3701.83</v>
      </c>
      <c r="D2074" s="161">
        <v>3701.83</v>
      </c>
    </row>
    <row r="2075" spans="1:4">
      <c r="A2075" s="162">
        <v>9333</v>
      </c>
      <c r="B2075" s="162">
        <v>3797.08</v>
      </c>
      <c r="C2075" s="162">
        <v>3704.42</v>
      </c>
      <c r="D2075" s="162">
        <v>3704.42</v>
      </c>
    </row>
    <row r="2076" spans="1:4">
      <c r="A2076" s="161">
        <v>9337.5</v>
      </c>
      <c r="B2076" s="161">
        <v>3799.33</v>
      </c>
      <c r="C2076" s="161">
        <v>3706.92</v>
      </c>
      <c r="D2076" s="161">
        <v>3706.92</v>
      </c>
    </row>
    <row r="2077" spans="1:4">
      <c r="A2077" s="162">
        <v>9342</v>
      </c>
      <c r="B2077" s="162">
        <v>3801.58</v>
      </c>
      <c r="C2077" s="162">
        <v>3709.5</v>
      </c>
      <c r="D2077" s="162">
        <v>3709.5</v>
      </c>
    </row>
    <row r="2078" spans="1:4">
      <c r="A2078" s="161">
        <v>9346.5</v>
      </c>
      <c r="B2078" s="161">
        <v>3803.75</v>
      </c>
      <c r="C2078" s="161">
        <v>3711.92</v>
      </c>
      <c r="D2078" s="161">
        <v>3711.92</v>
      </c>
    </row>
    <row r="2079" spans="1:4">
      <c r="A2079" s="162">
        <v>9351</v>
      </c>
      <c r="B2079" s="162">
        <v>3806</v>
      </c>
      <c r="C2079" s="162">
        <v>3714.5</v>
      </c>
      <c r="D2079" s="162">
        <v>3714.5</v>
      </c>
    </row>
    <row r="2080" spans="1:4">
      <c r="A2080" s="161">
        <v>9355.5</v>
      </c>
      <c r="B2080" s="161">
        <v>3808.25</v>
      </c>
      <c r="C2080" s="161">
        <v>3717</v>
      </c>
      <c r="D2080" s="161">
        <v>3717</v>
      </c>
    </row>
    <row r="2081" spans="1:4">
      <c r="A2081" s="162">
        <v>9360</v>
      </c>
      <c r="B2081" s="162">
        <v>3810.42</v>
      </c>
      <c r="C2081" s="162">
        <v>3719.5</v>
      </c>
      <c r="D2081" s="162">
        <v>3719.5</v>
      </c>
    </row>
    <row r="2082" spans="1:4">
      <c r="A2082" s="161">
        <v>9364.5</v>
      </c>
      <c r="B2082" s="161">
        <v>3812.67</v>
      </c>
      <c r="C2082" s="161">
        <v>3722</v>
      </c>
      <c r="D2082" s="161">
        <v>3722</v>
      </c>
    </row>
    <row r="2083" spans="1:4">
      <c r="A2083" s="162">
        <v>9369</v>
      </c>
      <c r="B2083" s="162">
        <v>3814.92</v>
      </c>
      <c r="C2083" s="162">
        <v>3724.58</v>
      </c>
      <c r="D2083" s="162">
        <v>3724.58</v>
      </c>
    </row>
    <row r="2084" spans="1:4">
      <c r="A2084" s="161">
        <v>9373.5</v>
      </c>
      <c r="B2084" s="161">
        <v>3817.17</v>
      </c>
      <c r="C2084" s="161">
        <v>3727.08</v>
      </c>
      <c r="D2084" s="161">
        <v>3727.08</v>
      </c>
    </row>
    <row r="2085" spans="1:4">
      <c r="A2085" s="162">
        <v>9378</v>
      </c>
      <c r="B2085" s="162">
        <v>3819.33</v>
      </c>
      <c r="C2085" s="162">
        <v>3729.58</v>
      </c>
      <c r="D2085" s="162">
        <v>3729.58</v>
      </c>
    </row>
    <row r="2086" spans="1:4">
      <c r="A2086" s="161">
        <v>9382.5</v>
      </c>
      <c r="B2086" s="161">
        <v>3821.58</v>
      </c>
      <c r="C2086" s="161">
        <v>3732.08</v>
      </c>
      <c r="D2086" s="161">
        <v>3732.08</v>
      </c>
    </row>
    <row r="2087" spans="1:4">
      <c r="A2087" s="162">
        <v>9387</v>
      </c>
      <c r="B2087" s="162">
        <v>3823.83</v>
      </c>
      <c r="C2087" s="162">
        <v>3734.67</v>
      </c>
      <c r="D2087" s="162">
        <v>3734.67</v>
      </c>
    </row>
    <row r="2088" spans="1:4">
      <c r="A2088" s="161">
        <v>9391.5</v>
      </c>
      <c r="B2088" s="161">
        <v>3826.08</v>
      </c>
      <c r="C2088" s="161">
        <v>3737.17</v>
      </c>
      <c r="D2088" s="161">
        <v>3737.17</v>
      </c>
    </row>
    <row r="2089" spans="1:4">
      <c r="A2089" s="162">
        <v>9396</v>
      </c>
      <c r="B2089" s="162">
        <v>3828.25</v>
      </c>
      <c r="C2089" s="162">
        <v>3739.67</v>
      </c>
      <c r="D2089" s="162">
        <v>3739.67</v>
      </c>
    </row>
    <row r="2090" spans="1:4">
      <c r="A2090" s="161">
        <v>9400.5</v>
      </c>
      <c r="B2090" s="161">
        <v>3830.5</v>
      </c>
      <c r="C2090" s="161">
        <v>3742.17</v>
      </c>
      <c r="D2090" s="161">
        <v>3742.17</v>
      </c>
    </row>
    <row r="2091" spans="1:4">
      <c r="A2091" s="162">
        <v>9405</v>
      </c>
      <c r="B2091" s="162">
        <v>3832.75</v>
      </c>
      <c r="C2091" s="162">
        <v>3744.75</v>
      </c>
      <c r="D2091" s="162">
        <v>3744.75</v>
      </c>
    </row>
    <row r="2092" spans="1:4">
      <c r="A2092" s="161">
        <v>9409.5</v>
      </c>
      <c r="B2092" s="161">
        <v>3835</v>
      </c>
      <c r="C2092" s="161">
        <v>3747.25</v>
      </c>
      <c r="D2092" s="161">
        <v>3747.25</v>
      </c>
    </row>
    <row r="2093" spans="1:4">
      <c r="A2093" s="162">
        <v>9414</v>
      </c>
      <c r="B2093" s="162">
        <v>3837.17</v>
      </c>
      <c r="C2093" s="162">
        <v>3749.75</v>
      </c>
      <c r="D2093" s="162">
        <v>3749.75</v>
      </c>
    </row>
    <row r="2094" spans="1:4">
      <c r="A2094" s="161">
        <v>9418.5</v>
      </c>
      <c r="B2094" s="161">
        <v>3839.42</v>
      </c>
      <c r="C2094" s="161">
        <v>3752.25</v>
      </c>
      <c r="D2094" s="161">
        <v>3752.25</v>
      </c>
    </row>
    <row r="2095" spans="1:4">
      <c r="A2095" s="162">
        <v>9423</v>
      </c>
      <c r="B2095" s="162">
        <v>3841.67</v>
      </c>
      <c r="C2095" s="162">
        <v>3754.83</v>
      </c>
      <c r="D2095" s="162">
        <v>3754.83</v>
      </c>
    </row>
    <row r="2096" spans="1:4">
      <c r="A2096" s="161">
        <v>9427.5</v>
      </c>
      <c r="B2096" s="161">
        <v>3843.83</v>
      </c>
      <c r="C2096" s="161">
        <v>3757.25</v>
      </c>
      <c r="D2096" s="161">
        <v>3757.25</v>
      </c>
    </row>
    <row r="2097" spans="1:4">
      <c r="A2097" s="162">
        <v>9432</v>
      </c>
      <c r="B2097" s="162">
        <v>3846.08</v>
      </c>
      <c r="C2097" s="162">
        <v>3759.83</v>
      </c>
      <c r="D2097" s="162">
        <v>3759.83</v>
      </c>
    </row>
    <row r="2098" spans="1:4">
      <c r="A2098" s="161">
        <v>9436.5</v>
      </c>
      <c r="B2098" s="161">
        <v>3848.33</v>
      </c>
      <c r="C2098" s="161">
        <v>3762.33</v>
      </c>
      <c r="D2098" s="161">
        <v>3762.33</v>
      </c>
    </row>
    <row r="2099" spans="1:4">
      <c r="A2099" s="162">
        <v>9441</v>
      </c>
      <c r="B2099" s="162">
        <v>3850.58</v>
      </c>
      <c r="C2099" s="162">
        <v>3764.92</v>
      </c>
      <c r="D2099" s="162">
        <v>3764.92</v>
      </c>
    </row>
    <row r="2100" spans="1:4">
      <c r="A2100" s="161">
        <v>9445.5</v>
      </c>
      <c r="B2100" s="161">
        <v>3852.75</v>
      </c>
      <c r="C2100" s="161">
        <v>3767.33</v>
      </c>
      <c r="D2100" s="161">
        <v>3767.33</v>
      </c>
    </row>
    <row r="2101" spans="1:4">
      <c r="A2101" s="162">
        <v>9450</v>
      </c>
      <c r="B2101" s="162">
        <v>3855</v>
      </c>
      <c r="C2101" s="162">
        <v>3769.92</v>
      </c>
      <c r="D2101" s="162">
        <v>3769.92</v>
      </c>
    </row>
    <row r="2102" spans="1:4">
      <c r="A2102" s="161">
        <v>9454.5</v>
      </c>
      <c r="B2102" s="161">
        <v>3857.25</v>
      </c>
      <c r="C2102" s="161">
        <v>3772.42</v>
      </c>
      <c r="D2102" s="161">
        <v>3772.42</v>
      </c>
    </row>
    <row r="2103" spans="1:4">
      <c r="A2103" s="162">
        <v>9459</v>
      </c>
      <c r="B2103" s="162">
        <v>3859.5</v>
      </c>
      <c r="C2103" s="162">
        <v>3775</v>
      </c>
      <c r="D2103" s="162">
        <v>3775</v>
      </c>
    </row>
    <row r="2104" spans="1:4">
      <c r="A2104" s="161">
        <v>9463.5</v>
      </c>
      <c r="B2104" s="161">
        <v>3861.67</v>
      </c>
      <c r="C2104" s="161">
        <v>3777.42</v>
      </c>
      <c r="D2104" s="161">
        <v>3777.42</v>
      </c>
    </row>
    <row r="2105" spans="1:4">
      <c r="A2105" s="162">
        <v>9468</v>
      </c>
      <c r="B2105" s="162">
        <v>3863.92</v>
      </c>
      <c r="C2105" s="162">
        <v>3780</v>
      </c>
      <c r="D2105" s="162">
        <v>3780</v>
      </c>
    </row>
    <row r="2106" spans="1:4">
      <c r="A2106" s="161">
        <v>9472.5</v>
      </c>
      <c r="B2106" s="161">
        <v>3866.17</v>
      </c>
      <c r="C2106" s="161">
        <v>3782.5</v>
      </c>
      <c r="D2106" s="161">
        <v>3782.5</v>
      </c>
    </row>
    <row r="2107" spans="1:4">
      <c r="A2107" s="162">
        <v>9477</v>
      </c>
      <c r="B2107" s="162">
        <v>3868.33</v>
      </c>
      <c r="C2107" s="162">
        <v>3785</v>
      </c>
      <c r="D2107" s="162">
        <v>3785</v>
      </c>
    </row>
    <row r="2108" spans="1:4">
      <c r="A2108" s="161">
        <v>9481.5</v>
      </c>
      <c r="B2108" s="161">
        <v>3870.58</v>
      </c>
      <c r="C2108" s="161">
        <v>3787.58</v>
      </c>
      <c r="D2108" s="161">
        <v>3787.58</v>
      </c>
    </row>
    <row r="2109" spans="1:4">
      <c r="A2109" s="162">
        <v>9486</v>
      </c>
      <c r="B2109" s="162">
        <v>3872.83</v>
      </c>
      <c r="C2109" s="162">
        <v>3790.08</v>
      </c>
      <c r="D2109" s="162">
        <v>3790.08</v>
      </c>
    </row>
    <row r="2110" spans="1:4">
      <c r="A2110" s="161">
        <v>9490.5</v>
      </c>
      <c r="B2110" s="161">
        <v>3875.08</v>
      </c>
      <c r="C2110" s="161">
        <v>3792.67</v>
      </c>
      <c r="D2110" s="161">
        <v>3792.67</v>
      </c>
    </row>
    <row r="2111" spans="1:4">
      <c r="A2111" s="162">
        <v>9495</v>
      </c>
      <c r="B2111" s="162">
        <v>3877.25</v>
      </c>
      <c r="C2111" s="162">
        <v>3795.08</v>
      </c>
      <c r="D2111" s="162">
        <v>3795.08</v>
      </c>
    </row>
    <row r="2112" spans="1:4">
      <c r="A2112" s="161">
        <v>9499.5</v>
      </c>
      <c r="B2112" s="161">
        <v>3879.5</v>
      </c>
      <c r="C2112" s="161">
        <v>3797.67</v>
      </c>
      <c r="D2112" s="161">
        <v>3797.67</v>
      </c>
    </row>
    <row r="2113" spans="1:4">
      <c r="A2113" s="162">
        <v>9504</v>
      </c>
      <c r="B2113" s="162">
        <v>3881.75</v>
      </c>
      <c r="C2113" s="162">
        <v>3800.17</v>
      </c>
      <c r="D2113" s="162">
        <v>3800.17</v>
      </c>
    </row>
    <row r="2114" spans="1:4">
      <c r="A2114" s="161">
        <v>9508.5</v>
      </c>
      <c r="B2114" s="161">
        <v>3884</v>
      </c>
      <c r="C2114" s="161">
        <v>3802.75</v>
      </c>
      <c r="D2114" s="161">
        <v>3802.75</v>
      </c>
    </row>
    <row r="2115" spans="1:4">
      <c r="A2115" s="162">
        <v>9513</v>
      </c>
      <c r="B2115" s="162">
        <v>3886.17</v>
      </c>
      <c r="C2115" s="162">
        <v>3805.17</v>
      </c>
      <c r="D2115" s="162">
        <v>3805.17</v>
      </c>
    </row>
    <row r="2116" spans="1:4">
      <c r="A2116" s="161">
        <v>9517.5</v>
      </c>
      <c r="B2116" s="161">
        <v>3888.42</v>
      </c>
      <c r="C2116" s="161">
        <v>3807.75</v>
      </c>
      <c r="D2116" s="161">
        <v>3807.75</v>
      </c>
    </row>
    <row r="2117" spans="1:4">
      <c r="A2117" s="162">
        <v>9522</v>
      </c>
      <c r="B2117" s="162">
        <v>3890.67</v>
      </c>
      <c r="C2117" s="162">
        <v>3810.25</v>
      </c>
      <c r="D2117" s="162">
        <v>3810.25</v>
      </c>
    </row>
    <row r="2118" spans="1:4">
      <c r="A2118" s="161">
        <v>9526.5</v>
      </c>
      <c r="B2118" s="161">
        <v>3892.83</v>
      </c>
      <c r="C2118" s="161">
        <v>3812.75</v>
      </c>
      <c r="D2118" s="161">
        <v>3812.75</v>
      </c>
    </row>
    <row r="2119" spans="1:4">
      <c r="A2119" s="162">
        <v>9531</v>
      </c>
      <c r="B2119" s="162">
        <v>3895.08</v>
      </c>
      <c r="C2119" s="162">
        <v>3815.25</v>
      </c>
      <c r="D2119" s="162">
        <v>3815.25</v>
      </c>
    </row>
    <row r="2120" spans="1:4">
      <c r="A2120" s="161">
        <v>9535.5</v>
      </c>
      <c r="B2120" s="161">
        <v>3897.33</v>
      </c>
      <c r="C2120" s="161">
        <v>3817.83</v>
      </c>
      <c r="D2120" s="161">
        <v>3817.83</v>
      </c>
    </row>
    <row r="2121" spans="1:4">
      <c r="A2121" s="162">
        <v>9540</v>
      </c>
      <c r="B2121" s="162">
        <v>3899.58</v>
      </c>
      <c r="C2121" s="162">
        <v>3820.33</v>
      </c>
      <c r="D2121" s="162">
        <v>3820.33</v>
      </c>
    </row>
    <row r="2122" spans="1:4">
      <c r="A2122" s="161">
        <v>9544.5</v>
      </c>
      <c r="B2122" s="161">
        <v>3901.75</v>
      </c>
      <c r="C2122" s="161">
        <v>3822.83</v>
      </c>
      <c r="D2122" s="161">
        <v>3822.83</v>
      </c>
    </row>
    <row r="2123" spans="1:4">
      <c r="A2123" s="162">
        <v>9549</v>
      </c>
      <c r="B2123" s="162">
        <v>3904</v>
      </c>
      <c r="C2123" s="162">
        <v>3825.33</v>
      </c>
      <c r="D2123" s="162">
        <v>3825.33</v>
      </c>
    </row>
    <row r="2124" spans="1:4">
      <c r="A2124" s="161">
        <v>9553.5</v>
      </c>
      <c r="B2124" s="161">
        <v>3906.25</v>
      </c>
      <c r="C2124" s="161">
        <v>3827.92</v>
      </c>
      <c r="D2124" s="161">
        <v>3827.92</v>
      </c>
    </row>
    <row r="2125" spans="1:4">
      <c r="A2125" s="162">
        <v>9558</v>
      </c>
      <c r="B2125" s="162">
        <v>3908.5</v>
      </c>
      <c r="C2125" s="162">
        <v>3830.42</v>
      </c>
      <c r="D2125" s="162">
        <v>3830.42</v>
      </c>
    </row>
    <row r="2126" spans="1:4">
      <c r="A2126" s="161">
        <v>9562.5</v>
      </c>
      <c r="B2126" s="161">
        <v>3910.67</v>
      </c>
      <c r="C2126" s="161">
        <v>3832.92</v>
      </c>
      <c r="D2126" s="161">
        <v>3832.92</v>
      </c>
    </row>
    <row r="2127" spans="1:4">
      <c r="A2127" s="162">
        <v>9567</v>
      </c>
      <c r="B2127" s="162">
        <v>3912.92</v>
      </c>
      <c r="C2127" s="162">
        <v>3835.42</v>
      </c>
      <c r="D2127" s="162">
        <v>3835.42</v>
      </c>
    </row>
    <row r="2128" spans="1:4">
      <c r="A2128" s="161">
        <v>9571.5</v>
      </c>
      <c r="B2128" s="161">
        <v>3915.17</v>
      </c>
      <c r="C2128" s="161">
        <v>3838</v>
      </c>
      <c r="D2128" s="161">
        <v>3838</v>
      </c>
    </row>
    <row r="2129" spans="1:4">
      <c r="A2129" s="162">
        <v>9576</v>
      </c>
      <c r="B2129" s="162">
        <v>3917.42</v>
      </c>
      <c r="C2129" s="162">
        <v>3840.5</v>
      </c>
      <c r="D2129" s="162">
        <v>3840.5</v>
      </c>
    </row>
    <row r="2130" spans="1:4">
      <c r="A2130" s="161">
        <v>9580.5</v>
      </c>
      <c r="B2130" s="161">
        <v>3919.58</v>
      </c>
      <c r="C2130" s="161">
        <v>3843</v>
      </c>
      <c r="D2130" s="161">
        <v>3843</v>
      </c>
    </row>
    <row r="2131" spans="1:4">
      <c r="A2131" s="162">
        <v>9585</v>
      </c>
      <c r="B2131" s="162">
        <v>3921.83</v>
      </c>
      <c r="C2131" s="162">
        <v>3845.5</v>
      </c>
      <c r="D2131" s="162">
        <v>3845.5</v>
      </c>
    </row>
    <row r="2132" spans="1:4">
      <c r="A2132" s="161">
        <v>9589.5</v>
      </c>
      <c r="B2132" s="161">
        <v>3924.08</v>
      </c>
      <c r="C2132" s="161">
        <v>3848.08</v>
      </c>
      <c r="D2132" s="161">
        <v>3848.08</v>
      </c>
    </row>
    <row r="2133" spans="1:4">
      <c r="A2133" s="162">
        <v>9594</v>
      </c>
      <c r="B2133" s="162">
        <v>3926.25</v>
      </c>
      <c r="C2133" s="162">
        <v>3850.5</v>
      </c>
      <c r="D2133" s="162">
        <v>3850.5</v>
      </c>
    </row>
    <row r="2134" spans="1:4">
      <c r="A2134" s="161">
        <v>9598.5</v>
      </c>
      <c r="B2134" s="161">
        <v>3928.5</v>
      </c>
      <c r="C2134" s="161">
        <v>3853.08</v>
      </c>
      <c r="D2134" s="161">
        <v>3853.08</v>
      </c>
    </row>
    <row r="2135" spans="1:4">
      <c r="A2135" s="162">
        <v>9603</v>
      </c>
      <c r="B2135" s="162">
        <v>3930.75</v>
      </c>
      <c r="C2135" s="162">
        <v>3855.58</v>
      </c>
      <c r="D2135" s="162">
        <v>3855.58</v>
      </c>
    </row>
    <row r="2136" spans="1:4">
      <c r="A2136" s="161">
        <v>9607.5</v>
      </c>
      <c r="B2136" s="161">
        <v>3933</v>
      </c>
      <c r="C2136" s="161">
        <v>3858.17</v>
      </c>
      <c r="D2136" s="161">
        <v>3858.17</v>
      </c>
    </row>
    <row r="2137" spans="1:4">
      <c r="A2137" s="162">
        <v>9612</v>
      </c>
      <c r="B2137" s="162">
        <v>3935.17</v>
      </c>
      <c r="C2137" s="162">
        <v>3860.58</v>
      </c>
      <c r="D2137" s="162">
        <v>3860.58</v>
      </c>
    </row>
    <row r="2138" spans="1:4">
      <c r="A2138" s="161">
        <v>9616.5</v>
      </c>
      <c r="B2138" s="161">
        <v>3937.42</v>
      </c>
      <c r="C2138" s="161">
        <v>3863.17</v>
      </c>
      <c r="D2138" s="161">
        <v>3863.17</v>
      </c>
    </row>
    <row r="2139" spans="1:4">
      <c r="A2139" s="162">
        <v>9621</v>
      </c>
      <c r="B2139" s="162">
        <v>3939.67</v>
      </c>
      <c r="C2139" s="162">
        <v>3865.75</v>
      </c>
      <c r="D2139" s="162">
        <v>3865.75</v>
      </c>
    </row>
    <row r="2140" spans="1:4">
      <c r="A2140" s="161">
        <v>9625.5</v>
      </c>
      <c r="B2140" s="161">
        <v>3941.92</v>
      </c>
      <c r="C2140" s="161">
        <v>3868.25</v>
      </c>
      <c r="D2140" s="161">
        <v>3868.25</v>
      </c>
    </row>
    <row r="2141" spans="1:4">
      <c r="A2141" s="162">
        <v>9630</v>
      </c>
      <c r="B2141" s="162">
        <v>3944.08</v>
      </c>
      <c r="C2141" s="162">
        <v>3870.75</v>
      </c>
      <c r="D2141" s="162">
        <v>3870.75</v>
      </c>
    </row>
    <row r="2142" spans="1:4">
      <c r="A2142" s="161">
        <v>9634.5</v>
      </c>
      <c r="B2142" s="161">
        <v>3946.33</v>
      </c>
      <c r="C2142" s="161">
        <v>3873.25</v>
      </c>
      <c r="D2142" s="161">
        <v>3873.25</v>
      </c>
    </row>
    <row r="2143" spans="1:4">
      <c r="A2143" s="162">
        <v>9639</v>
      </c>
      <c r="B2143" s="162">
        <v>3948.58</v>
      </c>
      <c r="C2143" s="162">
        <v>3875.83</v>
      </c>
      <c r="D2143" s="162">
        <v>3875.83</v>
      </c>
    </row>
    <row r="2144" spans="1:4">
      <c r="A2144" s="161">
        <v>9643.5</v>
      </c>
      <c r="B2144" s="161">
        <v>3950.75</v>
      </c>
      <c r="C2144" s="161">
        <v>3878.25</v>
      </c>
      <c r="D2144" s="161">
        <v>3878.25</v>
      </c>
    </row>
    <row r="2145" spans="1:4">
      <c r="A2145" s="162">
        <v>9648</v>
      </c>
      <c r="B2145" s="162">
        <v>3953</v>
      </c>
      <c r="C2145" s="162">
        <v>3880.83</v>
      </c>
      <c r="D2145" s="162">
        <v>3880.83</v>
      </c>
    </row>
    <row r="2146" spans="1:4">
      <c r="A2146" s="161">
        <v>9652.5</v>
      </c>
      <c r="B2146" s="161">
        <v>3955.25</v>
      </c>
      <c r="C2146" s="161">
        <v>3883.33</v>
      </c>
      <c r="D2146" s="161">
        <v>3883.33</v>
      </c>
    </row>
    <row r="2147" spans="1:4">
      <c r="A2147" s="162">
        <v>9657</v>
      </c>
      <c r="B2147" s="162">
        <v>3957.5</v>
      </c>
      <c r="C2147" s="162">
        <v>3885.92</v>
      </c>
      <c r="D2147" s="162">
        <v>3885.92</v>
      </c>
    </row>
    <row r="2148" spans="1:4">
      <c r="A2148" s="161">
        <v>9661.5</v>
      </c>
      <c r="B2148" s="161">
        <v>3959.67</v>
      </c>
      <c r="C2148" s="161">
        <v>3888.33</v>
      </c>
      <c r="D2148" s="161">
        <v>3888.33</v>
      </c>
    </row>
    <row r="2149" spans="1:4">
      <c r="A2149" s="162">
        <v>9666</v>
      </c>
      <c r="B2149" s="162">
        <v>3961.92</v>
      </c>
      <c r="C2149" s="162">
        <v>3890.92</v>
      </c>
      <c r="D2149" s="162">
        <v>3890.92</v>
      </c>
    </row>
    <row r="2150" spans="1:4">
      <c r="A2150" s="161">
        <v>9670.5</v>
      </c>
      <c r="B2150" s="161">
        <v>3964.17</v>
      </c>
      <c r="C2150" s="161">
        <v>3893.42</v>
      </c>
      <c r="D2150" s="161">
        <v>3893.42</v>
      </c>
    </row>
    <row r="2151" spans="1:4">
      <c r="A2151" s="162">
        <v>9675</v>
      </c>
      <c r="B2151" s="162">
        <v>3966.42</v>
      </c>
      <c r="C2151" s="162">
        <v>3896</v>
      </c>
      <c r="D2151" s="162">
        <v>3896</v>
      </c>
    </row>
    <row r="2152" spans="1:4">
      <c r="A2152" s="161">
        <v>9679.5</v>
      </c>
      <c r="B2152" s="161">
        <v>3968.58</v>
      </c>
      <c r="C2152" s="161">
        <v>3898.42</v>
      </c>
      <c r="D2152" s="161">
        <v>3898.42</v>
      </c>
    </row>
    <row r="2153" spans="1:4">
      <c r="A2153" s="162">
        <v>9684</v>
      </c>
      <c r="B2153" s="162">
        <v>3970.83</v>
      </c>
      <c r="C2153" s="162">
        <v>3901</v>
      </c>
      <c r="D2153" s="162">
        <v>3901</v>
      </c>
    </row>
    <row r="2154" spans="1:4">
      <c r="A2154" s="161">
        <v>9688.5</v>
      </c>
      <c r="B2154" s="161">
        <v>3973.08</v>
      </c>
      <c r="C2154" s="161">
        <v>3903.5</v>
      </c>
      <c r="D2154" s="161">
        <v>3903.5</v>
      </c>
    </row>
    <row r="2155" spans="1:4">
      <c r="A2155" s="162">
        <v>9693</v>
      </c>
      <c r="B2155" s="162">
        <v>3975.33</v>
      </c>
      <c r="C2155" s="162">
        <v>3906.08</v>
      </c>
      <c r="D2155" s="162">
        <v>3906.08</v>
      </c>
    </row>
    <row r="2156" spans="1:4">
      <c r="A2156" s="161">
        <v>9697.5</v>
      </c>
      <c r="B2156" s="161">
        <v>3977.5</v>
      </c>
      <c r="C2156" s="161">
        <v>3908.5</v>
      </c>
      <c r="D2156" s="161">
        <v>3908.5</v>
      </c>
    </row>
    <row r="2157" spans="1:4">
      <c r="A2157" s="162">
        <v>9702</v>
      </c>
      <c r="B2157" s="162">
        <v>3979.75</v>
      </c>
      <c r="C2157" s="162">
        <v>3911.08</v>
      </c>
      <c r="D2157" s="162">
        <v>3911.08</v>
      </c>
    </row>
    <row r="2158" spans="1:4">
      <c r="A2158" s="161">
        <v>9706.5</v>
      </c>
      <c r="B2158" s="161">
        <v>3982</v>
      </c>
      <c r="C2158" s="161">
        <v>3913.58</v>
      </c>
      <c r="D2158" s="161">
        <v>3913.58</v>
      </c>
    </row>
    <row r="2159" spans="1:4">
      <c r="A2159" s="162">
        <v>9711</v>
      </c>
      <c r="B2159" s="162">
        <v>3984.17</v>
      </c>
      <c r="C2159" s="162">
        <v>3916.08</v>
      </c>
      <c r="D2159" s="162">
        <v>3916.08</v>
      </c>
    </row>
    <row r="2160" spans="1:4">
      <c r="A2160" s="161">
        <v>9715.5</v>
      </c>
      <c r="B2160" s="161">
        <v>3986.42</v>
      </c>
      <c r="C2160" s="161">
        <v>3918.58</v>
      </c>
      <c r="D2160" s="161">
        <v>3918.58</v>
      </c>
    </row>
    <row r="2161" spans="1:4">
      <c r="A2161" s="162">
        <v>9720</v>
      </c>
      <c r="B2161" s="162">
        <v>3988.67</v>
      </c>
      <c r="C2161" s="162">
        <v>3921.17</v>
      </c>
      <c r="D2161" s="162">
        <v>3921.17</v>
      </c>
    </row>
    <row r="2162" spans="1:4">
      <c r="A2162" s="161">
        <v>9724.5</v>
      </c>
      <c r="B2162" s="161">
        <v>3990.92</v>
      </c>
      <c r="C2162" s="161">
        <v>3923.67</v>
      </c>
      <c r="D2162" s="161">
        <v>3923.67</v>
      </c>
    </row>
    <row r="2163" spans="1:4">
      <c r="A2163" s="162">
        <v>9729</v>
      </c>
      <c r="B2163" s="162">
        <v>3993.08</v>
      </c>
      <c r="C2163" s="162">
        <v>3926.17</v>
      </c>
      <c r="D2163" s="162">
        <v>3926.17</v>
      </c>
    </row>
    <row r="2164" spans="1:4">
      <c r="A2164" s="161">
        <v>9733.5</v>
      </c>
      <c r="B2164" s="161">
        <v>3995.33</v>
      </c>
      <c r="C2164" s="161">
        <v>3928.67</v>
      </c>
      <c r="D2164" s="161">
        <v>3928.67</v>
      </c>
    </row>
    <row r="2165" spans="1:4">
      <c r="A2165" s="162">
        <v>9738</v>
      </c>
      <c r="B2165" s="162">
        <v>3997.58</v>
      </c>
      <c r="C2165" s="162">
        <v>3931.25</v>
      </c>
      <c r="D2165" s="162">
        <v>3931.25</v>
      </c>
    </row>
    <row r="2166" spans="1:4">
      <c r="A2166" s="161">
        <v>9742.5</v>
      </c>
      <c r="B2166" s="161">
        <v>3999.83</v>
      </c>
      <c r="C2166" s="161">
        <v>3933.75</v>
      </c>
      <c r="D2166" s="161">
        <v>3933.75</v>
      </c>
    </row>
    <row r="2167" spans="1:4">
      <c r="A2167" s="162">
        <v>9747</v>
      </c>
      <c r="B2167" s="162">
        <v>4002</v>
      </c>
      <c r="C2167" s="162">
        <v>3936.25</v>
      </c>
      <c r="D2167" s="162">
        <v>3936.25</v>
      </c>
    </row>
    <row r="2168" spans="1:4">
      <c r="A2168" s="161">
        <v>9751.5</v>
      </c>
      <c r="B2168" s="161">
        <v>4004.25</v>
      </c>
      <c r="C2168" s="161">
        <v>3938.75</v>
      </c>
      <c r="D2168" s="161">
        <v>3938.75</v>
      </c>
    </row>
    <row r="2169" spans="1:4">
      <c r="A2169" s="162">
        <v>9756</v>
      </c>
      <c r="B2169" s="162">
        <v>4006.5</v>
      </c>
      <c r="C2169" s="162">
        <v>3941.33</v>
      </c>
      <c r="D2169" s="162">
        <v>3941.33</v>
      </c>
    </row>
    <row r="2170" spans="1:4">
      <c r="A2170" s="161">
        <v>9760.5</v>
      </c>
      <c r="B2170" s="161">
        <v>4008.67</v>
      </c>
      <c r="C2170" s="161">
        <v>3943.75</v>
      </c>
      <c r="D2170" s="161">
        <v>3943.75</v>
      </c>
    </row>
    <row r="2171" spans="1:4">
      <c r="A2171" s="162">
        <v>9765</v>
      </c>
      <c r="B2171" s="162">
        <v>4010.92</v>
      </c>
      <c r="C2171" s="162">
        <v>3946.33</v>
      </c>
      <c r="D2171" s="162">
        <v>3946.33</v>
      </c>
    </row>
    <row r="2172" spans="1:4">
      <c r="A2172" s="161">
        <v>9769.5</v>
      </c>
      <c r="B2172" s="161">
        <v>4013.17</v>
      </c>
      <c r="C2172" s="161">
        <v>3948.92</v>
      </c>
      <c r="D2172" s="161">
        <v>3948.92</v>
      </c>
    </row>
    <row r="2173" spans="1:4">
      <c r="A2173" s="162">
        <v>9774</v>
      </c>
      <c r="B2173" s="162">
        <v>4015.42</v>
      </c>
      <c r="C2173" s="162">
        <v>3951.42</v>
      </c>
      <c r="D2173" s="162">
        <v>3951.42</v>
      </c>
    </row>
    <row r="2174" spans="1:4">
      <c r="A2174" s="161">
        <v>9778.5</v>
      </c>
      <c r="B2174" s="161">
        <v>4017.58</v>
      </c>
      <c r="C2174" s="161">
        <v>3953.92</v>
      </c>
      <c r="D2174" s="161">
        <v>3953.92</v>
      </c>
    </row>
    <row r="2175" spans="1:4">
      <c r="A2175" s="162">
        <v>9783</v>
      </c>
      <c r="B2175" s="162">
        <v>4019.83</v>
      </c>
      <c r="C2175" s="162">
        <v>3956.42</v>
      </c>
      <c r="D2175" s="162">
        <v>3956.42</v>
      </c>
    </row>
    <row r="2176" spans="1:4">
      <c r="A2176" s="161">
        <v>9787.5</v>
      </c>
      <c r="B2176" s="161">
        <v>4022.08</v>
      </c>
      <c r="C2176" s="161">
        <v>3959</v>
      </c>
      <c r="D2176" s="161">
        <v>3959</v>
      </c>
    </row>
    <row r="2177" spans="1:4">
      <c r="A2177" s="162">
        <v>9792</v>
      </c>
      <c r="B2177" s="162">
        <v>4024.33</v>
      </c>
      <c r="C2177" s="162">
        <v>3961.5</v>
      </c>
      <c r="D2177" s="162">
        <v>3961.5</v>
      </c>
    </row>
    <row r="2178" spans="1:4">
      <c r="A2178" s="161">
        <v>9796.5</v>
      </c>
      <c r="B2178" s="161">
        <v>4026.5</v>
      </c>
      <c r="C2178" s="161">
        <v>3964</v>
      </c>
      <c r="D2178" s="161">
        <v>3964</v>
      </c>
    </row>
    <row r="2179" spans="1:4">
      <c r="A2179" s="162">
        <v>9801</v>
      </c>
      <c r="B2179" s="162">
        <v>4028.75</v>
      </c>
      <c r="C2179" s="162">
        <v>3966.5</v>
      </c>
      <c r="D2179" s="162">
        <v>3966.5</v>
      </c>
    </row>
    <row r="2180" spans="1:4">
      <c r="A2180" s="161">
        <v>9805.5</v>
      </c>
      <c r="B2180" s="161">
        <v>4031</v>
      </c>
      <c r="C2180" s="161">
        <v>3969.08</v>
      </c>
      <c r="D2180" s="161">
        <v>3969.08</v>
      </c>
    </row>
    <row r="2181" spans="1:4">
      <c r="A2181" s="162">
        <v>9810</v>
      </c>
      <c r="B2181" s="162">
        <v>4033.17</v>
      </c>
      <c r="C2181" s="162">
        <v>3971.5</v>
      </c>
      <c r="D2181" s="162">
        <v>3971.5</v>
      </c>
    </row>
    <row r="2182" spans="1:4">
      <c r="A2182" s="161">
        <v>9814.5</v>
      </c>
      <c r="B2182" s="161">
        <v>4035.42</v>
      </c>
      <c r="C2182" s="161">
        <v>3974.08</v>
      </c>
      <c r="D2182" s="161">
        <v>3974.08</v>
      </c>
    </row>
    <row r="2183" spans="1:4">
      <c r="A2183" s="162">
        <v>9819</v>
      </c>
      <c r="B2183" s="162">
        <v>4037.67</v>
      </c>
      <c r="C2183" s="162">
        <v>3976.58</v>
      </c>
      <c r="D2183" s="162">
        <v>3976.58</v>
      </c>
    </row>
    <row r="2184" spans="1:4">
      <c r="A2184" s="161">
        <v>9823.5</v>
      </c>
      <c r="B2184" s="161">
        <v>4039.92</v>
      </c>
      <c r="C2184" s="161">
        <v>3979.17</v>
      </c>
      <c r="D2184" s="161">
        <v>3979.17</v>
      </c>
    </row>
    <row r="2185" spans="1:4">
      <c r="A2185" s="162">
        <v>9828</v>
      </c>
      <c r="B2185" s="162">
        <v>4042.08</v>
      </c>
      <c r="C2185" s="162">
        <v>3981.58</v>
      </c>
      <c r="D2185" s="162">
        <v>3981.58</v>
      </c>
    </row>
    <row r="2186" spans="1:4">
      <c r="A2186" s="161">
        <v>9832.5</v>
      </c>
      <c r="B2186" s="161">
        <v>4044.33</v>
      </c>
      <c r="C2186" s="161">
        <v>3984.17</v>
      </c>
      <c r="D2186" s="161">
        <v>3984.17</v>
      </c>
    </row>
    <row r="2187" spans="1:4">
      <c r="A2187" s="162">
        <v>9837</v>
      </c>
      <c r="B2187" s="162">
        <v>4046.58</v>
      </c>
      <c r="C2187" s="162">
        <v>3986.67</v>
      </c>
      <c r="D2187" s="162">
        <v>3986.67</v>
      </c>
    </row>
    <row r="2188" spans="1:4">
      <c r="A2188" s="161">
        <v>9841.5</v>
      </c>
      <c r="B2188" s="161">
        <v>4048.83</v>
      </c>
      <c r="C2188" s="161">
        <v>3989.25</v>
      </c>
      <c r="D2188" s="161">
        <v>3989.25</v>
      </c>
    </row>
    <row r="2189" spans="1:4">
      <c r="A2189" s="162">
        <v>9846</v>
      </c>
      <c r="B2189" s="162">
        <v>4051</v>
      </c>
      <c r="C2189" s="162">
        <v>3991.67</v>
      </c>
      <c r="D2189" s="162">
        <v>3991.67</v>
      </c>
    </row>
    <row r="2190" spans="1:4">
      <c r="A2190" s="161">
        <v>9850.5</v>
      </c>
      <c r="B2190" s="161">
        <v>4053.25</v>
      </c>
      <c r="C2190" s="161">
        <v>3994.25</v>
      </c>
      <c r="D2190" s="161">
        <v>3994.25</v>
      </c>
    </row>
    <row r="2191" spans="1:4">
      <c r="A2191" s="162">
        <v>9855</v>
      </c>
      <c r="B2191" s="162">
        <v>4055.5</v>
      </c>
      <c r="C2191" s="162">
        <v>3996.75</v>
      </c>
      <c r="D2191" s="162">
        <v>3996.75</v>
      </c>
    </row>
    <row r="2192" spans="1:4">
      <c r="A2192" s="161">
        <v>9859.5</v>
      </c>
      <c r="B2192" s="161">
        <v>4057.75</v>
      </c>
      <c r="C2192" s="161">
        <v>3999.33</v>
      </c>
      <c r="D2192" s="161">
        <v>3999.33</v>
      </c>
    </row>
    <row r="2193" spans="1:4">
      <c r="A2193" s="162">
        <v>9864</v>
      </c>
      <c r="B2193" s="162">
        <v>4059.92</v>
      </c>
      <c r="C2193" s="162">
        <v>4001.75</v>
      </c>
      <c r="D2193" s="162">
        <v>4001.75</v>
      </c>
    </row>
    <row r="2194" spans="1:4">
      <c r="A2194" s="161">
        <v>9868.5</v>
      </c>
      <c r="B2194" s="161">
        <v>4062.17</v>
      </c>
      <c r="C2194" s="161">
        <v>4004.33</v>
      </c>
      <c r="D2194" s="161">
        <v>4004.33</v>
      </c>
    </row>
    <row r="2195" spans="1:4">
      <c r="A2195" s="162">
        <v>9873</v>
      </c>
      <c r="B2195" s="162">
        <v>4064.42</v>
      </c>
      <c r="C2195" s="162">
        <v>4006.83</v>
      </c>
      <c r="D2195" s="162">
        <v>4006.83</v>
      </c>
    </row>
    <row r="2196" spans="1:4">
      <c r="A2196" s="161">
        <v>9877.5</v>
      </c>
      <c r="B2196" s="161">
        <v>4066.58</v>
      </c>
      <c r="C2196" s="161">
        <v>4009.33</v>
      </c>
      <c r="D2196" s="161">
        <v>4009.33</v>
      </c>
    </row>
    <row r="2197" spans="1:4">
      <c r="A2197" s="162">
        <v>9882</v>
      </c>
      <c r="B2197" s="162">
        <v>4068.83</v>
      </c>
      <c r="C2197" s="162">
        <v>4011.83</v>
      </c>
      <c r="D2197" s="162">
        <v>4011.83</v>
      </c>
    </row>
    <row r="2198" spans="1:4">
      <c r="A2198" s="161">
        <v>9886.5</v>
      </c>
      <c r="B2198" s="161">
        <v>4071.08</v>
      </c>
      <c r="C2198" s="161">
        <v>4014.42</v>
      </c>
      <c r="D2198" s="161">
        <v>4014.42</v>
      </c>
    </row>
    <row r="2199" spans="1:4">
      <c r="A2199" s="162">
        <v>9891</v>
      </c>
      <c r="B2199" s="162">
        <v>4073.33</v>
      </c>
      <c r="C2199" s="162">
        <v>4016.92</v>
      </c>
      <c r="D2199" s="162">
        <v>4016.92</v>
      </c>
    </row>
    <row r="2200" spans="1:4">
      <c r="A2200" s="161">
        <v>9895.5</v>
      </c>
      <c r="B2200" s="161">
        <v>4075.5</v>
      </c>
      <c r="C2200" s="161">
        <v>4019.42</v>
      </c>
      <c r="D2200" s="161">
        <v>4019.42</v>
      </c>
    </row>
    <row r="2201" spans="1:4">
      <c r="A2201" s="162">
        <v>9900</v>
      </c>
      <c r="B2201" s="162">
        <v>4077.75</v>
      </c>
      <c r="C2201" s="162">
        <v>4021.92</v>
      </c>
      <c r="D2201" s="162">
        <v>4021.92</v>
      </c>
    </row>
    <row r="2202" spans="1:4">
      <c r="A2202" s="161">
        <v>9904.5</v>
      </c>
      <c r="B2202" s="161">
        <v>4080</v>
      </c>
      <c r="C2202" s="161">
        <v>4024.5</v>
      </c>
      <c r="D2202" s="161">
        <v>4024.5</v>
      </c>
    </row>
    <row r="2203" spans="1:4">
      <c r="A2203" s="162">
        <v>9909</v>
      </c>
      <c r="B2203" s="162">
        <v>4082.25</v>
      </c>
      <c r="C2203" s="162">
        <v>4027</v>
      </c>
      <c r="D2203" s="162">
        <v>4027</v>
      </c>
    </row>
    <row r="2204" spans="1:4">
      <c r="A2204" s="161">
        <v>9913.5</v>
      </c>
      <c r="B2204" s="161">
        <v>4084.42</v>
      </c>
      <c r="C2204" s="161">
        <v>4029.5</v>
      </c>
      <c r="D2204" s="161">
        <v>4029.5</v>
      </c>
    </row>
    <row r="2205" spans="1:4">
      <c r="A2205" s="162">
        <v>9918</v>
      </c>
      <c r="B2205" s="162">
        <v>4086.67</v>
      </c>
      <c r="C2205" s="162">
        <v>4032.08</v>
      </c>
      <c r="D2205" s="162">
        <v>4032.08</v>
      </c>
    </row>
    <row r="2206" spans="1:4">
      <c r="A2206" s="161">
        <v>9922.5</v>
      </c>
      <c r="B2206" s="161">
        <v>4088.92</v>
      </c>
      <c r="C2206" s="161">
        <v>4034.58</v>
      </c>
      <c r="D2206" s="161">
        <v>4034.58</v>
      </c>
    </row>
    <row r="2207" spans="1:4">
      <c r="A2207" s="162">
        <v>9927</v>
      </c>
      <c r="B2207" s="162">
        <v>4091.08</v>
      </c>
      <c r="C2207" s="162">
        <v>4037.08</v>
      </c>
      <c r="D2207" s="162">
        <v>4037.08</v>
      </c>
    </row>
    <row r="2208" spans="1:4">
      <c r="A2208" s="161">
        <v>9931.5</v>
      </c>
      <c r="B2208" s="161">
        <v>4093.33</v>
      </c>
      <c r="C2208" s="161">
        <v>4039.58</v>
      </c>
      <c r="D2208" s="161">
        <v>4039.58</v>
      </c>
    </row>
    <row r="2209" spans="1:4">
      <c r="A2209" s="162">
        <v>9936</v>
      </c>
      <c r="B2209" s="162">
        <v>4095.58</v>
      </c>
      <c r="C2209" s="162">
        <v>4042.17</v>
      </c>
      <c r="D2209" s="162">
        <v>4042.17</v>
      </c>
    </row>
    <row r="2210" spans="1:4">
      <c r="A2210" s="161">
        <v>9940.5</v>
      </c>
      <c r="B2210" s="161">
        <v>4097.83</v>
      </c>
      <c r="C2210" s="161">
        <v>4044.67</v>
      </c>
      <c r="D2210" s="161">
        <v>4044.67</v>
      </c>
    </row>
    <row r="2211" spans="1:4">
      <c r="A2211" s="162">
        <v>9945</v>
      </c>
      <c r="B2211" s="162">
        <v>4100</v>
      </c>
      <c r="C2211" s="162">
        <v>4047.17</v>
      </c>
      <c r="D2211" s="162">
        <v>4047.17</v>
      </c>
    </row>
    <row r="2212" spans="1:4">
      <c r="A2212" s="161">
        <v>9949.5</v>
      </c>
      <c r="B2212" s="161">
        <v>4102.25</v>
      </c>
      <c r="C2212" s="161">
        <v>4049.67</v>
      </c>
      <c r="D2212" s="161">
        <v>4049.67</v>
      </c>
    </row>
    <row r="2213" spans="1:4">
      <c r="A2213" s="162">
        <v>9954</v>
      </c>
      <c r="B2213" s="162">
        <v>4104.5</v>
      </c>
      <c r="C2213" s="162">
        <v>4052.25</v>
      </c>
      <c r="D2213" s="162">
        <v>4052.25</v>
      </c>
    </row>
    <row r="2214" spans="1:4">
      <c r="A2214" s="161">
        <v>9958.5</v>
      </c>
      <c r="B2214" s="161">
        <v>4106.75</v>
      </c>
      <c r="C2214" s="161">
        <v>4054.75</v>
      </c>
      <c r="D2214" s="161">
        <v>4054.75</v>
      </c>
    </row>
    <row r="2215" spans="1:4">
      <c r="A2215" s="162">
        <v>9963</v>
      </c>
      <c r="B2215" s="162">
        <v>4108.92</v>
      </c>
      <c r="C2215" s="162">
        <v>4057.25</v>
      </c>
      <c r="D2215" s="162">
        <v>4057.25</v>
      </c>
    </row>
    <row r="2216" spans="1:4">
      <c r="A2216" s="161">
        <v>9967.5</v>
      </c>
      <c r="B2216" s="161">
        <v>4111.17</v>
      </c>
      <c r="C2216" s="161">
        <v>4059.75</v>
      </c>
      <c r="D2216" s="161">
        <v>4059.75</v>
      </c>
    </row>
    <row r="2217" spans="1:4">
      <c r="A2217" s="162">
        <v>9972</v>
      </c>
      <c r="B2217" s="162">
        <v>4113.42</v>
      </c>
      <c r="C2217" s="162">
        <v>4062.33</v>
      </c>
      <c r="D2217" s="162">
        <v>4062.33</v>
      </c>
    </row>
    <row r="2218" spans="1:4">
      <c r="A2218" s="161">
        <v>9976.5</v>
      </c>
      <c r="B2218" s="161">
        <v>4115.58</v>
      </c>
      <c r="C2218" s="161">
        <v>4064.75</v>
      </c>
      <c r="D2218" s="161">
        <v>4064.75</v>
      </c>
    </row>
    <row r="2219" spans="1:4">
      <c r="A2219" s="162">
        <v>9981</v>
      </c>
      <c r="B2219" s="162">
        <v>4117.83</v>
      </c>
      <c r="C2219" s="162">
        <v>4067.33</v>
      </c>
      <c r="D2219" s="162">
        <v>4067.33</v>
      </c>
    </row>
    <row r="2220" spans="1:4">
      <c r="A2220" s="161">
        <v>9985.5</v>
      </c>
      <c r="B2220" s="161">
        <v>4120.08</v>
      </c>
      <c r="C2220" s="161">
        <v>4069.83</v>
      </c>
      <c r="D2220" s="161">
        <v>4069.83</v>
      </c>
    </row>
    <row r="2221" spans="1:4">
      <c r="A2221" s="162">
        <v>9990</v>
      </c>
      <c r="B2221" s="162">
        <v>4122.33</v>
      </c>
      <c r="C2221" s="162">
        <v>4072.42</v>
      </c>
      <c r="D2221" s="162">
        <v>4072.42</v>
      </c>
    </row>
    <row r="2222" spans="1:4">
      <c r="A2222" s="161">
        <v>9994.5</v>
      </c>
      <c r="B2222" s="161">
        <v>4124.5</v>
      </c>
      <c r="C2222" s="161">
        <v>4074.83</v>
      </c>
      <c r="D2222" s="161">
        <v>4074.83</v>
      </c>
    </row>
    <row r="2223" spans="1:4">
      <c r="A2223" s="162">
        <v>9999</v>
      </c>
      <c r="B2223" s="162">
        <v>4126.75</v>
      </c>
      <c r="C2223" s="162">
        <v>4077.42</v>
      </c>
      <c r="D2223" s="162">
        <v>4077.42</v>
      </c>
    </row>
    <row r="2224" spans="1:4">
      <c r="A2224" s="161">
        <v>10003.5</v>
      </c>
      <c r="B2224" s="161">
        <v>4129</v>
      </c>
      <c r="C2224" s="161">
        <v>4079.92</v>
      </c>
      <c r="D2224" s="161">
        <v>4079.92</v>
      </c>
    </row>
    <row r="2225" spans="1:4">
      <c r="A2225" s="162">
        <v>10008</v>
      </c>
      <c r="B2225" s="162">
        <v>4131.25</v>
      </c>
      <c r="C2225" s="162">
        <v>4082.5</v>
      </c>
      <c r="D2225" s="162">
        <v>4082.5</v>
      </c>
    </row>
    <row r="2226" spans="1:4">
      <c r="A2226" s="161">
        <v>10012.5</v>
      </c>
      <c r="B2226" s="161">
        <v>4133.42</v>
      </c>
      <c r="C2226" s="161">
        <v>4084.92</v>
      </c>
      <c r="D2226" s="161">
        <v>4084.92</v>
      </c>
    </row>
    <row r="2227" spans="1:4">
      <c r="A2227" s="162">
        <v>10017</v>
      </c>
      <c r="B2227" s="162">
        <v>4135.67</v>
      </c>
      <c r="C2227" s="162">
        <v>4087.5</v>
      </c>
      <c r="D2227" s="162">
        <v>4087.5</v>
      </c>
    </row>
    <row r="2228" spans="1:4">
      <c r="A2228" s="161">
        <v>10021.5</v>
      </c>
      <c r="B2228" s="161">
        <v>4137.92</v>
      </c>
      <c r="C2228" s="161">
        <v>4090</v>
      </c>
      <c r="D2228" s="161">
        <v>4090</v>
      </c>
    </row>
    <row r="2229" spans="1:4">
      <c r="A2229" s="162">
        <v>10026</v>
      </c>
      <c r="B2229" s="162">
        <v>4140.17</v>
      </c>
      <c r="C2229" s="162">
        <v>4092.58</v>
      </c>
      <c r="D2229" s="162">
        <v>4092.58</v>
      </c>
    </row>
    <row r="2230" spans="1:4">
      <c r="A2230" s="161">
        <v>10030.5</v>
      </c>
      <c r="B2230" s="161">
        <v>4142.33</v>
      </c>
      <c r="C2230" s="161">
        <v>4095</v>
      </c>
      <c r="D2230" s="161">
        <v>4095</v>
      </c>
    </row>
    <row r="2231" spans="1:4">
      <c r="A2231" s="162">
        <v>10035</v>
      </c>
      <c r="B2231" s="162">
        <v>4144.58</v>
      </c>
      <c r="C2231" s="162">
        <v>4097.58</v>
      </c>
      <c r="D2231" s="162">
        <v>4097.58</v>
      </c>
    </row>
    <row r="2232" spans="1:4">
      <c r="A2232" s="161">
        <v>10039.5</v>
      </c>
      <c r="B2232" s="161">
        <v>4146.83</v>
      </c>
      <c r="C2232" s="161">
        <v>4100.08</v>
      </c>
      <c r="D2232" s="161">
        <v>4100.08</v>
      </c>
    </row>
    <row r="2233" spans="1:4">
      <c r="A2233" s="162">
        <v>10044</v>
      </c>
      <c r="B2233" s="162">
        <v>4149</v>
      </c>
      <c r="C2233" s="162">
        <v>4102.58</v>
      </c>
      <c r="D2233" s="162">
        <v>4102.58</v>
      </c>
    </row>
    <row r="2234" spans="1:4">
      <c r="A2234" s="161">
        <v>10048.5</v>
      </c>
      <c r="B2234" s="161">
        <v>4151.25</v>
      </c>
      <c r="C2234" s="161">
        <v>4105.08</v>
      </c>
      <c r="D2234" s="161">
        <v>4105.08</v>
      </c>
    </row>
    <row r="2235" spans="1:4">
      <c r="A2235" s="162">
        <v>10053</v>
      </c>
      <c r="B2235" s="162">
        <v>4153.5</v>
      </c>
      <c r="C2235" s="162">
        <v>4107.67</v>
      </c>
      <c r="D2235" s="162">
        <v>4107.67</v>
      </c>
    </row>
    <row r="2236" spans="1:4">
      <c r="A2236" s="161">
        <v>10057.5</v>
      </c>
      <c r="B2236" s="161">
        <v>4155.75</v>
      </c>
      <c r="C2236" s="161">
        <v>4110.17</v>
      </c>
      <c r="D2236" s="161">
        <v>4110.17</v>
      </c>
    </row>
    <row r="2237" spans="1:4">
      <c r="A2237" s="162">
        <v>10062</v>
      </c>
      <c r="B2237" s="162">
        <v>4157.92</v>
      </c>
      <c r="C2237" s="162">
        <v>4112.67</v>
      </c>
      <c r="D2237" s="162">
        <v>4112.67</v>
      </c>
    </row>
    <row r="2238" spans="1:4">
      <c r="A2238" s="161">
        <v>10066.5</v>
      </c>
      <c r="B2238" s="161">
        <v>4160.17</v>
      </c>
      <c r="C2238" s="161">
        <v>4115.25</v>
      </c>
      <c r="D2238" s="161">
        <v>4115.25</v>
      </c>
    </row>
    <row r="2239" spans="1:4">
      <c r="A2239" s="162">
        <v>10071</v>
      </c>
      <c r="B2239" s="162">
        <v>4162.42</v>
      </c>
      <c r="C2239" s="162">
        <v>4117.75</v>
      </c>
      <c r="D2239" s="162">
        <v>4117.75</v>
      </c>
    </row>
    <row r="2240" spans="1:4">
      <c r="A2240" s="161">
        <v>10075.5</v>
      </c>
      <c r="B2240" s="161">
        <v>4164.67</v>
      </c>
      <c r="C2240" s="161">
        <v>4120.33</v>
      </c>
      <c r="D2240" s="161">
        <v>4120.33</v>
      </c>
    </row>
    <row r="2241" spans="1:4">
      <c r="A2241" s="162">
        <v>10080</v>
      </c>
      <c r="B2241" s="162">
        <v>4166.83</v>
      </c>
      <c r="C2241" s="162">
        <v>4122.75</v>
      </c>
      <c r="D2241" s="162">
        <v>4122.75</v>
      </c>
    </row>
    <row r="2242" spans="1:4">
      <c r="A2242" s="161">
        <v>10084.5</v>
      </c>
      <c r="B2242" s="161">
        <v>4169.08</v>
      </c>
      <c r="C2242" s="161">
        <v>4125.33</v>
      </c>
      <c r="D2242" s="161">
        <v>4125.33</v>
      </c>
    </row>
    <row r="2243" spans="1:4">
      <c r="A2243" s="162">
        <v>10089</v>
      </c>
      <c r="B2243" s="162">
        <v>4171.33</v>
      </c>
      <c r="C2243" s="162">
        <v>4127.83</v>
      </c>
      <c r="D2243" s="162">
        <v>4127.83</v>
      </c>
    </row>
    <row r="2244" spans="1:4">
      <c r="A2244" s="161">
        <v>10093.5</v>
      </c>
      <c r="B2244" s="161">
        <v>4173.5</v>
      </c>
      <c r="C2244" s="161">
        <v>4130.33</v>
      </c>
      <c r="D2244" s="161">
        <v>4130.33</v>
      </c>
    </row>
    <row r="2245" spans="1:4">
      <c r="A2245" s="162">
        <v>10098</v>
      </c>
      <c r="B2245" s="162">
        <v>4175.75</v>
      </c>
      <c r="C2245" s="162">
        <v>4132.83</v>
      </c>
      <c r="D2245" s="162">
        <v>4132.83</v>
      </c>
    </row>
    <row r="2246" spans="1:4">
      <c r="A2246" s="161">
        <v>10102.5</v>
      </c>
      <c r="B2246" s="161">
        <v>4178</v>
      </c>
      <c r="C2246" s="161">
        <v>4135.42</v>
      </c>
      <c r="D2246" s="161">
        <v>4135.42</v>
      </c>
    </row>
    <row r="2247" spans="1:4">
      <c r="A2247" s="162">
        <v>10107</v>
      </c>
      <c r="B2247" s="162">
        <v>4180.25</v>
      </c>
      <c r="C2247" s="162">
        <v>4137.92</v>
      </c>
      <c r="D2247" s="162">
        <v>4137.92</v>
      </c>
    </row>
    <row r="2248" spans="1:4">
      <c r="A2248" s="161">
        <v>10111.5</v>
      </c>
      <c r="B2248" s="161">
        <v>4182.42</v>
      </c>
      <c r="C2248" s="161">
        <v>4140.42</v>
      </c>
      <c r="D2248" s="161">
        <v>4140.42</v>
      </c>
    </row>
    <row r="2249" spans="1:4">
      <c r="A2249" s="162">
        <v>10116</v>
      </c>
      <c r="B2249" s="162">
        <v>4184.67</v>
      </c>
      <c r="C2249" s="162">
        <v>4142.92</v>
      </c>
      <c r="D2249" s="162">
        <v>4142.92</v>
      </c>
    </row>
    <row r="2250" spans="1:4">
      <c r="A2250" s="161">
        <v>10120.5</v>
      </c>
      <c r="B2250" s="161">
        <v>4186.92</v>
      </c>
      <c r="C2250" s="161">
        <v>4145.5</v>
      </c>
      <c r="D2250" s="161">
        <v>4145.5</v>
      </c>
    </row>
    <row r="2251" spans="1:4">
      <c r="A2251" s="162">
        <v>10125</v>
      </c>
      <c r="B2251" s="162">
        <v>4189.17</v>
      </c>
      <c r="C2251" s="162">
        <v>4148</v>
      </c>
      <c r="D2251" s="162">
        <v>4148</v>
      </c>
    </row>
    <row r="2252" spans="1:4">
      <c r="A2252" s="161">
        <v>10129.5</v>
      </c>
      <c r="B2252" s="161">
        <v>4191.33</v>
      </c>
      <c r="C2252" s="161">
        <v>4150.5</v>
      </c>
      <c r="D2252" s="161">
        <v>4150.5</v>
      </c>
    </row>
    <row r="2253" spans="1:4">
      <c r="A2253" s="162">
        <v>10134</v>
      </c>
      <c r="B2253" s="162">
        <v>4193.58</v>
      </c>
      <c r="C2253" s="162">
        <v>4153</v>
      </c>
      <c r="D2253" s="162">
        <v>4153</v>
      </c>
    </row>
    <row r="2254" spans="1:4">
      <c r="A2254" s="161">
        <v>10138.5</v>
      </c>
      <c r="B2254" s="161">
        <v>4195.83</v>
      </c>
      <c r="C2254" s="161">
        <v>4155.58</v>
      </c>
      <c r="D2254" s="161">
        <v>4155.58</v>
      </c>
    </row>
    <row r="2255" spans="1:4">
      <c r="A2255" s="162">
        <v>10143</v>
      </c>
      <c r="B2255" s="162">
        <v>4198.08</v>
      </c>
      <c r="C2255" s="162">
        <v>4158.08</v>
      </c>
      <c r="D2255" s="162">
        <v>4158.08</v>
      </c>
    </row>
    <row r="2256" spans="1:4">
      <c r="A2256" s="161">
        <v>10147.5</v>
      </c>
      <c r="B2256" s="161">
        <v>4200.25</v>
      </c>
      <c r="C2256" s="161">
        <v>4160.58</v>
      </c>
      <c r="D2256" s="161">
        <v>4160.58</v>
      </c>
    </row>
    <row r="2257" spans="1:4">
      <c r="A2257" s="162">
        <v>10152</v>
      </c>
      <c r="B2257" s="162">
        <v>4202.5</v>
      </c>
      <c r="C2257" s="162">
        <v>4163.08</v>
      </c>
      <c r="D2257" s="162">
        <v>4163.08</v>
      </c>
    </row>
    <row r="2258" spans="1:4">
      <c r="A2258" s="161">
        <v>10156.5</v>
      </c>
      <c r="B2258" s="161">
        <v>4204.75</v>
      </c>
      <c r="C2258" s="161">
        <v>4165.67</v>
      </c>
      <c r="D2258" s="161">
        <v>4165.67</v>
      </c>
    </row>
    <row r="2259" spans="1:4">
      <c r="A2259" s="162">
        <v>10161</v>
      </c>
      <c r="B2259" s="162">
        <v>4206.92</v>
      </c>
      <c r="C2259" s="162">
        <v>4168.08</v>
      </c>
      <c r="D2259" s="162">
        <v>4168.08</v>
      </c>
    </row>
    <row r="2260" spans="1:4">
      <c r="A2260" s="161">
        <v>10165.5</v>
      </c>
      <c r="B2260" s="161">
        <v>4209.17</v>
      </c>
      <c r="C2260" s="161">
        <v>4170.67</v>
      </c>
      <c r="D2260" s="161">
        <v>4170.67</v>
      </c>
    </row>
    <row r="2261" spans="1:4">
      <c r="A2261" s="162">
        <v>10170</v>
      </c>
      <c r="B2261" s="162">
        <v>4211.42</v>
      </c>
      <c r="C2261" s="162">
        <v>4173.17</v>
      </c>
      <c r="D2261" s="162">
        <v>4173.17</v>
      </c>
    </row>
    <row r="2262" spans="1:4">
      <c r="A2262" s="161">
        <v>10174.5</v>
      </c>
      <c r="B2262" s="161">
        <v>4213.67</v>
      </c>
      <c r="C2262" s="161">
        <v>4175.75</v>
      </c>
      <c r="D2262" s="161">
        <v>4175.75</v>
      </c>
    </row>
    <row r="2263" spans="1:4">
      <c r="A2263" s="162">
        <v>10179</v>
      </c>
      <c r="B2263" s="162">
        <v>4215.83</v>
      </c>
      <c r="C2263" s="162">
        <v>4178.17</v>
      </c>
      <c r="D2263" s="162">
        <v>4178.17</v>
      </c>
    </row>
    <row r="2264" spans="1:4">
      <c r="A2264" s="161">
        <v>10183.5</v>
      </c>
      <c r="B2264" s="161">
        <v>4218.08</v>
      </c>
      <c r="C2264" s="161">
        <v>4180.75</v>
      </c>
      <c r="D2264" s="161">
        <v>4180.75</v>
      </c>
    </row>
    <row r="2265" spans="1:4">
      <c r="A2265" s="162">
        <v>10188</v>
      </c>
      <c r="B2265" s="162">
        <v>4220.33</v>
      </c>
      <c r="C2265" s="162">
        <v>4183.25</v>
      </c>
      <c r="D2265" s="162">
        <v>4183.25</v>
      </c>
    </row>
    <row r="2266" spans="1:4">
      <c r="A2266" s="161">
        <v>10192.5</v>
      </c>
      <c r="B2266" s="161">
        <v>4222.58</v>
      </c>
      <c r="C2266" s="161">
        <v>4185.83</v>
      </c>
      <c r="D2266" s="161">
        <v>4185.83</v>
      </c>
    </row>
    <row r="2267" spans="1:4">
      <c r="A2267" s="162">
        <v>10197</v>
      </c>
      <c r="B2267" s="162">
        <v>4224.75</v>
      </c>
      <c r="C2267" s="162">
        <v>4188.25</v>
      </c>
      <c r="D2267" s="162">
        <v>4188.25</v>
      </c>
    </row>
    <row r="2268" spans="1:4">
      <c r="A2268" s="161">
        <v>10201.5</v>
      </c>
      <c r="B2268" s="161">
        <v>4227</v>
      </c>
      <c r="C2268" s="161">
        <v>4190.83</v>
      </c>
      <c r="D2268" s="161">
        <v>4190.83</v>
      </c>
    </row>
    <row r="2269" spans="1:4">
      <c r="A2269" s="162">
        <v>10206</v>
      </c>
      <c r="B2269" s="162">
        <v>4229.25</v>
      </c>
      <c r="C2269" s="162">
        <v>4193.42</v>
      </c>
      <c r="D2269" s="162">
        <v>4193.42</v>
      </c>
    </row>
    <row r="2270" spans="1:4">
      <c r="A2270" s="161">
        <v>10210.5</v>
      </c>
      <c r="B2270" s="161">
        <v>4231.42</v>
      </c>
      <c r="C2270" s="161">
        <v>4195.83</v>
      </c>
      <c r="D2270" s="161">
        <v>4195.83</v>
      </c>
    </row>
    <row r="2271" spans="1:4">
      <c r="A2271" s="162">
        <v>10215</v>
      </c>
      <c r="B2271" s="162">
        <v>4233.67</v>
      </c>
      <c r="C2271" s="162">
        <v>4198.42</v>
      </c>
      <c r="D2271" s="162">
        <v>4198.42</v>
      </c>
    </row>
    <row r="2272" spans="1:4">
      <c r="A2272" s="161">
        <v>10219.5</v>
      </c>
      <c r="B2272" s="161">
        <v>4235.92</v>
      </c>
      <c r="C2272" s="161">
        <v>4200.92</v>
      </c>
      <c r="D2272" s="161">
        <v>4200.92</v>
      </c>
    </row>
    <row r="2273" spans="1:4">
      <c r="A2273" s="162">
        <v>10224</v>
      </c>
      <c r="B2273" s="162">
        <v>4238.17</v>
      </c>
      <c r="C2273" s="162">
        <v>4203.5</v>
      </c>
      <c r="D2273" s="162">
        <v>4203.5</v>
      </c>
    </row>
    <row r="2274" spans="1:4">
      <c r="A2274" s="161">
        <v>10228.5</v>
      </c>
      <c r="B2274" s="161">
        <v>4240.33</v>
      </c>
      <c r="C2274" s="161">
        <v>4205.92</v>
      </c>
      <c r="D2274" s="161">
        <v>4205.92</v>
      </c>
    </row>
    <row r="2275" spans="1:4">
      <c r="A2275" s="162">
        <v>10233</v>
      </c>
      <c r="B2275" s="162">
        <v>4242.58</v>
      </c>
      <c r="C2275" s="162">
        <v>4208.5</v>
      </c>
      <c r="D2275" s="162">
        <v>4208.5</v>
      </c>
    </row>
    <row r="2276" spans="1:4">
      <c r="A2276" s="161">
        <v>10237.5</v>
      </c>
      <c r="B2276" s="161">
        <v>4244.83</v>
      </c>
      <c r="C2276" s="161">
        <v>4211</v>
      </c>
      <c r="D2276" s="161">
        <v>4211</v>
      </c>
    </row>
    <row r="2277" spans="1:4">
      <c r="A2277" s="162">
        <v>10242</v>
      </c>
      <c r="B2277" s="162">
        <v>4247.08</v>
      </c>
      <c r="C2277" s="162">
        <v>4213.58</v>
      </c>
      <c r="D2277" s="162">
        <v>4213.58</v>
      </c>
    </row>
    <row r="2278" spans="1:4">
      <c r="A2278" s="161">
        <v>10246.5</v>
      </c>
      <c r="B2278" s="161">
        <v>4249.25</v>
      </c>
      <c r="C2278" s="161">
        <v>4216</v>
      </c>
      <c r="D2278" s="161">
        <v>4216</v>
      </c>
    </row>
    <row r="2279" spans="1:4">
      <c r="A2279" s="162">
        <v>10251</v>
      </c>
      <c r="B2279" s="162">
        <v>4251.5</v>
      </c>
      <c r="C2279" s="162">
        <v>4218.58</v>
      </c>
      <c r="D2279" s="162">
        <v>4218.58</v>
      </c>
    </row>
    <row r="2280" spans="1:4">
      <c r="A2280" s="161">
        <v>10255.5</v>
      </c>
      <c r="B2280" s="161">
        <v>4253.75</v>
      </c>
      <c r="C2280" s="161">
        <v>4221.08</v>
      </c>
      <c r="D2280" s="161">
        <v>4221.08</v>
      </c>
    </row>
    <row r="2281" spans="1:4">
      <c r="A2281" s="162">
        <v>10260</v>
      </c>
      <c r="B2281" s="162">
        <v>4255.92</v>
      </c>
      <c r="C2281" s="162">
        <v>4223.58</v>
      </c>
      <c r="D2281" s="162">
        <v>4223.58</v>
      </c>
    </row>
    <row r="2282" spans="1:4">
      <c r="A2282" s="161">
        <v>10264.5</v>
      </c>
      <c r="B2282" s="161">
        <v>4258.17</v>
      </c>
      <c r="C2282" s="161">
        <v>4226.08</v>
      </c>
      <c r="D2282" s="161">
        <v>4226.08</v>
      </c>
    </row>
    <row r="2283" spans="1:4">
      <c r="A2283" s="162">
        <v>10269</v>
      </c>
      <c r="B2283" s="162">
        <v>4260.42</v>
      </c>
      <c r="C2283" s="162">
        <v>4228.67</v>
      </c>
      <c r="D2283" s="162">
        <v>4228.67</v>
      </c>
    </row>
    <row r="2284" spans="1:4">
      <c r="A2284" s="161">
        <v>10273.5</v>
      </c>
      <c r="B2284" s="161">
        <v>4262.67</v>
      </c>
      <c r="C2284" s="161">
        <v>4231.17</v>
      </c>
      <c r="D2284" s="161">
        <v>4231.17</v>
      </c>
    </row>
    <row r="2285" spans="1:4">
      <c r="A2285" s="162">
        <v>10278</v>
      </c>
      <c r="B2285" s="162">
        <v>4264.83</v>
      </c>
      <c r="C2285" s="162">
        <v>4233.67</v>
      </c>
      <c r="D2285" s="162">
        <v>4233.67</v>
      </c>
    </row>
    <row r="2286" spans="1:4">
      <c r="A2286" s="161">
        <v>10282.5</v>
      </c>
      <c r="B2286" s="161">
        <v>4267.08</v>
      </c>
      <c r="C2286" s="161">
        <v>4236.17</v>
      </c>
      <c r="D2286" s="161">
        <v>4236.17</v>
      </c>
    </row>
    <row r="2287" spans="1:4">
      <c r="A2287" s="162">
        <v>10287</v>
      </c>
      <c r="B2287" s="162">
        <v>4269.33</v>
      </c>
      <c r="C2287" s="162">
        <v>4238.75</v>
      </c>
      <c r="D2287" s="162">
        <v>4238.75</v>
      </c>
    </row>
    <row r="2288" spans="1:4">
      <c r="A2288" s="161">
        <v>10291.5</v>
      </c>
      <c r="B2288" s="161">
        <v>4271.58</v>
      </c>
      <c r="C2288" s="161">
        <v>4241.25</v>
      </c>
      <c r="D2288" s="161">
        <v>4241.25</v>
      </c>
    </row>
    <row r="2289" spans="1:4">
      <c r="A2289" s="162">
        <v>10296</v>
      </c>
      <c r="B2289" s="162">
        <v>4273.75</v>
      </c>
      <c r="C2289" s="162">
        <v>4243.75</v>
      </c>
      <c r="D2289" s="162">
        <v>4243.75</v>
      </c>
    </row>
    <row r="2290" spans="1:4">
      <c r="A2290" s="161">
        <v>10300.5</v>
      </c>
      <c r="B2290" s="161">
        <v>4276</v>
      </c>
      <c r="C2290" s="161">
        <v>4246.25</v>
      </c>
      <c r="D2290" s="161">
        <v>4246.25</v>
      </c>
    </row>
    <row r="2291" spans="1:4">
      <c r="A2291" s="162">
        <v>10305</v>
      </c>
      <c r="B2291" s="162">
        <v>4278.25</v>
      </c>
      <c r="C2291" s="162">
        <v>4248.83</v>
      </c>
      <c r="D2291" s="162">
        <v>4248.83</v>
      </c>
    </row>
    <row r="2292" spans="1:4">
      <c r="A2292" s="161">
        <v>10309.5</v>
      </c>
      <c r="B2292" s="161">
        <v>4280.5</v>
      </c>
      <c r="C2292" s="161">
        <v>4251.33</v>
      </c>
      <c r="D2292" s="161">
        <v>4251.33</v>
      </c>
    </row>
    <row r="2293" spans="1:4">
      <c r="A2293" s="162">
        <v>10314</v>
      </c>
      <c r="B2293" s="162">
        <v>4282.67</v>
      </c>
      <c r="C2293" s="162">
        <v>4253.83</v>
      </c>
      <c r="D2293" s="162">
        <v>4253.83</v>
      </c>
    </row>
    <row r="2294" spans="1:4">
      <c r="A2294" s="161">
        <v>10318.5</v>
      </c>
      <c r="B2294" s="161">
        <v>4284.92</v>
      </c>
      <c r="C2294" s="161">
        <v>4256.33</v>
      </c>
      <c r="D2294" s="161">
        <v>4256.33</v>
      </c>
    </row>
    <row r="2295" spans="1:4">
      <c r="A2295" s="162">
        <v>10323</v>
      </c>
      <c r="B2295" s="162">
        <v>4287.17</v>
      </c>
      <c r="C2295" s="162">
        <v>4258.92</v>
      </c>
      <c r="D2295" s="162">
        <v>4258.92</v>
      </c>
    </row>
    <row r="2296" spans="1:4">
      <c r="A2296" s="161">
        <v>10327.5</v>
      </c>
      <c r="B2296" s="161">
        <v>4289.33</v>
      </c>
      <c r="C2296" s="161">
        <v>4261.33</v>
      </c>
      <c r="D2296" s="161">
        <v>4261.33</v>
      </c>
    </row>
    <row r="2297" spans="1:4">
      <c r="A2297" s="162">
        <v>10332</v>
      </c>
      <c r="B2297" s="162">
        <v>4291.58</v>
      </c>
      <c r="C2297" s="162">
        <v>4263.92</v>
      </c>
      <c r="D2297" s="162">
        <v>4263.92</v>
      </c>
    </row>
    <row r="2298" spans="1:4">
      <c r="A2298" s="161">
        <v>10336.5</v>
      </c>
      <c r="B2298" s="161">
        <v>4293.83</v>
      </c>
      <c r="C2298" s="161">
        <v>4266.42</v>
      </c>
      <c r="D2298" s="161">
        <v>4266.42</v>
      </c>
    </row>
    <row r="2299" spans="1:4">
      <c r="A2299" s="162">
        <v>10341</v>
      </c>
      <c r="B2299" s="162">
        <v>4296.08</v>
      </c>
      <c r="C2299" s="162">
        <v>4269</v>
      </c>
      <c r="D2299" s="162">
        <v>4269</v>
      </c>
    </row>
    <row r="2300" spans="1:4">
      <c r="A2300" s="161">
        <v>10345.5</v>
      </c>
      <c r="B2300" s="161">
        <v>4298.25</v>
      </c>
      <c r="C2300" s="161">
        <v>4271.42</v>
      </c>
      <c r="D2300" s="161">
        <v>4271.42</v>
      </c>
    </row>
    <row r="2301" spans="1:4">
      <c r="A2301" s="162">
        <v>10350</v>
      </c>
      <c r="B2301" s="162">
        <v>4300.5</v>
      </c>
      <c r="C2301" s="162">
        <v>4274</v>
      </c>
      <c r="D2301" s="162">
        <v>4274</v>
      </c>
    </row>
    <row r="2302" spans="1:4">
      <c r="A2302" s="161">
        <v>10354.5</v>
      </c>
      <c r="B2302" s="161">
        <v>4302.75</v>
      </c>
      <c r="C2302" s="161">
        <v>4276.58</v>
      </c>
      <c r="D2302" s="161">
        <v>4276.58</v>
      </c>
    </row>
    <row r="2303" spans="1:4">
      <c r="A2303" s="162">
        <v>10359</v>
      </c>
      <c r="B2303" s="162">
        <v>4305</v>
      </c>
      <c r="C2303" s="162">
        <v>4279.08</v>
      </c>
      <c r="D2303" s="162">
        <v>4279.08</v>
      </c>
    </row>
    <row r="2304" spans="1:4">
      <c r="A2304" s="161">
        <v>10363.5</v>
      </c>
      <c r="B2304" s="161">
        <v>4307.17</v>
      </c>
      <c r="C2304" s="161">
        <v>4281.58</v>
      </c>
      <c r="D2304" s="161">
        <v>4281.58</v>
      </c>
    </row>
    <row r="2305" spans="1:4">
      <c r="A2305" s="162">
        <v>10368</v>
      </c>
      <c r="B2305" s="162">
        <v>4309.42</v>
      </c>
      <c r="C2305" s="162">
        <v>4284.08</v>
      </c>
      <c r="D2305" s="162">
        <v>4284.08</v>
      </c>
    </row>
    <row r="2306" spans="1:4">
      <c r="A2306" s="161">
        <v>10372.5</v>
      </c>
      <c r="B2306" s="161">
        <v>4311.67</v>
      </c>
      <c r="C2306" s="161">
        <v>4286.67</v>
      </c>
      <c r="D2306" s="161">
        <v>4286.67</v>
      </c>
    </row>
    <row r="2307" spans="1:4">
      <c r="A2307" s="162">
        <v>10377</v>
      </c>
      <c r="B2307" s="162">
        <v>4313.83</v>
      </c>
      <c r="C2307" s="162">
        <v>4289.08</v>
      </c>
      <c r="D2307" s="162">
        <v>4289.08</v>
      </c>
    </row>
    <row r="2308" spans="1:4">
      <c r="A2308" s="161">
        <v>10381.5</v>
      </c>
      <c r="B2308" s="161">
        <v>4316.08</v>
      </c>
      <c r="C2308" s="161">
        <v>4291.67</v>
      </c>
      <c r="D2308" s="161">
        <v>4291.67</v>
      </c>
    </row>
    <row r="2309" spans="1:4">
      <c r="A2309" s="162">
        <v>10386</v>
      </c>
      <c r="B2309" s="162">
        <v>4318.33</v>
      </c>
      <c r="C2309" s="162">
        <v>4294.17</v>
      </c>
      <c r="D2309" s="162">
        <v>4294.17</v>
      </c>
    </row>
    <row r="2310" spans="1:4">
      <c r="A2310" s="161">
        <v>10390.5</v>
      </c>
      <c r="B2310" s="161">
        <v>4320.58</v>
      </c>
      <c r="C2310" s="161">
        <v>4296.75</v>
      </c>
      <c r="D2310" s="161">
        <v>4296.75</v>
      </c>
    </row>
    <row r="2311" spans="1:4">
      <c r="A2311" s="162">
        <v>10395</v>
      </c>
      <c r="B2311" s="162">
        <v>4322.75</v>
      </c>
      <c r="C2311" s="162">
        <v>4299.17</v>
      </c>
      <c r="D2311" s="162">
        <v>4299.17</v>
      </c>
    </row>
    <row r="2312" spans="1:4">
      <c r="A2312" s="161">
        <v>10399.5</v>
      </c>
      <c r="B2312" s="161">
        <v>4325</v>
      </c>
      <c r="C2312" s="161">
        <v>4301.75</v>
      </c>
      <c r="D2312" s="161">
        <v>4301.75</v>
      </c>
    </row>
    <row r="2313" spans="1:4">
      <c r="A2313" s="162">
        <v>10404</v>
      </c>
      <c r="B2313" s="162">
        <v>4327.25</v>
      </c>
      <c r="C2313" s="162">
        <v>4304.25</v>
      </c>
      <c r="D2313" s="162">
        <v>4304.25</v>
      </c>
    </row>
    <row r="2314" spans="1:4">
      <c r="A2314" s="161">
        <v>10408.5</v>
      </c>
      <c r="B2314" s="161">
        <v>4329.5</v>
      </c>
      <c r="C2314" s="161">
        <v>4306.83</v>
      </c>
      <c r="D2314" s="161">
        <v>4306.83</v>
      </c>
    </row>
    <row r="2315" spans="1:4">
      <c r="A2315" s="162">
        <v>10413</v>
      </c>
      <c r="B2315" s="162">
        <v>4331.67</v>
      </c>
      <c r="C2315" s="162">
        <v>4309.25</v>
      </c>
      <c r="D2315" s="162">
        <v>4309.25</v>
      </c>
    </row>
    <row r="2316" spans="1:4">
      <c r="A2316" s="161">
        <v>10417.5</v>
      </c>
      <c r="B2316" s="161">
        <v>4333.92</v>
      </c>
      <c r="C2316" s="161">
        <v>4311.83</v>
      </c>
      <c r="D2316" s="161">
        <v>4311.83</v>
      </c>
    </row>
    <row r="2317" spans="1:4">
      <c r="A2317" s="162">
        <v>10422</v>
      </c>
      <c r="B2317" s="162">
        <v>4336.17</v>
      </c>
      <c r="C2317" s="162">
        <v>4314.33</v>
      </c>
      <c r="D2317" s="162">
        <v>4314.33</v>
      </c>
    </row>
    <row r="2318" spans="1:4">
      <c r="A2318" s="161">
        <v>10426.5</v>
      </c>
      <c r="B2318" s="161">
        <v>4338.33</v>
      </c>
      <c r="C2318" s="161">
        <v>4316.83</v>
      </c>
      <c r="D2318" s="161">
        <v>4316.83</v>
      </c>
    </row>
    <row r="2319" spans="1:4">
      <c r="A2319" s="162">
        <v>10431</v>
      </c>
      <c r="B2319" s="162">
        <v>4340.58</v>
      </c>
      <c r="C2319" s="162">
        <v>4319.33</v>
      </c>
      <c r="D2319" s="162">
        <v>4319.33</v>
      </c>
    </row>
    <row r="2320" spans="1:4">
      <c r="A2320" s="161">
        <v>10435.5</v>
      </c>
      <c r="B2320" s="161">
        <v>4342.83</v>
      </c>
      <c r="C2320" s="161">
        <v>4321.92</v>
      </c>
      <c r="D2320" s="161">
        <v>4321.92</v>
      </c>
    </row>
    <row r="2321" spans="1:4">
      <c r="A2321" s="162">
        <v>10440</v>
      </c>
      <c r="B2321" s="162">
        <v>4345.08</v>
      </c>
      <c r="C2321" s="162">
        <v>4324.42</v>
      </c>
      <c r="D2321" s="162">
        <v>4324.42</v>
      </c>
    </row>
    <row r="2322" spans="1:4">
      <c r="A2322" s="161">
        <v>10444.5</v>
      </c>
      <c r="B2322" s="161">
        <v>4347.25</v>
      </c>
      <c r="C2322" s="161">
        <v>4326.92</v>
      </c>
      <c r="D2322" s="161">
        <v>4326.92</v>
      </c>
    </row>
    <row r="2323" spans="1:4">
      <c r="A2323" s="162">
        <v>10449</v>
      </c>
      <c r="B2323" s="162">
        <v>4349.5</v>
      </c>
      <c r="C2323" s="162">
        <v>4329.42</v>
      </c>
      <c r="D2323" s="162">
        <v>4329.42</v>
      </c>
    </row>
    <row r="2324" spans="1:4">
      <c r="A2324" s="161">
        <v>10453.5</v>
      </c>
      <c r="B2324" s="161">
        <v>4351.75</v>
      </c>
      <c r="C2324" s="161">
        <v>4332</v>
      </c>
      <c r="D2324" s="161">
        <v>4332</v>
      </c>
    </row>
    <row r="2325" spans="1:4">
      <c r="A2325" s="162">
        <v>10458</v>
      </c>
      <c r="B2325" s="162">
        <v>4354</v>
      </c>
      <c r="C2325" s="162">
        <v>4334.5</v>
      </c>
      <c r="D2325" s="162">
        <v>4334.5</v>
      </c>
    </row>
    <row r="2326" spans="1:4">
      <c r="A2326" s="161">
        <v>10462.5</v>
      </c>
      <c r="B2326" s="161">
        <v>4356.17</v>
      </c>
      <c r="C2326" s="161">
        <v>4337</v>
      </c>
      <c r="D2326" s="161">
        <v>4337</v>
      </c>
    </row>
    <row r="2327" spans="1:4">
      <c r="A2327" s="162">
        <v>10467</v>
      </c>
      <c r="B2327" s="162">
        <v>4358.42</v>
      </c>
      <c r="C2327" s="162">
        <v>4339.5</v>
      </c>
      <c r="D2327" s="162">
        <v>4339.5</v>
      </c>
    </row>
    <row r="2328" spans="1:4">
      <c r="A2328" s="161">
        <v>10471.5</v>
      </c>
      <c r="B2328" s="161">
        <v>4360.67</v>
      </c>
      <c r="C2328" s="161">
        <v>4342.08</v>
      </c>
      <c r="D2328" s="161">
        <v>4342.08</v>
      </c>
    </row>
    <row r="2329" spans="1:4">
      <c r="A2329" s="162">
        <v>10476</v>
      </c>
      <c r="B2329" s="162">
        <v>4362.92</v>
      </c>
      <c r="C2329" s="162">
        <v>4344.58</v>
      </c>
      <c r="D2329" s="162">
        <v>4344.58</v>
      </c>
    </row>
    <row r="2330" spans="1:4">
      <c r="A2330" s="161">
        <v>10480.5</v>
      </c>
      <c r="B2330" s="161">
        <v>4365.08</v>
      </c>
      <c r="C2330" s="161">
        <v>4347.08</v>
      </c>
      <c r="D2330" s="161">
        <v>4347.08</v>
      </c>
    </row>
    <row r="2331" spans="1:4">
      <c r="A2331" s="162">
        <v>10485</v>
      </c>
      <c r="B2331" s="162">
        <v>4367.33</v>
      </c>
      <c r="C2331" s="162">
        <v>4349.58</v>
      </c>
      <c r="D2331" s="162">
        <v>4349.58</v>
      </c>
    </row>
    <row r="2332" spans="1:4">
      <c r="A2332" s="161">
        <v>10489.5</v>
      </c>
      <c r="B2332" s="161">
        <v>4369.58</v>
      </c>
      <c r="C2332" s="161">
        <v>4352.17</v>
      </c>
      <c r="D2332" s="161">
        <v>4352.17</v>
      </c>
    </row>
    <row r="2333" spans="1:4">
      <c r="A2333" s="162">
        <v>10494</v>
      </c>
      <c r="B2333" s="162">
        <v>4371.75</v>
      </c>
      <c r="C2333" s="162">
        <v>4354.58</v>
      </c>
      <c r="D2333" s="162">
        <v>4354.58</v>
      </c>
    </row>
    <row r="2334" spans="1:4">
      <c r="A2334" s="161">
        <v>10498.5</v>
      </c>
      <c r="B2334" s="161">
        <v>4374</v>
      </c>
      <c r="C2334" s="161">
        <v>4357.17</v>
      </c>
      <c r="D2334" s="161">
        <v>4357.17</v>
      </c>
    </row>
    <row r="2335" spans="1:4">
      <c r="A2335" s="162">
        <v>10503</v>
      </c>
      <c r="B2335" s="162">
        <v>4376.25</v>
      </c>
      <c r="C2335" s="162">
        <v>4359.75</v>
      </c>
      <c r="D2335" s="162">
        <v>4359.75</v>
      </c>
    </row>
    <row r="2336" spans="1:4">
      <c r="A2336" s="161">
        <v>10507.5</v>
      </c>
      <c r="B2336" s="161">
        <v>4378.5</v>
      </c>
      <c r="C2336" s="161">
        <v>4362.25</v>
      </c>
      <c r="D2336" s="161">
        <v>4362.25</v>
      </c>
    </row>
    <row r="2337" spans="1:4">
      <c r="A2337" s="162">
        <v>10512</v>
      </c>
      <c r="B2337" s="162">
        <v>4380.67</v>
      </c>
      <c r="C2337" s="162">
        <v>4364.75</v>
      </c>
      <c r="D2337" s="162">
        <v>4364.75</v>
      </c>
    </row>
    <row r="2338" spans="1:4">
      <c r="A2338" s="161">
        <v>10516.5</v>
      </c>
      <c r="B2338" s="161">
        <v>4382.92</v>
      </c>
      <c r="C2338" s="161">
        <v>4367.25</v>
      </c>
      <c r="D2338" s="161">
        <v>4367.25</v>
      </c>
    </row>
    <row r="2339" spans="1:4">
      <c r="A2339" s="162">
        <v>10521</v>
      </c>
      <c r="B2339" s="162">
        <v>4385.17</v>
      </c>
      <c r="C2339" s="162">
        <v>4369.83</v>
      </c>
      <c r="D2339" s="162">
        <v>4369.83</v>
      </c>
    </row>
    <row r="2340" spans="1:4">
      <c r="A2340" s="161">
        <v>10525.5</v>
      </c>
      <c r="B2340" s="161">
        <v>4387.42</v>
      </c>
      <c r="C2340" s="161">
        <v>4372.33</v>
      </c>
      <c r="D2340" s="161">
        <v>4372.33</v>
      </c>
    </row>
    <row r="2341" spans="1:4">
      <c r="A2341" s="162">
        <v>10530</v>
      </c>
      <c r="B2341" s="162">
        <v>4389.58</v>
      </c>
      <c r="C2341" s="162">
        <v>4374.83</v>
      </c>
      <c r="D2341" s="162">
        <v>4374.83</v>
      </c>
    </row>
    <row r="2342" spans="1:4">
      <c r="A2342" s="161">
        <v>10534.5</v>
      </c>
      <c r="B2342" s="161">
        <v>4391.83</v>
      </c>
      <c r="C2342" s="161">
        <v>4377.33</v>
      </c>
      <c r="D2342" s="161">
        <v>4377.33</v>
      </c>
    </row>
    <row r="2343" spans="1:4">
      <c r="A2343" s="162">
        <v>10539</v>
      </c>
      <c r="B2343" s="162">
        <v>4394.08</v>
      </c>
      <c r="C2343" s="162">
        <v>4379.92</v>
      </c>
      <c r="D2343" s="162">
        <v>4379.92</v>
      </c>
    </row>
    <row r="2344" spans="1:4">
      <c r="A2344" s="161">
        <v>10543.5</v>
      </c>
      <c r="B2344" s="161">
        <v>4396.25</v>
      </c>
      <c r="C2344" s="161">
        <v>4382.33</v>
      </c>
      <c r="D2344" s="161">
        <v>4382.33</v>
      </c>
    </row>
    <row r="2345" spans="1:4">
      <c r="A2345" s="162">
        <v>10548</v>
      </c>
      <c r="B2345" s="162">
        <v>4398.5</v>
      </c>
      <c r="C2345" s="162">
        <v>4384.92</v>
      </c>
      <c r="D2345" s="162">
        <v>4384.92</v>
      </c>
    </row>
    <row r="2346" spans="1:4">
      <c r="A2346" s="161">
        <v>10552.5</v>
      </c>
      <c r="B2346" s="161">
        <v>4400.75</v>
      </c>
      <c r="C2346" s="161">
        <v>4387.42</v>
      </c>
      <c r="D2346" s="161">
        <v>4387.42</v>
      </c>
    </row>
    <row r="2347" spans="1:4">
      <c r="A2347" s="162">
        <v>10557</v>
      </c>
      <c r="B2347" s="162">
        <v>4403</v>
      </c>
      <c r="C2347" s="162">
        <v>4390</v>
      </c>
      <c r="D2347" s="162">
        <v>4390</v>
      </c>
    </row>
    <row r="2348" spans="1:4">
      <c r="A2348" s="161">
        <v>10561.5</v>
      </c>
      <c r="B2348" s="161">
        <v>4405.17</v>
      </c>
      <c r="C2348" s="161">
        <v>4392.42</v>
      </c>
      <c r="D2348" s="161">
        <v>4392.42</v>
      </c>
    </row>
    <row r="2349" spans="1:4">
      <c r="A2349" s="162">
        <v>10566</v>
      </c>
      <c r="B2349" s="162">
        <v>4407.42</v>
      </c>
      <c r="C2349" s="162">
        <v>4395</v>
      </c>
      <c r="D2349" s="162">
        <v>4395</v>
      </c>
    </row>
    <row r="2350" spans="1:4">
      <c r="A2350" s="161">
        <v>10570.5</v>
      </c>
      <c r="B2350" s="161">
        <v>4409.67</v>
      </c>
      <c r="C2350" s="161">
        <v>4397.5</v>
      </c>
      <c r="D2350" s="161">
        <v>4397.5</v>
      </c>
    </row>
    <row r="2351" spans="1:4">
      <c r="A2351" s="162">
        <v>10575</v>
      </c>
      <c r="B2351" s="162">
        <v>4411.92</v>
      </c>
      <c r="C2351" s="162">
        <v>4400.08</v>
      </c>
      <c r="D2351" s="162">
        <v>4400.08</v>
      </c>
    </row>
    <row r="2352" spans="1:4">
      <c r="A2352" s="161">
        <v>10579.5</v>
      </c>
      <c r="B2352" s="161">
        <v>4414.08</v>
      </c>
      <c r="C2352" s="161">
        <v>4402.5</v>
      </c>
      <c r="D2352" s="161">
        <v>4402.5</v>
      </c>
    </row>
    <row r="2353" spans="1:4">
      <c r="A2353" s="162">
        <v>10584</v>
      </c>
      <c r="B2353" s="162">
        <v>4416.33</v>
      </c>
      <c r="C2353" s="162">
        <v>4405.08</v>
      </c>
      <c r="D2353" s="162">
        <v>4405.08</v>
      </c>
    </row>
    <row r="2354" spans="1:4">
      <c r="A2354" s="161">
        <v>10588.5</v>
      </c>
      <c r="B2354" s="161">
        <v>4418.58</v>
      </c>
      <c r="C2354" s="161">
        <v>4407.58</v>
      </c>
      <c r="D2354" s="161">
        <v>4407.58</v>
      </c>
    </row>
    <row r="2355" spans="1:4">
      <c r="A2355" s="162">
        <v>10593</v>
      </c>
      <c r="B2355" s="162">
        <v>4420.83</v>
      </c>
      <c r="C2355" s="162">
        <v>4410.17</v>
      </c>
      <c r="D2355" s="162">
        <v>4410.17</v>
      </c>
    </row>
    <row r="2356" spans="1:4">
      <c r="A2356" s="161">
        <v>10597.5</v>
      </c>
      <c r="B2356" s="161">
        <v>4423</v>
      </c>
      <c r="C2356" s="161">
        <v>4412.58</v>
      </c>
      <c r="D2356" s="161">
        <v>4412.58</v>
      </c>
    </row>
    <row r="2357" spans="1:4">
      <c r="A2357" s="162">
        <v>10602</v>
      </c>
      <c r="B2357" s="162">
        <v>4425.25</v>
      </c>
      <c r="C2357" s="162">
        <v>4415.17</v>
      </c>
      <c r="D2357" s="162">
        <v>4415.17</v>
      </c>
    </row>
    <row r="2358" spans="1:4">
      <c r="A2358" s="161">
        <v>10606.5</v>
      </c>
      <c r="B2358" s="161">
        <v>4427.5</v>
      </c>
      <c r="C2358" s="161">
        <v>4417.67</v>
      </c>
      <c r="D2358" s="161">
        <v>4417.67</v>
      </c>
    </row>
    <row r="2359" spans="1:4">
      <c r="A2359" s="162">
        <v>10611</v>
      </c>
      <c r="B2359" s="162">
        <v>4429.67</v>
      </c>
      <c r="C2359" s="162">
        <v>4420.17</v>
      </c>
      <c r="D2359" s="162">
        <v>4420.17</v>
      </c>
    </row>
    <row r="2360" spans="1:4">
      <c r="A2360" s="161">
        <v>10615.5</v>
      </c>
      <c r="B2360" s="161">
        <v>4431.92</v>
      </c>
      <c r="C2360" s="161">
        <v>4422.67</v>
      </c>
      <c r="D2360" s="161">
        <v>4422.67</v>
      </c>
    </row>
    <row r="2361" spans="1:4">
      <c r="A2361" s="162">
        <v>10620</v>
      </c>
      <c r="B2361" s="162">
        <v>4434.17</v>
      </c>
      <c r="C2361" s="162">
        <v>4425.25</v>
      </c>
      <c r="D2361" s="162">
        <v>4425.25</v>
      </c>
    </row>
    <row r="2362" spans="1:4">
      <c r="A2362" s="161">
        <v>10624.5</v>
      </c>
      <c r="B2362" s="161">
        <v>4436.42</v>
      </c>
      <c r="C2362" s="161">
        <v>4427.75</v>
      </c>
      <c r="D2362" s="161">
        <v>4427.75</v>
      </c>
    </row>
    <row r="2363" spans="1:4">
      <c r="A2363" s="162">
        <v>10629</v>
      </c>
      <c r="B2363" s="162">
        <v>4438.58</v>
      </c>
      <c r="C2363" s="162">
        <v>4430.25</v>
      </c>
      <c r="D2363" s="162">
        <v>4430.25</v>
      </c>
    </row>
    <row r="2364" spans="1:4">
      <c r="A2364" s="161">
        <v>10633.5</v>
      </c>
      <c r="B2364" s="161">
        <v>4440.83</v>
      </c>
      <c r="C2364" s="161">
        <v>4432.75</v>
      </c>
      <c r="D2364" s="161">
        <v>4432.75</v>
      </c>
    </row>
    <row r="2365" spans="1:4">
      <c r="A2365" s="162">
        <v>10638</v>
      </c>
      <c r="B2365" s="162">
        <v>4443.08</v>
      </c>
      <c r="C2365" s="162">
        <v>4435.33</v>
      </c>
      <c r="D2365" s="162">
        <v>4435.33</v>
      </c>
    </row>
    <row r="2366" spans="1:4">
      <c r="A2366" s="161">
        <v>10642.5</v>
      </c>
      <c r="B2366" s="161">
        <v>4445.33</v>
      </c>
      <c r="C2366" s="161">
        <v>4437.83</v>
      </c>
      <c r="D2366" s="161">
        <v>4437.83</v>
      </c>
    </row>
    <row r="2367" spans="1:4">
      <c r="A2367" s="162">
        <v>10647</v>
      </c>
      <c r="B2367" s="162">
        <v>4447.5</v>
      </c>
      <c r="C2367" s="162">
        <v>4440.33</v>
      </c>
      <c r="D2367" s="162">
        <v>4440.33</v>
      </c>
    </row>
    <row r="2368" spans="1:4">
      <c r="A2368" s="161">
        <v>10651.5</v>
      </c>
      <c r="B2368" s="161">
        <v>4449.75</v>
      </c>
      <c r="C2368" s="161">
        <v>4442.92</v>
      </c>
      <c r="D2368" s="161">
        <v>4442.92</v>
      </c>
    </row>
    <row r="2369" spans="1:4">
      <c r="A2369" s="162">
        <v>10656</v>
      </c>
      <c r="B2369" s="162">
        <v>4452</v>
      </c>
      <c r="C2369" s="162">
        <v>4445.42</v>
      </c>
      <c r="D2369" s="162">
        <v>4445.42</v>
      </c>
    </row>
    <row r="2370" spans="1:4">
      <c r="A2370" s="161">
        <v>10660.5</v>
      </c>
      <c r="B2370" s="161">
        <v>4454.17</v>
      </c>
      <c r="C2370" s="161">
        <v>4447.92</v>
      </c>
      <c r="D2370" s="161">
        <v>4447.92</v>
      </c>
    </row>
    <row r="2371" spans="1:4">
      <c r="A2371" s="162">
        <v>10665</v>
      </c>
      <c r="B2371" s="162">
        <v>4456.42</v>
      </c>
      <c r="C2371" s="162">
        <v>4450.42</v>
      </c>
      <c r="D2371" s="162">
        <v>4450.42</v>
      </c>
    </row>
    <row r="2372" spans="1:4">
      <c r="A2372" s="161">
        <v>10669.5</v>
      </c>
      <c r="B2372" s="161">
        <v>4458.67</v>
      </c>
      <c r="C2372" s="161">
        <v>4453</v>
      </c>
      <c r="D2372" s="161">
        <v>4453</v>
      </c>
    </row>
    <row r="2373" spans="1:4">
      <c r="A2373" s="162">
        <v>10674</v>
      </c>
      <c r="B2373" s="162">
        <v>4460.92</v>
      </c>
      <c r="C2373" s="162">
        <v>4455.5</v>
      </c>
      <c r="D2373" s="162">
        <v>4455.5</v>
      </c>
    </row>
    <row r="2374" spans="1:4">
      <c r="A2374" s="161">
        <v>10678.5</v>
      </c>
      <c r="B2374" s="161">
        <v>4463.08</v>
      </c>
      <c r="C2374" s="161">
        <v>4458</v>
      </c>
      <c r="D2374" s="161">
        <v>4458</v>
      </c>
    </row>
    <row r="2375" spans="1:4">
      <c r="A2375" s="162">
        <v>10683</v>
      </c>
      <c r="B2375" s="162">
        <v>4465.33</v>
      </c>
      <c r="C2375" s="162">
        <v>4460.5</v>
      </c>
      <c r="D2375" s="162">
        <v>4460.5</v>
      </c>
    </row>
    <row r="2376" spans="1:4">
      <c r="A2376" s="161">
        <v>10687.5</v>
      </c>
      <c r="B2376" s="161">
        <v>4467.58</v>
      </c>
      <c r="C2376" s="161">
        <v>4463.08</v>
      </c>
      <c r="D2376" s="161">
        <v>4463.08</v>
      </c>
    </row>
    <row r="2377" spans="1:4">
      <c r="A2377" s="162">
        <v>10692</v>
      </c>
      <c r="B2377" s="162">
        <v>4469.83</v>
      </c>
      <c r="C2377" s="162">
        <v>4465.58</v>
      </c>
      <c r="D2377" s="162">
        <v>4465.58</v>
      </c>
    </row>
    <row r="2378" spans="1:4">
      <c r="A2378" s="161">
        <v>10696.5</v>
      </c>
      <c r="B2378" s="161">
        <v>4472</v>
      </c>
      <c r="C2378" s="161">
        <v>4468.08</v>
      </c>
      <c r="D2378" s="161">
        <v>4468.08</v>
      </c>
    </row>
    <row r="2379" spans="1:4">
      <c r="A2379" s="162">
        <v>10701</v>
      </c>
      <c r="B2379" s="162">
        <v>4474.25</v>
      </c>
      <c r="C2379" s="162">
        <v>4470.58</v>
      </c>
      <c r="D2379" s="162">
        <v>4470.58</v>
      </c>
    </row>
    <row r="2380" spans="1:4">
      <c r="A2380" s="161">
        <v>10705.5</v>
      </c>
      <c r="B2380" s="161">
        <v>4476.5</v>
      </c>
      <c r="C2380" s="161">
        <v>4473.17</v>
      </c>
      <c r="D2380" s="161">
        <v>4473.17</v>
      </c>
    </row>
    <row r="2381" spans="1:4">
      <c r="A2381" s="162">
        <v>10710</v>
      </c>
      <c r="B2381" s="162">
        <v>4478.67</v>
      </c>
      <c r="C2381" s="162">
        <v>4475.58</v>
      </c>
      <c r="D2381" s="162">
        <v>4475.58</v>
      </c>
    </row>
    <row r="2382" spans="1:4">
      <c r="A2382" s="161">
        <v>10714.5</v>
      </c>
      <c r="B2382" s="161">
        <v>4480.92</v>
      </c>
      <c r="C2382" s="161">
        <v>4478.17</v>
      </c>
      <c r="D2382" s="161">
        <v>4478.17</v>
      </c>
    </row>
    <row r="2383" spans="1:4">
      <c r="A2383" s="162">
        <v>10719</v>
      </c>
      <c r="B2383" s="162">
        <v>4483.17</v>
      </c>
      <c r="C2383" s="162">
        <v>4480.67</v>
      </c>
      <c r="D2383" s="162">
        <v>4480.67</v>
      </c>
    </row>
    <row r="2384" spans="1:4">
      <c r="A2384" s="161">
        <v>10723.5</v>
      </c>
      <c r="B2384" s="161">
        <v>4485.42</v>
      </c>
      <c r="C2384" s="161">
        <v>4483.25</v>
      </c>
      <c r="D2384" s="161">
        <v>4483.25</v>
      </c>
    </row>
    <row r="2385" spans="1:4">
      <c r="A2385" s="162">
        <v>10728</v>
      </c>
      <c r="B2385" s="162">
        <v>4487.58</v>
      </c>
      <c r="C2385" s="162">
        <v>4485.67</v>
      </c>
      <c r="D2385" s="162">
        <v>4485.67</v>
      </c>
    </row>
    <row r="2386" spans="1:4">
      <c r="A2386" s="161">
        <v>10732.5</v>
      </c>
      <c r="B2386" s="161">
        <v>4489.83</v>
      </c>
      <c r="C2386" s="161">
        <v>4488.25</v>
      </c>
      <c r="D2386" s="161">
        <v>4488.25</v>
      </c>
    </row>
    <row r="2387" spans="1:4">
      <c r="A2387" s="162">
        <v>10737</v>
      </c>
      <c r="B2387" s="162">
        <v>4492.08</v>
      </c>
      <c r="C2387" s="162">
        <v>4490.75</v>
      </c>
      <c r="D2387" s="162">
        <v>4490.75</v>
      </c>
    </row>
    <row r="2388" spans="1:4">
      <c r="A2388" s="161">
        <v>10741.5</v>
      </c>
      <c r="B2388" s="161">
        <v>4494.33</v>
      </c>
      <c r="C2388" s="161">
        <v>4493.33</v>
      </c>
      <c r="D2388" s="161">
        <v>4493.33</v>
      </c>
    </row>
    <row r="2389" spans="1:4">
      <c r="A2389" s="162">
        <v>10746</v>
      </c>
      <c r="B2389" s="162">
        <v>4496.5</v>
      </c>
      <c r="C2389" s="162">
        <v>4495.75</v>
      </c>
      <c r="D2389" s="162">
        <v>4495.75</v>
      </c>
    </row>
    <row r="2390" spans="1:4">
      <c r="A2390" s="161">
        <v>10750.5</v>
      </c>
      <c r="B2390" s="161">
        <v>4498.75</v>
      </c>
      <c r="C2390" s="161">
        <v>4498.33</v>
      </c>
      <c r="D2390" s="161">
        <v>4498.33</v>
      </c>
    </row>
    <row r="2391" spans="1:4">
      <c r="A2391" s="162">
        <v>10755</v>
      </c>
      <c r="B2391" s="162">
        <v>4501</v>
      </c>
      <c r="C2391" s="162">
        <v>4500.83</v>
      </c>
      <c r="D2391" s="162">
        <v>4500.83</v>
      </c>
    </row>
    <row r="2392" spans="1:4">
      <c r="A2392" s="161">
        <v>10759.5</v>
      </c>
      <c r="B2392" s="161">
        <v>4503.25</v>
      </c>
      <c r="C2392" s="161">
        <v>4503.25</v>
      </c>
      <c r="D2392" s="161">
        <v>4503.25</v>
      </c>
    </row>
    <row r="2393" spans="1:4">
      <c r="A2393" s="162">
        <v>10764</v>
      </c>
      <c r="B2393" s="162">
        <v>4505.42</v>
      </c>
      <c r="C2393" s="162">
        <v>4505.42</v>
      </c>
      <c r="D2393" s="162">
        <v>4505.42</v>
      </c>
    </row>
    <row r="2394" spans="1:4">
      <c r="A2394" s="161">
        <v>10768.5</v>
      </c>
      <c r="B2394" s="161">
        <v>4507.67</v>
      </c>
      <c r="C2394" s="161">
        <v>4507.67</v>
      </c>
      <c r="D2394" s="161">
        <v>4507.67</v>
      </c>
    </row>
    <row r="2395" spans="1:4">
      <c r="A2395" s="162">
        <v>10773</v>
      </c>
      <c r="B2395" s="162">
        <v>4509.92</v>
      </c>
      <c r="C2395" s="162">
        <v>4509.92</v>
      </c>
      <c r="D2395" s="162">
        <v>4509.92</v>
      </c>
    </row>
    <row r="2396" spans="1:4">
      <c r="A2396" s="161">
        <v>10777.5</v>
      </c>
      <c r="B2396" s="161">
        <v>4512.08</v>
      </c>
      <c r="C2396" s="161">
        <v>4512.08</v>
      </c>
      <c r="D2396" s="161">
        <v>4512.08</v>
      </c>
    </row>
  </sheetData>
  <sheetProtection algorithmName="SHA-512" hashValue="c3damBzx3cWVkMuts2S8rksv2Px92TxXnrk01MfBrXEZKQ2Y+3e20XnmEEbhX3Gc5boa+ka7q84orkDl5xrQcg==" saltValue="Z0KdzxCIOuQvqxX9ONHewg==" spinCount="100000" sheet="1" objects="1" scenarios="1"/>
  <phoneticPr fontId="0" type="noConversion"/>
  <conditionalFormatting sqref="A2:A1831">
    <cfRule type="expression" dxfId="3" priority="2">
      <formula>MOD(ROW(),2)=0</formula>
    </cfRule>
  </conditionalFormatting>
  <conditionalFormatting sqref="B2:D2142">
    <cfRule type="expression" dxfId="2" priority="1">
      <formula>MOD(ROW(),2)=0</formula>
    </cfRule>
  </conditionalFormatting>
  <conditionalFormatting sqref="F79">
    <cfRule type="expression" dxfId="1" priority="3">
      <formula>MOD(ROW(),2)=0</formula>
    </cfRule>
  </conditionalFormatting>
  <conditionalFormatting sqref="I1830">
    <cfRule type="expression" dxfId="0" priority="4">
      <formula>MOD(ROW(),2)=0</formula>
    </cfRule>
  </conditionalFormatting>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48"/>
  <sheetViews>
    <sheetView zoomScale="85" zoomScaleNormal="85" workbookViewId="0">
      <selection activeCell="D10" sqref="D10"/>
    </sheetView>
  </sheetViews>
  <sheetFormatPr defaultRowHeight="13.2"/>
  <cols>
    <col min="1" max="1" width="12.33203125" style="170" bestFit="1" customWidth="1"/>
    <col min="2" max="2" width="3.88671875" style="170" bestFit="1" customWidth="1"/>
    <col min="3" max="5" width="9.5546875" style="170" bestFit="1" customWidth="1"/>
    <col min="6" max="6" width="9.44140625" style="170" bestFit="1" customWidth="1"/>
    <col min="7" max="16" width="7.6640625" style="170" bestFit="1" customWidth="1"/>
    <col min="17" max="17" width="10.6640625" style="170" bestFit="1" customWidth="1"/>
    <col min="18" max="21" width="7.6640625" style="170" bestFit="1" customWidth="1"/>
    <col min="22" max="22" width="7.88671875" style="170" bestFit="1" customWidth="1"/>
    <col min="23" max="23" width="8.33203125" style="170" bestFit="1" customWidth="1"/>
    <col min="24" max="28" width="7.6640625" style="170" bestFit="1" customWidth="1"/>
    <col min="29" max="29" width="10.6640625" style="170" bestFit="1" customWidth="1"/>
    <col min="30" max="32" width="7.6640625" style="170" bestFit="1" customWidth="1"/>
    <col min="33" max="33" width="8.77734375" style="170" bestFit="1" customWidth="1"/>
    <col min="34" max="16384" width="8.88671875" style="170"/>
  </cols>
  <sheetData>
    <row r="1" spans="1:42" ht="13.8">
      <c r="A1" s="169" t="s">
        <v>161</v>
      </c>
      <c r="C1" s="169" t="s">
        <v>94</v>
      </c>
      <c r="D1" s="169" t="s">
        <v>164</v>
      </c>
      <c r="E1" s="169" t="s">
        <v>165</v>
      </c>
      <c r="F1" s="169" t="s">
        <v>166</v>
      </c>
      <c r="G1" s="163" t="s">
        <v>142</v>
      </c>
      <c r="H1" s="163" t="s">
        <v>143</v>
      </c>
      <c r="I1" s="163" t="s">
        <v>144</v>
      </c>
      <c r="J1" s="163" t="s">
        <v>145</v>
      </c>
      <c r="K1" s="163" t="s">
        <v>146</v>
      </c>
      <c r="L1" s="163" t="s">
        <v>147</v>
      </c>
      <c r="M1" s="163" t="s">
        <v>148</v>
      </c>
      <c r="N1" s="163" t="s">
        <v>149</v>
      </c>
      <c r="O1" s="163" t="s">
        <v>150</v>
      </c>
      <c r="P1" s="163" t="s">
        <v>151</v>
      </c>
      <c r="Q1" s="163" t="s">
        <v>152</v>
      </c>
      <c r="R1" s="163" t="s">
        <v>153</v>
      </c>
      <c r="S1" s="163" t="s">
        <v>154</v>
      </c>
      <c r="T1" s="163" t="s">
        <v>155</v>
      </c>
      <c r="U1" s="163" t="s">
        <v>156</v>
      </c>
      <c r="V1" s="163" t="s">
        <v>157</v>
      </c>
      <c r="W1" s="163" t="s">
        <v>158</v>
      </c>
      <c r="X1" s="163" t="s">
        <v>159</v>
      </c>
      <c r="Y1" s="163" t="s">
        <v>69</v>
      </c>
      <c r="Z1" s="163" t="s">
        <v>70</v>
      </c>
      <c r="AA1" s="163" t="s">
        <v>71</v>
      </c>
      <c r="AB1" s="163" t="s">
        <v>72</v>
      </c>
      <c r="AC1" s="163" t="s">
        <v>160</v>
      </c>
      <c r="AD1" s="163" t="s">
        <v>74</v>
      </c>
      <c r="AE1" s="163" t="s">
        <v>75</v>
      </c>
      <c r="AF1" s="163" t="s">
        <v>76</v>
      </c>
      <c r="AG1" s="163"/>
      <c r="AH1" s="163"/>
      <c r="AI1" s="163"/>
      <c r="AJ1" s="163"/>
      <c r="AK1" s="163"/>
      <c r="AL1" s="163"/>
      <c r="AM1" s="163"/>
      <c r="AN1" s="163"/>
      <c r="AO1" s="163"/>
      <c r="AP1" s="163"/>
    </row>
    <row r="2" spans="1:42">
      <c r="A2" s="164">
        <v>1</v>
      </c>
      <c r="C2" s="164">
        <v>3463</v>
      </c>
      <c r="D2" s="164">
        <v>3484</v>
      </c>
      <c r="E2" s="164">
        <v>3498</v>
      </c>
      <c r="F2" s="164">
        <v>4489</v>
      </c>
      <c r="G2" s="164">
        <v>2310</v>
      </c>
      <c r="H2" s="164">
        <v>2350</v>
      </c>
      <c r="I2" s="164">
        <v>2386</v>
      </c>
      <c r="J2" s="164">
        <v>2413</v>
      </c>
      <c r="K2" s="164">
        <v>2439</v>
      </c>
      <c r="L2" s="164">
        <v>2554</v>
      </c>
      <c r="M2" s="164">
        <v>2675</v>
      </c>
      <c r="N2" s="164">
        <v>2889</v>
      </c>
      <c r="O2" s="164">
        <v>3179</v>
      </c>
      <c r="P2" s="164">
        <v>3179</v>
      </c>
      <c r="Q2" s="164">
        <v>3484</v>
      </c>
      <c r="R2" s="164">
        <v>3497</v>
      </c>
      <c r="S2" s="164">
        <v>5441</v>
      </c>
      <c r="T2" s="164">
        <v>6230</v>
      </c>
      <c r="U2" s="164">
        <v>6541</v>
      </c>
      <c r="V2" s="164">
        <v>7090</v>
      </c>
      <c r="W2" s="164">
        <v>7683</v>
      </c>
      <c r="X2" s="165">
        <v>3484</v>
      </c>
      <c r="Y2" s="165">
        <v>3497</v>
      </c>
      <c r="Z2" s="165">
        <v>5441</v>
      </c>
      <c r="AA2" s="165">
        <v>6230</v>
      </c>
      <c r="AB2" s="165">
        <v>6541</v>
      </c>
      <c r="AC2" s="164">
        <v>3179</v>
      </c>
      <c r="AD2" s="164">
        <v>3484</v>
      </c>
      <c r="AE2" s="164">
        <v>3497</v>
      </c>
      <c r="AF2" s="164">
        <v>5441</v>
      </c>
      <c r="AG2" s="168">
        <v>1500.5</v>
      </c>
      <c r="AH2" s="168"/>
      <c r="AI2" s="168"/>
      <c r="AJ2" s="168"/>
      <c r="AK2" s="168"/>
      <c r="AL2" s="168"/>
      <c r="AM2" s="168"/>
      <c r="AN2" s="168"/>
      <c r="AO2" s="168"/>
      <c r="AP2" s="168"/>
    </row>
    <row r="3" spans="1:42">
      <c r="A3" s="165">
        <v>2</v>
      </c>
      <c r="C3" s="165">
        <v>3547</v>
      </c>
      <c r="D3" s="165">
        <v>3649</v>
      </c>
      <c r="E3" s="165">
        <v>3704</v>
      </c>
      <c r="F3" s="165">
        <v>4656</v>
      </c>
      <c r="G3" s="165">
        <v>2362</v>
      </c>
      <c r="H3" s="165">
        <v>2408</v>
      </c>
      <c r="I3" s="165">
        <v>2461</v>
      </c>
      <c r="J3" s="165">
        <v>2484</v>
      </c>
      <c r="K3" s="165">
        <v>2521</v>
      </c>
      <c r="L3" s="165">
        <v>2644</v>
      </c>
      <c r="M3" s="165">
        <v>2774</v>
      </c>
      <c r="N3" s="165">
        <v>3013</v>
      </c>
      <c r="O3" s="165">
        <v>3342</v>
      </c>
      <c r="P3" s="165">
        <v>3498</v>
      </c>
      <c r="Q3" s="165">
        <v>3649</v>
      </c>
      <c r="R3" s="165">
        <v>3704</v>
      </c>
      <c r="S3" s="165">
        <v>5630</v>
      </c>
      <c r="T3" s="165">
        <v>6387</v>
      </c>
      <c r="U3" s="165">
        <v>6696</v>
      </c>
      <c r="V3" s="165">
        <v>7286</v>
      </c>
      <c r="W3" s="165">
        <v>7890</v>
      </c>
      <c r="X3" s="164">
        <v>3649</v>
      </c>
      <c r="Y3" s="164">
        <v>3704</v>
      </c>
      <c r="Z3" s="164">
        <v>5630</v>
      </c>
      <c r="AA3" s="164">
        <v>6387</v>
      </c>
      <c r="AB3" s="164">
        <v>6696</v>
      </c>
      <c r="AC3" s="165">
        <v>3498</v>
      </c>
      <c r="AD3" s="165">
        <v>3649</v>
      </c>
      <c r="AE3" s="165">
        <v>3704</v>
      </c>
      <c r="AF3" s="165">
        <v>5630</v>
      </c>
      <c r="AG3" s="165"/>
      <c r="AH3" s="165"/>
      <c r="AI3" s="165"/>
      <c r="AJ3" s="165"/>
      <c r="AK3" s="165"/>
      <c r="AL3" s="165"/>
      <c r="AM3" s="165"/>
      <c r="AN3" s="165"/>
      <c r="AO3" s="165"/>
      <c r="AP3" s="165"/>
    </row>
    <row r="4" spans="1:42">
      <c r="A4" s="164">
        <v>3</v>
      </c>
      <c r="C4" s="164">
        <v>3653</v>
      </c>
      <c r="D4" s="164">
        <v>3838</v>
      </c>
      <c r="E4" s="164">
        <v>3944</v>
      </c>
      <c r="F4" s="164">
        <v>4804</v>
      </c>
      <c r="G4" s="164">
        <v>2414</v>
      </c>
      <c r="H4" s="164">
        <v>2467</v>
      </c>
      <c r="I4" s="164">
        <v>2535</v>
      </c>
      <c r="J4" s="164">
        <v>2555</v>
      </c>
      <c r="K4" s="164">
        <v>2604</v>
      </c>
      <c r="L4" s="164">
        <v>2734</v>
      </c>
      <c r="M4" s="164">
        <v>2873</v>
      </c>
      <c r="N4" s="164">
        <v>3137</v>
      </c>
      <c r="O4" s="164">
        <v>3666</v>
      </c>
      <c r="P4" s="164">
        <v>3666</v>
      </c>
      <c r="Q4" s="164">
        <v>3838</v>
      </c>
      <c r="R4" s="164">
        <v>3943</v>
      </c>
      <c r="S4" s="164">
        <v>5820</v>
      </c>
      <c r="T4" s="164">
        <v>6696</v>
      </c>
      <c r="U4" s="164">
        <v>6892</v>
      </c>
      <c r="V4" s="164">
        <v>7484</v>
      </c>
      <c r="W4" s="164">
        <v>8105</v>
      </c>
      <c r="X4" s="165">
        <v>3838</v>
      </c>
      <c r="Y4" s="165">
        <v>3943</v>
      </c>
      <c r="Z4" s="165">
        <v>5820</v>
      </c>
      <c r="AA4" s="165">
        <v>6696</v>
      </c>
      <c r="AB4" s="165">
        <v>6892</v>
      </c>
      <c r="AC4" s="164">
        <v>3666</v>
      </c>
      <c r="AD4" s="164">
        <v>3838</v>
      </c>
      <c r="AE4" s="164">
        <v>3943</v>
      </c>
      <c r="AF4" s="164">
        <v>5820</v>
      </c>
      <c r="AG4" s="164"/>
      <c r="AH4" s="164"/>
      <c r="AI4" s="164"/>
      <c r="AJ4" s="164"/>
      <c r="AK4" s="164"/>
      <c r="AL4" s="164"/>
      <c r="AM4" s="164"/>
      <c r="AN4" s="164"/>
      <c r="AO4" s="164"/>
      <c r="AP4" s="164"/>
    </row>
    <row r="5" spans="1:42">
      <c r="A5" s="165">
        <v>4</v>
      </c>
      <c r="C5" s="165">
        <v>3760</v>
      </c>
      <c r="D5" s="165">
        <v>4028</v>
      </c>
      <c r="E5" s="165">
        <v>4183</v>
      </c>
      <c r="F5" s="165">
        <v>5106</v>
      </c>
      <c r="G5" s="165">
        <v>2466</v>
      </c>
      <c r="H5" s="165">
        <v>2525</v>
      </c>
      <c r="I5" s="165">
        <v>2609</v>
      </c>
      <c r="J5" s="165">
        <v>2627</v>
      </c>
      <c r="K5" s="165">
        <v>2686</v>
      </c>
      <c r="L5" s="165">
        <v>2823</v>
      </c>
      <c r="M5" s="165">
        <v>2972</v>
      </c>
      <c r="N5" s="165">
        <v>3261</v>
      </c>
      <c r="O5" s="165">
        <v>3852</v>
      </c>
      <c r="P5" s="165">
        <v>3852</v>
      </c>
      <c r="Q5" s="165">
        <v>4028</v>
      </c>
      <c r="R5" s="165">
        <v>4183</v>
      </c>
      <c r="S5" s="165">
        <v>6009</v>
      </c>
      <c r="T5" s="165">
        <v>6892</v>
      </c>
      <c r="U5" s="165">
        <v>7286</v>
      </c>
      <c r="V5" s="165">
        <v>7891</v>
      </c>
      <c r="W5" s="165">
        <v>8589</v>
      </c>
      <c r="X5" s="164">
        <v>4028</v>
      </c>
      <c r="Y5" s="164">
        <v>4183</v>
      </c>
      <c r="Z5" s="164">
        <v>6009</v>
      </c>
      <c r="AA5" s="164">
        <v>6892</v>
      </c>
      <c r="AB5" s="164">
        <v>7286</v>
      </c>
      <c r="AC5" s="165">
        <v>3852</v>
      </c>
      <c r="AD5" s="165">
        <v>4028</v>
      </c>
      <c r="AE5" s="165">
        <v>4183</v>
      </c>
      <c r="AF5" s="165">
        <v>6009</v>
      </c>
      <c r="AG5" s="165"/>
      <c r="AH5" s="165"/>
      <c r="AI5" s="165"/>
      <c r="AJ5" s="165"/>
      <c r="AK5" s="165"/>
      <c r="AL5" s="165"/>
      <c r="AM5" s="165"/>
      <c r="AN5" s="165"/>
      <c r="AO5" s="165"/>
      <c r="AP5" s="165"/>
    </row>
    <row r="6" spans="1:42">
      <c r="A6" s="164">
        <v>5</v>
      </c>
      <c r="C6" s="164">
        <v>3868</v>
      </c>
      <c r="D6" s="164">
        <v>4216</v>
      </c>
      <c r="E6" s="164">
        <v>4423</v>
      </c>
      <c r="F6" s="164">
        <v>5441</v>
      </c>
      <c r="G6" s="164">
        <v>2518</v>
      </c>
      <c r="H6" s="164">
        <v>2584</v>
      </c>
      <c r="I6" s="164">
        <v>2683</v>
      </c>
      <c r="J6" s="164">
        <v>2698</v>
      </c>
      <c r="K6" s="164">
        <v>2768</v>
      </c>
      <c r="L6" s="164">
        <v>2913</v>
      </c>
      <c r="M6" s="164">
        <v>3071</v>
      </c>
      <c r="N6" s="164">
        <v>3385</v>
      </c>
      <c r="O6" s="164">
        <v>4016</v>
      </c>
      <c r="P6" s="164">
        <v>4016</v>
      </c>
      <c r="Q6" s="164">
        <v>4216</v>
      </c>
      <c r="R6" s="164">
        <v>4423</v>
      </c>
      <c r="S6" s="164">
        <v>6197</v>
      </c>
      <c r="T6" s="164">
        <v>7090</v>
      </c>
      <c r="U6" s="164">
        <v>7484</v>
      </c>
      <c r="V6" s="164">
        <v>8105</v>
      </c>
      <c r="W6" s="164">
        <v>8862</v>
      </c>
      <c r="X6" s="165">
        <v>4216</v>
      </c>
      <c r="Y6" s="165">
        <v>4423</v>
      </c>
      <c r="Z6" s="165">
        <v>6197</v>
      </c>
      <c r="AA6" s="165">
        <v>7090</v>
      </c>
      <c r="AB6" s="165">
        <v>7484</v>
      </c>
      <c r="AC6" s="164">
        <v>4016</v>
      </c>
      <c r="AD6" s="164">
        <v>4216</v>
      </c>
      <c r="AE6" s="164">
        <v>4423</v>
      </c>
      <c r="AF6" s="164">
        <v>6197</v>
      </c>
      <c r="AG6" s="164"/>
      <c r="AH6" s="164"/>
      <c r="AI6" s="164"/>
      <c r="AJ6" s="164"/>
      <c r="AK6" s="164"/>
      <c r="AL6" s="164"/>
      <c r="AM6" s="164"/>
      <c r="AN6" s="164"/>
      <c r="AO6" s="164"/>
      <c r="AP6" s="164"/>
    </row>
    <row r="7" spans="1:42">
      <c r="A7" s="165">
        <v>6</v>
      </c>
      <c r="C7" s="165">
        <v>4001</v>
      </c>
      <c r="D7" s="165">
        <v>4426</v>
      </c>
      <c r="E7" s="165">
        <v>4694</v>
      </c>
      <c r="F7" s="165">
        <v>5747</v>
      </c>
      <c r="G7" s="165">
        <v>2570</v>
      </c>
      <c r="H7" s="165">
        <v>2642</v>
      </c>
      <c r="I7" s="165">
        <v>2757</v>
      </c>
      <c r="J7" s="165">
        <v>2769</v>
      </c>
      <c r="K7" s="165">
        <v>2851</v>
      </c>
      <c r="L7" s="165">
        <v>3003</v>
      </c>
      <c r="M7" s="165">
        <v>3170</v>
      </c>
      <c r="N7" s="165">
        <v>3509</v>
      </c>
      <c r="O7" s="165">
        <v>4179</v>
      </c>
      <c r="P7" s="165">
        <v>4179</v>
      </c>
      <c r="Q7" s="165">
        <v>4426</v>
      </c>
      <c r="R7" s="165">
        <v>4694</v>
      </c>
      <c r="S7" s="165">
        <v>6388</v>
      </c>
      <c r="T7" s="165">
        <v>7286</v>
      </c>
      <c r="U7" s="165">
        <v>7683</v>
      </c>
      <c r="V7" s="165">
        <v>8325</v>
      </c>
      <c r="W7" s="165">
        <v>9141</v>
      </c>
      <c r="X7" s="164">
        <v>4426</v>
      </c>
      <c r="Y7" s="164">
        <v>4694</v>
      </c>
      <c r="Z7" s="164">
        <v>6388</v>
      </c>
      <c r="AA7" s="164">
        <v>7286</v>
      </c>
      <c r="AB7" s="164">
        <v>7683</v>
      </c>
      <c r="AC7" s="165">
        <v>4179</v>
      </c>
      <c r="AD7" s="165">
        <v>4426</v>
      </c>
      <c r="AE7" s="165">
        <v>4694</v>
      </c>
      <c r="AF7" s="165">
        <v>6388</v>
      </c>
      <c r="AG7" s="165"/>
      <c r="AH7" s="165"/>
      <c r="AI7" s="165"/>
      <c r="AJ7" s="165"/>
      <c r="AK7" s="165"/>
      <c r="AL7" s="165"/>
      <c r="AM7" s="165"/>
      <c r="AN7" s="165"/>
      <c r="AO7" s="165"/>
      <c r="AP7" s="165"/>
    </row>
    <row r="8" spans="1:42">
      <c r="A8" s="164">
        <v>7</v>
      </c>
      <c r="C8" s="164">
        <v>4157</v>
      </c>
      <c r="D8" s="164">
        <v>4659</v>
      </c>
      <c r="E8" s="164">
        <v>4995</v>
      </c>
      <c r="F8" s="164">
        <v>6051</v>
      </c>
      <c r="G8" s="164">
        <v>2623</v>
      </c>
      <c r="H8" s="164">
        <v>2700</v>
      </c>
      <c r="I8" s="164">
        <v>2831</v>
      </c>
      <c r="J8" s="164">
        <v>2841</v>
      </c>
      <c r="K8" s="164">
        <v>2933</v>
      </c>
      <c r="L8" s="164">
        <v>3092</v>
      </c>
      <c r="M8" s="164">
        <v>3269</v>
      </c>
      <c r="N8" s="164">
        <v>3633</v>
      </c>
      <c r="O8" s="164">
        <v>4335</v>
      </c>
      <c r="P8" s="164">
        <v>4335</v>
      </c>
      <c r="Q8" s="164">
        <v>4659</v>
      </c>
      <c r="R8" s="164">
        <v>4995</v>
      </c>
      <c r="S8" s="164">
        <v>6576</v>
      </c>
      <c r="T8" s="164">
        <v>7484</v>
      </c>
      <c r="U8" s="164">
        <v>7891</v>
      </c>
      <c r="V8" s="164">
        <v>8588</v>
      </c>
      <c r="W8" s="164">
        <v>9434</v>
      </c>
      <c r="X8" s="165">
        <v>4659</v>
      </c>
      <c r="Y8" s="165">
        <v>4995</v>
      </c>
      <c r="Z8" s="165">
        <v>6576</v>
      </c>
      <c r="AA8" s="165">
        <v>7484</v>
      </c>
      <c r="AB8" s="165">
        <v>7891</v>
      </c>
      <c r="AC8" s="164">
        <v>4335</v>
      </c>
      <c r="AD8" s="164">
        <v>4659</v>
      </c>
      <c r="AE8" s="164">
        <v>4995</v>
      </c>
      <c r="AF8" s="164">
        <v>6576</v>
      </c>
      <c r="AG8" s="164"/>
      <c r="AH8" s="164"/>
      <c r="AI8" s="164"/>
      <c r="AJ8" s="164"/>
      <c r="AK8" s="164"/>
      <c r="AL8" s="164"/>
      <c r="AM8" s="164"/>
      <c r="AN8" s="164"/>
      <c r="AO8" s="164"/>
      <c r="AP8" s="164"/>
    </row>
    <row r="9" spans="1:42">
      <c r="A9" s="165">
        <v>8</v>
      </c>
      <c r="C9" s="165">
        <v>4333</v>
      </c>
      <c r="D9" s="165">
        <v>4912</v>
      </c>
      <c r="E9" s="165">
        <v>5332</v>
      </c>
      <c r="F9" s="165">
        <v>6357</v>
      </c>
      <c r="G9" s="166"/>
      <c r="H9" s="165">
        <v>2759</v>
      </c>
      <c r="I9" s="165">
        <v>2905</v>
      </c>
      <c r="J9" s="165">
        <v>2912</v>
      </c>
      <c r="K9" s="165">
        <v>3015</v>
      </c>
      <c r="L9" s="165">
        <v>3182</v>
      </c>
      <c r="M9" s="165">
        <v>3368</v>
      </c>
      <c r="N9" s="165">
        <v>3757</v>
      </c>
      <c r="O9" s="165">
        <v>4489</v>
      </c>
      <c r="P9" s="165">
        <v>4489</v>
      </c>
      <c r="Q9" s="165">
        <v>4912</v>
      </c>
      <c r="R9" s="165">
        <v>5332</v>
      </c>
      <c r="S9" s="165">
        <v>6765</v>
      </c>
      <c r="T9" s="165">
        <v>7683</v>
      </c>
      <c r="U9" s="165">
        <v>8105</v>
      </c>
      <c r="V9" s="165">
        <v>8862</v>
      </c>
      <c r="W9" s="165">
        <v>9731</v>
      </c>
      <c r="X9" s="164">
        <v>4912</v>
      </c>
      <c r="Y9" s="164">
        <v>5332</v>
      </c>
      <c r="Z9" s="164">
        <v>6765</v>
      </c>
      <c r="AA9" s="164">
        <v>7683</v>
      </c>
      <c r="AB9" s="164">
        <v>8105</v>
      </c>
      <c r="AC9" s="165">
        <v>4489</v>
      </c>
      <c r="AD9" s="165">
        <v>4912</v>
      </c>
      <c r="AE9" s="165">
        <v>5332</v>
      </c>
      <c r="AF9" s="165">
        <v>6765</v>
      </c>
      <c r="AG9" s="165"/>
      <c r="AH9" s="165"/>
      <c r="AI9" s="165"/>
      <c r="AJ9" s="165"/>
      <c r="AK9" s="165"/>
      <c r="AL9" s="165"/>
      <c r="AM9" s="165"/>
      <c r="AN9" s="165"/>
      <c r="AO9" s="165"/>
      <c r="AP9" s="165"/>
    </row>
    <row r="10" spans="1:42">
      <c r="A10" s="164">
        <v>9</v>
      </c>
      <c r="C10" s="164">
        <v>4534</v>
      </c>
      <c r="D10" s="164">
        <v>5189</v>
      </c>
      <c r="E10" s="164">
        <v>5698</v>
      </c>
      <c r="F10" s="164">
        <v>6662</v>
      </c>
      <c r="G10" s="167"/>
      <c r="H10" s="167"/>
      <c r="I10" s="164">
        <v>2979</v>
      </c>
      <c r="J10" s="164">
        <v>2983</v>
      </c>
      <c r="K10" s="164">
        <v>3098</v>
      </c>
      <c r="L10" s="164">
        <v>3272</v>
      </c>
      <c r="M10" s="164">
        <v>3467</v>
      </c>
      <c r="N10" s="164">
        <v>3881</v>
      </c>
      <c r="O10" s="164">
        <v>4656</v>
      </c>
      <c r="P10" s="164">
        <v>4656</v>
      </c>
      <c r="Q10" s="164">
        <v>5189</v>
      </c>
      <c r="R10" s="164">
        <v>5697</v>
      </c>
      <c r="S10" s="164">
        <v>6954</v>
      </c>
      <c r="T10" s="164">
        <v>7890</v>
      </c>
      <c r="U10" s="164">
        <v>8325</v>
      </c>
      <c r="V10" s="164">
        <v>9141</v>
      </c>
      <c r="W10" s="164">
        <v>10041</v>
      </c>
      <c r="X10" s="165">
        <v>5189</v>
      </c>
      <c r="Y10" s="165">
        <v>5697</v>
      </c>
      <c r="Z10" s="165">
        <v>6954</v>
      </c>
      <c r="AA10" s="165">
        <v>7890</v>
      </c>
      <c r="AB10" s="165">
        <v>8325</v>
      </c>
      <c r="AC10" s="164">
        <v>4656</v>
      </c>
      <c r="AD10" s="164">
        <v>5189</v>
      </c>
      <c r="AE10" s="164">
        <v>5697</v>
      </c>
      <c r="AF10" s="164">
        <v>6954</v>
      </c>
      <c r="AG10" s="164"/>
      <c r="AH10" s="164"/>
      <c r="AI10" s="164"/>
      <c r="AJ10" s="164"/>
      <c r="AK10" s="164"/>
      <c r="AL10" s="164"/>
      <c r="AM10" s="164"/>
      <c r="AN10" s="164"/>
      <c r="AO10" s="164"/>
      <c r="AP10" s="164"/>
    </row>
    <row r="11" spans="1:42">
      <c r="A11" s="165">
        <v>10</v>
      </c>
      <c r="C11" s="165">
        <v>4757</v>
      </c>
      <c r="D11" s="165">
        <v>5487</v>
      </c>
      <c r="E11" s="165">
        <v>6097</v>
      </c>
      <c r="F11" s="165">
        <v>6966</v>
      </c>
      <c r="G11" s="166"/>
      <c r="H11" s="166"/>
      <c r="I11" s="166"/>
      <c r="J11" s="165">
        <v>3055</v>
      </c>
      <c r="K11" s="165">
        <v>3180</v>
      </c>
      <c r="L11" s="165">
        <v>3362</v>
      </c>
      <c r="M11" s="165">
        <v>3566</v>
      </c>
      <c r="N11" s="165">
        <v>4006</v>
      </c>
      <c r="O11" s="165">
        <v>4804</v>
      </c>
      <c r="P11" s="165">
        <v>4804</v>
      </c>
      <c r="Q11" s="165">
        <v>5487</v>
      </c>
      <c r="R11" s="165">
        <v>6098</v>
      </c>
      <c r="S11" s="165">
        <v>7143</v>
      </c>
      <c r="T11" s="165">
        <v>8105</v>
      </c>
      <c r="U11" s="165">
        <v>8588</v>
      </c>
      <c r="V11" s="165">
        <v>9434</v>
      </c>
      <c r="W11" s="165">
        <v>10362</v>
      </c>
      <c r="X11" s="164">
        <v>5487</v>
      </c>
      <c r="Y11" s="164">
        <v>6098</v>
      </c>
      <c r="Z11" s="164">
        <v>7143</v>
      </c>
      <c r="AA11" s="164">
        <v>8105</v>
      </c>
      <c r="AB11" s="164">
        <v>8588</v>
      </c>
      <c r="AC11" s="165">
        <v>4804</v>
      </c>
      <c r="AD11" s="165">
        <v>5487</v>
      </c>
      <c r="AE11" s="165">
        <v>6098</v>
      </c>
      <c r="AF11" s="165">
        <v>7143</v>
      </c>
      <c r="AG11" s="165"/>
      <c r="AH11" s="165"/>
      <c r="AI11" s="165"/>
      <c r="AJ11" s="165"/>
      <c r="AK11" s="165"/>
      <c r="AL11" s="165"/>
      <c r="AM11" s="165"/>
      <c r="AN11" s="165"/>
      <c r="AO11" s="165"/>
      <c r="AP11" s="165"/>
    </row>
    <row r="12" spans="1:42">
      <c r="A12" s="164">
        <v>11</v>
      </c>
      <c r="C12" s="164">
        <v>5004</v>
      </c>
      <c r="D12" s="164">
        <v>5807</v>
      </c>
      <c r="E12" s="164">
        <v>6528</v>
      </c>
      <c r="F12" s="164">
        <v>7271</v>
      </c>
      <c r="G12" s="167"/>
      <c r="H12" s="167"/>
      <c r="I12" s="167"/>
      <c r="J12" s="164">
        <v>3126</v>
      </c>
      <c r="K12" s="164">
        <v>3262</v>
      </c>
      <c r="L12" s="164">
        <v>3451</v>
      </c>
      <c r="M12" s="164">
        <v>3665</v>
      </c>
      <c r="N12" s="164">
        <v>4130</v>
      </c>
      <c r="O12" s="167"/>
      <c r="P12" s="164">
        <v>4957</v>
      </c>
      <c r="Q12" s="164">
        <v>5807</v>
      </c>
      <c r="R12" s="164">
        <v>6528</v>
      </c>
      <c r="S12" s="164">
        <v>7333</v>
      </c>
      <c r="T12" s="164">
        <v>8325</v>
      </c>
      <c r="U12" s="164">
        <v>8862</v>
      </c>
      <c r="V12" s="164">
        <v>9732</v>
      </c>
      <c r="W12" s="164">
        <v>10690</v>
      </c>
      <c r="X12" s="165">
        <v>5807</v>
      </c>
      <c r="Y12" s="165">
        <v>6528</v>
      </c>
      <c r="Z12" s="165">
        <v>7333</v>
      </c>
      <c r="AA12" s="165">
        <v>8325</v>
      </c>
      <c r="AB12" s="165">
        <v>8862</v>
      </c>
      <c r="AC12" s="164">
        <v>4957</v>
      </c>
      <c r="AD12" s="164">
        <v>5807</v>
      </c>
      <c r="AE12" s="164">
        <v>6528</v>
      </c>
      <c r="AF12" s="164">
        <v>7333</v>
      </c>
      <c r="AG12" s="164"/>
      <c r="AH12" s="164"/>
      <c r="AI12" s="164"/>
      <c r="AJ12" s="164"/>
      <c r="AK12" s="164"/>
      <c r="AL12" s="164"/>
      <c r="AM12" s="164"/>
      <c r="AN12" s="164"/>
      <c r="AO12" s="164"/>
      <c r="AP12" s="164"/>
    </row>
    <row r="13" spans="1:42">
      <c r="A13" s="165">
        <v>12</v>
      </c>
      <c r="C13" s="165">
        <v>5277</v>
      </c>
      <c r="D13" s="165">
        <v>6149</v>
      </c>
      <c r="E13" s="165">
        <v>6992</v>
      </c>
      <c r="F13" s="165">
        <v>7710</v>
      </c>
      <c r="G13" s="166"/>
      <c r="H13" s="166"/>
      <c r="I13" s="166"/>
      <c r="J13" s="166"/>
      <c r="K13" s="166"/>
      <c r="L13" s="166"/>
      <c r="M13" s="165">
        <v>3764</v>
      </c>
      <c r="N13" s="165">
        <v>4254</v>
      </c>
      <c r="O13" s="166"/>
      <c r="P13" s="165">
        <v>5106</v>
      </c>
      <c r="Q13" s="165">
        <v>6149</v>
      </c>
      <c r="R13" s="165">
        <v>6992</v>
      </c>
      <c r="S13" s="165">
        <v>7521</v>
      </c>
      <c r="T13" s="166"/>
      <c r="U13" s="165">
        <v>9141</v>
      </c>
      <c r="V13" s="165">
        <v>10041</v>
      </c>
      <c r="W13" s="165">
        <v>11030</v>
      </c>
      <c r="X13" s="164">
        <v>6149</v>
      </c>
      <c r="Y13" s="164">
        <v>6992</v>
      </c>
      <c r="Z13" s="164">
        <v>7521</v>
      </c>
      <c r="AA13" s="167"/>
      <c r="AB13" s="164">
        <v>9141</v>
      </c>
      <c r="AC13" s="165">
        <v>5106</v>
      </c>
      <c r="AD13" s="165">
        <v>6149</v>
      </c>
      <c r="AE13" s="165">
        <v>6992</v>
      </c>
      <c r="AF13" s="165">
        <v>7521</v>
      </c>
      <c r="AG13" s="165"/>
      <c r="AH13" s="165"/>
      <c r="AI13" s="165"/>
      <c r="AJ13" s="165"/>
      <c r="AK13" s="165"/>
      <c r="AL13" s="165"/>
      <c r="AM13" s="165"/>
      <c r="AN13" s="165"/>
      <c r="AO13" s="165"/>
      <c r="AP13" s="165"/>
    </row>
    <row r="14" spans="1:42">
      <c r="A14" s="164">
        <v>13</v>
      </c>
      <c r="C14" s="164"/>
      <c r="D14" s="164"/>
      <c r="E14" s="164"/>
      <c r="F14" s="164"/>
      <c r="G14" s="167"/>
      <c r="H14" s="167"/>
      <c r="I14" s="167"/>
      <c r="J14" s="164"/>
      <c r="K14" s="164"/>
      <c r="L14" s="164"/>
      <c r="M14" s="164"/>
      <c r="N14" s="164"/>
      <c r="O14" s="167"/>
      <c r="P14" s="164">
        <v>5277</v>
      </c>
      <c r="Q14" s="167"/>
      <c r="R14" s="167"/>
      <c r="S14" s="164">
        <v>7710</v>
      </c>
      <c r="T14" s="167"/>
      <c r="U14" s="167"/>
      <c r="V14" s="167"/>
      <c r="W14" s="167"/>
      <c r="X14" s="166"/>
      <c r="Y14" s="166"/>
      <c r="Z14" s="165">
        <v>7710</v>
      </c>
      <c r="AA14" s="166"/>
      <c r="AB14" s="166"/>
      <c r="AC14" s="164">
        <v>5277</v>
      </c>
      <c r="AD14" s="167"/>
      <c r="AE14" s="167"/>
      <c r="AF14" s="164">
        <v>7710</v>
      </c>
      <c r="AG14" s="164"/>
      <c r="AH14" s="164"/>
      <c r="AI14" s="164"/>
      <c r="AJ14" s="164"/>
      <c r="AK14" s="164"/>
      <c r="AL14" s="164"/>
      <c r="AM14" s="164"/>
      <c r="AN14" s="164"/>
      <c r="AO14" s="164"/>
      <c r="AP14" s="164"/>
    </row>
    <row r="15" spans="1:42">
      <c r="A15" s="165">
        <v>14</v>
      </c>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row>
    <row r="16" spans="1:42">
      <c r="A16" s="164">
        <v>15</v>
      </c>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row>
    <row r="17" spans="1:42">
      <c r="A17" s="165">
        <v>16</v>
      </c>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row>
    <row r="18" spans="1:42">
      <c r="A18" s="164">
        <v>17</v>
      </c>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row>
    <row r="19" spans="1:42">
      <c r="A19" s="165">
        <v>18</v>
      </c>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row>
    <row r="20" spans="1:42">
      <c r="A20" s="164">
        <v>19</v>
      </c>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row>
    <row r="21" spans="1:42">
      <c r="A21" s="165">
        <v>20</v>
      </c>
      <c r="C21" s="165"/>
      <c r="D21" s="165"/>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row>
    <row r="24" spans="1:42">
      <c r="A24" s="171" t="s">
        <v>162</v>
      </c>
      <c r="C24" s="163" t="str">
        <f>C1</f>
        <v>LB leraar</v>
      </c>
      <c r="D24" s="163" t="str">
        <f>D1</f>
        <v>LC leraar</v>
      </c>
      <c r="E24" s="163" t="str">
        <f t="shared" ref="E24:AE24" si="0">E1</f>
        <v>LD leraar</v>
      </c>
      <c r="F24" s="163" t="str">
        <f t="shared" si="0"/>
        <v>LE leraar</v>
      </c>
      <c r="G24" s="163" t="str">
        <f t="shared" si="0"/>
        <v>OOP 1</v>
      </c>
      <c r="H24" s="163" t="str">
        <f t="shared" si="0"/>
        <v>OOP 2</v>
      </c>
      <c r="I24" s="163" t="str">
        <f t="shared" si="0"/>
        <v>OOP 3</v>
      </c>
      <c r="J24" s="163" t="str">
        <f t="shared" si="0"/>
        <v>OOP 4</v>
      </c>
      <c r="K24" s="163" t="str">
        <f t="shared" si="0"/>
        <v>OOP 5</v>
      </c>
      <c r="L24" s="163" t="str">
        <f t="shared" si="0"/>
        <v>OOP 6</v>
      </c>
      <c r="M24" s="163" t="str">
        <f t="shared" si="0"/>
        <v>OOP 7</v>
      </c>
      <c r="N24" s="163" t="str">
        <f t="shared" si="0"/>
        <v>OOP 8</v>
      </c>
      <c r="O24" s="163" t="str">
        <f t="shared" si="0"/>
        <v>OOP 9</v>
      </c>
      <c r="P24" s="163" t="str">
        <f t="shared" si="0"/>
        <v>OOP 10</v>
      </c>
      <c r="Q24" s="163" t="str">
        <f t="shared" si="0"/>
        <v>OOP 11</v>
      </c>
      <c r="R24" s="163" t="str">
        <f t="shared" si="0"/>
        <v>OOP 12</v>
      </c>
      <c r="S24" s="163" t="str">
        <f t="shared" si="0"/>
        <v>OOP 13</v>
      </c>
      <c r="T24" s="163" t="str">
        <f t="shared" si="0"/>
        <v>OOP 14</v>
      </c>
      <c r="U24" s="163" t="str">
        <f t="shared" si="0"/>
        <v>OOP 15</v>
      </c>
      <c r="V24" s="163" t="str">
        <f t="shared" si="0"/>
        <v>OOP 16</v>
      </c>
      <c r="W24" s="163" t="str">
        <f>X1</f>
        <v>D11*</v>
      </c>
      <c r="X24" s="163" t="str">
        <f>Y1</f>
        <v>D12</v>
      </c>
      <c r="Y24" s="163" t="str">
        <f>Z1</f>
        <v>D13</v>
      </c>
      <c r="Z24" s="163" t="str">
        <f>AA1</f>
        <v>D14</v>
      </c>
      <c r="AA24" s="163" t="str">
        <f>AB1</f>
        <v>D15</v>
      </c>
      <c r="AB24" s="163" t="str">
        <f>AC1</f>
        <v>A10*</v>
      </c>
      <c r="AC24" s="163" t="str">
        <f>AD1</f>
        <v>A11</v>
      </c>
      <c r="AD24" s="163" t="str">
        <f>AE1</f>
        <v>A12</v>
      </c>
      <c r="AE24" s="163" t="str">
        <f>AF1</f>
        <v>A13</v>
      </c>
    </row>
    <row r="25" spans="1:42">
      <c r="A25" s="172"/>
      <c r="C25" s="163" t="str">
        <f>LEFT(C24,3)</f>
        <v xml:space="preserve">LB </v>
      </c>
      <c r="D25" s="163" t="str">
        <f>LEFT(D24,3)</f>
        <v xml:space="preserve">LC </v>
      </c>
      <c r="E25" s="163" t="str">
        <f t="shared" ref="E25:AE25" si="1">LEFT(E24,3)</f>
        <v xml:space="preserve">LD </v>
      </c>
      <c r="F25" s="163" t="str">
        <f t="shared" si="1"/>
        <v xml:space="preserve">LE </v>
      </c>
      <c r="G25" s="163" t="str">
        <f t="shared" si="1"/>
        <v>OOP</v>
      </c>
      <c r="H25" s="163" t="str">
        <f t="shared" si="1"/>
        <v>OOP</v>
      </c>
      <c r="I25" s="163" t="str">
        <f t="shared" si="1"/>
        <v>OOP</v>
      </c>
      <c r="J25" s="163" t="str">
        <f t="shared" si="1"/>
        <v>OOP</v>
      </c>
      <c r="K25" s="163" t="str">
        <f t="shared" si="1"/>
        <v>OOP</v>
      </c>
      <c r="L25" s="163" t="str">
        <f t="shared" si="1"/>
        <v>OOP</v>
      </c>
      <c r="M25" s="163" t="str">
        <f t="shared" si="1"/>
        <v>OOP</v>
      </c>
      <c r="N25" s="163" t="str">
        <f t="shared" si="1"/>
        <v>OOP</v>
      </c>
      <c r="O25" s="163" t="str">
        <f t="shared" si="1"/>
        <v>OOP</v>
      </c>
      <c r="P25" s="163" t="str">
        <f t="shared" si="1"/>
        <v>OOP</v>
      </c>
      <c r="Q25" s="163" t="str">
        <f t="shared" si="1"/>
        <v>OOP</v>
      </c>
      <c r="R25" s="163" t="str">
        <f t="shared" si="1"/>
        <v>OOP</v>
      </c>
      <c r="S25" s="163" t="str">
        <f t="shared" si="1"/>
        <v>OOP</v>
      </c>
      <c r="T25" s="163" t="str">
        <f t="shared" si="1"/>
        <v>OOP</v>
      </c>
      <c r="U25" s="163" t="str">
        <f t="shared" si="1"/>
        <v>OOP</v>
      </c>
      <c r="V25" s="163" t="str">
        <f t="shared" si="1"/>
        <v>OOP</v>
      </c>
      <c r="W25" s="163" t="str">
        <f t="shared" si="1"/>
        <v>D11</v>
      </c>
      <c r="X25" s="163" t="str">
        <f t="shared" si="1"/>
        <v>D12</v>
      </c>
      <c r="Y25" s="163" t="str">
        <f t="shared" si="1"/>
        <v>D13</v>
      </c>
      <c r="Z25" s="163" t="str">
        <f t="shared" si="1"/>
        <v>D14</v>
      </c>
      <c r="AA25" s="163" t="str">
        <f t="shared" si="1"/>
        <v>D15</v>
      </c>
      <c r="AB25" s="163" t="str">
        <f t="shared" si="1"/>
        <v>A10</v>
      </c>
      <c r="AC25" s="163" t="str">
        <f t="shared" si="1"/>
        <v>A11</v>
      </c>
      <c r="AD25" s="163" t="str">
        <f t="shared" si="1"/>
        <v>A12</v>
      </c>
      <c r="AE25" s="163" t="str">
        <f t="shared" si="1"/>
        <v>A13</v>
      </c>
    </row>
    <row r="26" spans="1:42">
      <c r="A26" s="164">
        <v>1</v>
      </c>
      <c r="C26" s="164">
        <v>1</v>
      </c>
      <c r="D26" s="164">
        <v>1</v>
      </c>
      <c r="E26" s="164">
        <v>1</v>
      </c>
      <c r="F26" s="164">
        <v>1</v>
      </c>
      <c r="G26" s="164">
        <v>1</v>
      </c>
      <c r="H26" s="164">
        <v>1</v>
      </c>
      <c r="I26" s="164">
        <v>1</v>
      </c>
      <c r="J26" s="164">
        <v>1</v>
      </c>
      <c r="K26" s="164">
        <v>1</v>
      </c>
      <c r="L26" s="164">
        <v>1</v>
      </c>
      <c r="M26" s="164">
        <v>1</v>
      </c>
      <c r="N26" s="164">
        <v>1</v>
      </c>
      <c r="O26" s="164">
        <v>1</v>
      </c>
      <c r="P26" s="164">
        <v>1</v>
      </c>
      <c r="Q26" s="164">
        <v>1</v>
      </c>
      <c r="R26" s="164">
        <v>1</v>
      </c>
      <c r="S26" s="164">
        <v>1</v>
      </c>
      <c r="T26" s="164">
        <v>1</v>
      </c>
      <c r="U26" s="164">
        <v>1</v>
      </c>
      <c r="V26" s="164">
        <v>1</v>
      </c>
      <c r="W26" s="164">
        <v>1</v>
      </c>
      <c r="X26" s="164">
        <v>1</v>
      </c>
      <c r="Y26" s="164">
        <v>1</v>
      </c>
      <c r="Z26" s="164">
        <v>1</v>
      </c>
      <c r="AA26" s="164">
        <v>1</v>
      </c>
      <c r="AB26" s="164">
        <v>1</v>
      </c>
      <c r="AC26" s="164">
        <v>1</v>
      </c>
      <c r="AD26" s="164">
        <v>1</v>
      </c>
      <c r="AE26" s="164">
        <v>1</v>
      </c>
    </row>
    <row r="27" spans="1:42">
      <c r="A27" s="165">
        <v>2</v>
      </c>
      <c r="C27" s="165">
        <f t="shared" ref="C27:AE33" si="2">IF(C3&lt;&gt;"",C26+1,"")</f>
        <v>2</v>
      </c>
      <c r="D27" s="165">
        <f t="shared" si="2"/>
        <v>2</v>
      </c>
      <c r="E27" s="165">
        <f t="shared" si="2"/>
        <v>2</v>
      </c>
      <c r="F27" s="165">
        <f t="shared" si="2"/>
        <v>2</v>
      </c>
      <c r="G27" s="165">
        <f t="shared" si="2"/>
        <v>2</v>
      </c>
      <c r="H27" s="165">
        <f t="shared" si="2"/>
        <v>2</v>
      </c>
      <c r="I27" s="165">
        <f t="shared" si="2"/>
        <v>2</v>
      </c>
      <c r="J27" s="165">
        <f t="shared" si="2"/>
        <v>2</v>
      </c>
      <c r="K27" s="165">
        <f t="shared" si="2"/>
        <v>2</v>
      </c>
      <c r="L27" s="165">
        <f t="shared" si="2"/>
        <v>2</v>
      </c>
      <c r="M27" s="165">
        <f t="shared" si="2"/>
        <v>2</v>
      </c>
      <c r="N27" s="165">
        <f t="shared" si="2"/>
        <v>2</v>
      </c>
      <c r="O27" s="165">
        <f t="shared" si="2"/>
        <v>2</v>
      </c>
      <c r="P27" s="165">
        <f t="shared" si="2"/>
        <v>2</v>
      </c>
      <c r="Q27" s="165">
        <f t="shared" si="2"/>
        <v>2</v>
      </c>
      <c r="R27" s="165">
        <f t="shared" si="2"/>
        <v>2</v>
      </c>
      <c r="S27" s="165">
        <f t="shared" si="2"/>
        <v>2</v>
      </c>
      <c r="T27" s="165">
        <f t="shared" si="2"/>
        <v>2</v>
      </c>
      <c r="U27" s="165">
        <f t="shared" si="2"/>
        <v>2</v>
      </c>
      <c r="V27" s="165">
        <f t="shared" si="2"/>
        <v>2</v>
      </c>
      <c r="W27" s="165">
        <f>IF(X3&lt;&gt;"",W26+1,"")</f>
        <v>2</v>
      </c>
      <c r="X27" s="165">
        <f>IF(Y3&lt;&gt;"",X26+1,"")</f>
        <v>2</v>
      </c>
      <c r="Y27" s="165">
        <f>IF(Z3&lt;&gt;"",Y26+1,"")</f>
        <v>2</v>
      </c>
      <c r="Z27" s="165">
        <f>IF(AA3&lt;&gt;"",Z26+1,"")</f>
        <v>2</v>
      </c>
      <c r="AA27" s="165">
        <f>IF(AB3&lt;&gt;"",AA26+1,"")</f>
        <v>2</v>
      </c>
      <c r="AB27" s="165">
        <f>IF(AC3&lt;&gt;"",AB26+1,"")</f>
        <v>2</v>
      </c>
      <c r="AC27" s="165">
        <f>IF(AD3&lt;&gt;"",AC26+1,"")</f>
        <v>2</v>
      </c>
      <c r="AD27" s="165">
        <f>IF(AE3&lt;&gt;"",AD26+1,"")</f>
        <v>2</v>
      </c>
      <c r="AE27" s="165">
        <f>IF(AF3&lt;&gt;"",AE26+1,"")</f>
        <v>2</v>
      </c>
    </row>
    <row r="28" spans="1:42">
      <c r="A28" s="164">
        <v>3</v>
      </c>
      <c r="C28" s="164">
        <f t="shared" si="2"/>
        <v>3</v>
      </c>
      <c r="D28" s="164">
        <f t="shared" si="2"/>
        <v>3</v>
      </c>
      <c r="E28" s="164">
        <f t="shared" si="2"/>
        <v>3</v>
      </c>
      <c r="F28" s="164">
        <f t="shared" si="2"/>
        <v>3</v>
      </c>
      <c r="G28" s="164">
        <f t="shared" si="2"/>
        <v>3</v>
      </c>
      <c r="H28" s="164">
        <f t="shared" si="2"/>
        <v>3</v>
      </c>
      <c r="I28" s="164">
        <f t="shared" si="2"/>
        <v>3</v>
      </c>
      <c r="J28" s="164">
        <f t="shared" si="2"/>
        <v>3</v>
      </c>
      <c r="K28" s="164">
        <f t="shared" si="2"/>
        <v>3</v>
      </c>
      <c r="L28" s="164">
        <f t="shared" si="2"/>
        <v>3</v>
      </c>
      <c r="M28" s="164">
        <f t="shared" si="2"/>
        <v>3</v>
      </c>
      <c r="N28" s="164">
        <f t="shared" si="2"/>
        <v>3</v>
      </c>
      <c r="O28" s="164">
        <f t="shared" si="2"/>
        <v>3</v>
      </c>
      <c r="P28" s="164">
        <f t="shared" si="2"/>
        <v>3</v>
      </c>
      <c r="Q28" s="164">
        <f t="shared" si="2"/>
        <v>3</v>
      </c>
      <c r="R28" s="164">
        <f t="shared" si="2"/>
        <v>3</v>
      </c>
      <c r="S28" s="164">
        <f t="shared" si="2"/>
        <v>3</v>
      </c>
      <c r="T28" s="164">
        <f t="shared" si="2"/>
        <v>3</v>
      </c>
      <c r="U28" s="164">
        <f t="shared" si="2"/>
        <v>3</v>
      </c>
      <c r="V28" s="164">
        <f t="shared" si="2"/>
        <v>3</v>
      </c>
      <c r="W28" s="164">
        <f>IF(X4&lt;&gt;"",W27+1,"")</f>
        <v>3</v>
      </c>
      <c r="X28" s="164">
        <f>IF(Y4&lt;&gt;"",X27+1,"")</f>
        <v>3</v>
      </c>
      <c r="Y28" s="164">
        <f>IF(Z4&lt;&gt;"",Y27+1,"")</f>
        <v>3</v>
      </c>
      <c r="Z28" s="164">
        <f>IF(AA4&lt;&gt;"",Z27+1,"")</f>
        <v>3</v>
      </c>
      <c r="AA28" s="164">
        <f>IF(AB4&lt;&gt;"",AA27+1,"")</f>
        <v>3</v>
      </c>
      <c r="AB28" s="164">
        <f>IF(AC4&lt;&gt;"",AB27+1,"")</f>
        <v>3</v>
      </c>
      <c r="AC28" s="164">
        <f>IF(AD4&lt;&gt;"",AC27+1,"")</f>
        <v>3</v>
      </c>
      <c r="AD28" s="164">
        <f>IF(AE4&lt;&gt;"",AD27+1,"")</f>
        <v>3</v>
      </c>
      <c r="AE28" s="164">
        <f>IF(AF4&lt;&gt;"",AE27+1,"")</f>
        <v>3</v>
      </c>
    </row>
    <row r="29" spans="1:42">
      <c r="A29" s="165">
        <v>4</v>
      </c>
      <c r="C29" s="165">
        <f t="shared" si="2"/>
        <v>4</v>
      </c>
      <c r="D29" s="165">
        <f t="shared" si="2"/>
        <v>4</v>
      </c>
      <c r="E29" s="165">
        <f t="shared" si="2"/>
        <v>4</v>
      </c>
      <c r="F29" s="165">
        <f t="shared" si="2"/>
        <v>4</v>
      </c>
      <c r="G29" s="165">
        <f t="shared" si="2"/>
        <v>4</v>
      </c>
      <c r="H29" s="165">
        <f t="shared" si="2"/>
        <v>4</v>
      </c>
      <c r="I29" s="165">
        <f t="shared" si="2"/>
        <v>4</v>
      </c>
      <c r="J29" s="165">
        <f t="shared" si="2"/>
        <v>4</v>
      </c>
      <c r="K29" s="165">
        <f t="shared" si="2"/>
        <v>4</v>
      </c>
      <c r="L29" s="165">
        <f t="shared" si="2"/>
        <v>4</v>
      </c>
      <c r="M29" s="165">
        <f t="shared" si="2"/>
        <v>4</v>
      </c>
      <c r="N29" s="165">
        <f t="shared" si="2"/>
        <v>4</v>
      </c>
      <c r="O29" s="165">
        <f t="shared" si="2"/>
        <v>4</v>
      </c>
      <c r="P29" s="165">
        <f t="shared" si="2"/>
        <v>4</v>
      </c>
      <c r="Q29" s="165">
        <f t="shared" si="2"/>
        <v>4</v>
      </c>
      <c r="R29" s="165">
        <f t="shared" si="2"/>
        <v>4</v>
      </c>
      <c r="S29" s="165">
        <f t="shared" si="2"/>
        <v>4</v>
      </c>
      <c r="T29" s="165">
        <f t="shared" si="2"/>
        <v>4</v>
      </c>
      <c r="U29" s="165">
        <f t="shared" si="2"/>
        <v>4</v>
      </c>
      <c r="V29" s="165">
        <f t="shared" si="2"/>
        <v>4</v>
      </c>
      <c r="W29" s="165">
        <f>IF(X5&lt;&gt;"",W28+1,"")</f>
        <v>4</v>
      </c>
      <c r="X29" s="165">
        <f>IF(Y5&lt;&gt;"",X28+1,"")</f>
        <v>4</v>
      </c>
      <c r="Y29" s="165">
        <f>IF(Z5&lt;&gt;"",Y28+1,"")</f>
        <v>4</v>
      </c>
      <c r="Z29" s="165">
        <f>IF(AA5&lt;&gt;"",Z28+1,"")</f>
        <v>4</v>
      </c>
      <c r="AA29" s="165">
        <f>IF(AB5&lt;&gt;"",AA28+1,"")</f>
        <v>4</v>
      </c>
      <c r="AB29" s="165">
        <f>IF(AC5&lt;&gt;"",AB28+1,"")</f>
        <v>4</v>
      </c>
      <c r="AC29" s="165">
        <f>IF(AD5&lt;&gt;"",AC28+1,"")</f>
        <v>4</v>
      </c>
      <c r="AD29" s="165">
        <f>IF(AE5&lt;&gt;"",AD28+1,"")</f>
        <v>4</v>
      </c>
      <c r="AE29" s="165">
        <f>IF(AF5&lt;&gt;"",AE28+1,"")</f>
        <v>4</v>
      </c>
    </row>
    <row r="30" spans="1:42">
      <c r="A30" s="164">
        <v>5</v>
      </c>
      <c r="C30" s="164">
        <f t="shared" si="2"/>
        <v>5</v>
      </c>
      <c r="D30" s="164">
        <f t="shared" si="2"/>
        <v>5</v>
      </c>
      <c r="E30" s="164">
        <f t="shared" si="2"/>
        <v>5</v>
      </c>
      <c r="F30" s="164">
        <f t="shared" si="2"/>
        <v>5</v>
      </c>
      <c r="G30" s="164">
        <f t="shared" si="2"/>
        <v>5</v>
      </c>
      <c r="H30" s="164">
        <f t="shared" si="2"/>
        <v>5</v>
      </c>
      <c r="I30" s="164">
        <f t="shared" si="2"/>
        <v>5</v>
      </c>
      <c r="J30" s="164">
        <f t="shared" si="2"/>
        <v>5</v>
      </c>
      <c r="K30" s="164">
        <f t="shared" si="2"/>
        <v>5</v>
      </c>
      <c r="L30" s="164">
        <f t="shared" si="2"/>
        <v>5</v>
      </c>
      <c r="M30" s="164">
        <f t="shared" si="2"/>
        <v>5</v>
      </c>
      <c r="N30" s="164">
        <f t="shared" si="2"/>
        <v>5</v>
      </c>
      <c r="O30" s="164">
        <f t="shared" si="2"/>
        <v>5</v>
      </c>
      <c r="P30" s="164">
        <f t="shared" si="2"/>
        <v>5</v>
      </c>
      <c r="Q30" s="164">
        <f t="shared" si="2"/>
        <v>5</v>
      </c>
      <c r="R30" s="164">
        <f t="shared" si="2"/>
        <v>5</v>
      </c>
      <c r="S30" s="164">
        <f t="shared" si="2"/>
        <v>5</v>
      </c>
      <c r="T30" s="164">
        <f t="shared" si="2"/>
        <v>5</v>
      </c>
      <c r="U30" s="164">
        <f t="shared" si="2"/>
        <v>5</v>
      </c>
      <c r="V30" s="164">
        <f t="shared" si="2"/>
        <v>5</v>
      </c>
      <c r="W30" s="164">
        <f>IF(X6&lt;&gt;"",W29+1,"")</f>
        <v>5</v>
      </c>
      <c r="X30" s="164">
        <f>IF(Y6&lt;&gt;"",X29+1,"")</f>
        <v>5</v>
      </c>
      <c r="Y30" s="164">
        <f>IF(Z6&lt;&gt;"",Y29+1,"")</f>
        <v>5</v>
      </c>
      <c r="Z30" s="164">
        <f>IF(AA6&lt;&gt;"",Z29+1,"")</f>
        <v>5</v>
      </c>
      <c r="AA30" s="164">
        <f>IF(AB6&lt;&gt;"",AA29+1,"")</f>
        <v>5</v>
      </c>
      <c r="AB30" s="164">
        <f>IF(AC6&lt;&gt;"",AB29+1,"")</f>
        <v>5</v>
      </c>
      <c r="AC30" s="164">
        <f>IF(AD6&lt;&gt;"",AC29+1,"")</f>
        <v>5</v>
      </c>
      <c r="AD30" s="164">
        <f>IF(AE6&lt;&gt;"",AD29+1,"")</f>
        <v>5</v>
      </c>
      <c r="AE30" s="164">
        <f>IF(AF6&lt;&gt;"",AE29+1,"")</f>
        <v>5</v>
      </c>
    </row>
    <row r="31" spans="1:42">
      <c r="A31" s="165">
        <v>6</v>
      </c>
      <c r="C31" s="165">
        <f t="shared" si="2"/>
        <v>6</v>
      </c>
      <c r="D31" s="165">
        <f t="shared" si="2"/>
        <v>6</v>
      </c>
      <c r="E31" s="165">
        <f t="shared" si="2"/>
        <v>6</v>
      </c>
      <c r="F31" s="165">
        <f t="shared" si="2"/>
        <v>6</v>
      </c>
      <c r="G31" s="165">
        <f t="shared" si="2"/>
        <v>6</v>
      </c>
      <c r="H31" s="165">
        <f t="shared" si="2"/>
        <v>6</v>
      </c>
      <c r="I31" s="165">
        <f t="shared" si="2"/>
        <v>6</v>
      </c>
      <c r="J31" s="165">
        <f t="shared" si="2"/>
        <v>6</v>
      </c>
      <c r="K31" s="165">
        <f t="shared" si="2"/>
        <v>6</v>
      </c>
      <c r="L31" s="165">
        <f t="shared" si="2"/>
        <v>6</v>
      </c>
      <c r="M31" s="165">
        <f t="shared" si="2"/>
        <v>6</v>
      </c>
      <c r="N31" s="165">
        <f t="shared" si="2"/>
        <v>6</v>
      </c>
      <c r="O31" s="165">
        <f t="shared" si="2"/>
        <v>6</v>
      </c>
      <c r="P31" s="165">
        <f t="shared" si="2"/>
        <v>6</v>
      </c>
      <c r="Q31" s="165">
        <f t="shared" si="2"/>
        <v>6</v>
      </c>
      <c r="R31" s="165">
        <f t="shared" si="2"/>
        <v>6</v>
      </c>
      <c r="S31" s="165">
        <f t="shared" si="2"/>
        <v>6</v>
      </c>
      <c r="T31" s="165">
        <f t="shared" si="2"/>
        <v>6</v>
      </c>
      <c r="U31" s="165">
        <f t="shared" si="2"/>
        <v>6</v>
      </c>
      <c r="V31" s="165">
        <f t="shared" si="2"/>
        <v>6</v>
      </c>
      <c r="W31" s="165">
        <f>IF(X7&lt;&gt;"",W30+1,"")</f>
        <v>6</v>
      </c>
      <c r="X31" s="165">
        <f>IF(Y7&lt;&gt;"",X30+1,"")</f>
        <v>6</v>
      </c>
      <c r="Y31" s="165">
        <f>IF(Z7&lt;&gt;"",Y30+1,"")</f>
        <v>6</v>
      </c>
      <c r="Z31" s="165">
        <f>IF(AA7&lt;&gt;"",Z30+1,"")</f>
        <v>6</v>
      </c>
      <c r="AA31" s="165">
        <f>IF(AB7&lt;&gt;"",AA30+1,"")</f>
        <v>6</v>
      </c>
      <c r="AB31" s="165">
        <f>IF(AC7&lt;&gt;"",AB30+1,"")</f>
        <v>6</v>
      </c>
      <c r="AC31" s="165">
        <f>IF(AD7&lt;&gt;"",AC30+1,"")</f>
        <v>6</v>
      </c>
      <c r="AD31" s="165">
        <f>IF(AE7&lt;&gt;"",AD30+1,"")</f>
        <v>6</v>
      </c>
      <c r="AE31" s="165">
        <f>IF(AF7&lt;&gt;"",AE30+1,"")</f>
        <v>6</v>
      </c>
    </row>
    <row r="32" spans="1:42">
      <c r="A32" s="164">
        <v>7</v>
      </c>
      <c r="C32" s="164">
        <f t="shared" si="2"/>
        <v>7</v>
      </c>
      <c r="D32" s="164">
        <f t="shared" si="2"/>
        <v>7</v>
      </c>
      <c r="E32" s="164">
        <f t="shared" si="2"/>
        <v>7</v>
      </c>
      <c r="F32" s="164">
        <f t="shared" si="2"/>
        <v>7</v>
      </c>
      <c r="G32" s="164">
        <f t="shared" si="2"/>
        <v>7</v>
      </c>
      <c r="H32" s="164">
        <f t="shared" si="2"/>
        <v>7</v>
      </c>
      <c r="I32" s="164">
        <f t="shared" si="2"/>
        <v>7</v>
      </c>
      <c r="J32" s="164">
        <f t="shared" si="2"/>
        <v>7</v>
      </c>
      <c r="K32" s="164">
        <f t="shared" si="2"/>
        <v>7</v>
      </c>
      <c r="L32" s="164">
        <f t="shared" si="2"/>
        <v>7</v>
      </c>
      <c r="M32" s="164">
        <f t="shared" si="2"/>
        <v>7</v>
      </c>
      <c r="N32" s="164">
        <f t="shared" si="2"/>
        <v>7</v>
      </c>
      <c r="O32" s="164">
        <f t="shared" si="2"/>
        <v>7</v>
      </c>
      <c r="P32" s="164">
        <f t="shared" si="2"/>
        <v>7</v>
      </c>
      <c r="Q32" s="164">
        <f t="shared" si="2"/>
        <v>7</v>
      </c>
      <c r="R32" s="164">
        <f t="shared" si="2"/>
        <v>7</v>
      </c>
      <c r="S32" s="164">
        <f t="shared" si="2"/>
        <v>7</v>
      </c>
      <c r="T32" s="164">
        <f t="shared" si="2"/>
        <v>7</v>
      </c>
      <c r="U32" s="164">
        <f t="shared" si="2"/>
        <v>7</v>
      </c>
      <c r="V32" s="164">
        <f t="shared" si="2"/>
        <v>7</v>
      </c>
      <c r="W32" s="164">
        <f>IF(X8&lt;&gt;"",W31+1,"")</f>
        <v>7</v>
      </c>
      <c r="X32" s="164">
        <f>IF(Y8&lt;&gt;"",X31+1,"")</f>
        <v>7</v>
      </c>
      <c r="Y32" s="164">
        <f>IF(Z8&lt;&gt;"",Y31+1,"")</f>
        <v>7</v>
      </c>
      <c r="Z32" s="164">
        <f>IF(AA8&lt;&gt;"",Z31+1,"")</f>
        <v>7</v>
      </c>
      <c r="AA32" s="164">
        <f>IF(AB8&lt;&gt;"",AA31+1,"")</f>
        <v>7</v>
      </c>
      <c r="AB32" s="164">
        <f>IF(AC8&lt;&gt;"",AB31+1,"")</f>
        <v>7</v>
      </c>
      <c r="AC32" s="164">
        <f>IF(AD8&lt;&gt;"",AC31+1,"")</f>
        <v>7</v>
      </c>
      <c r="AD32" s="164">
        <f>IF(AE8&lt;&gt;"",AD31+1,"")</f>
        <v>7</v>
      </c>
      <c r="AE32" s="164">
        <f>IF(AF8&lt;&gt;"",AE31+1,"")</f>
        <v>7</v>
      </c>
    </row>
    <row r="33" spans="1:31">
      <c r="A33" s="165">
        <v>8</v>
      </c>
      <c r="C33" s="165">
        <f t="shared" si="2"/>
        <v>8</v>
      </c>
      <c r="D33" s="165">
        <f t="shared" si="2"/>
        <v>8</v>
      </c>
      <c r="E33" s="165">
        <f t="shared" si="2"/>
        <v>8</v>
      </c>
      <c r="F33" s="165">
        <f t="shared" si="2"/>
        <v>8</v>
      </c>
      <c r="G33" s="165" t="str">
        <f t="shared" si="2"/>
        <v/>
      </c>
      <c r="H33" s="165">
        <f t="shared" si="2"/>
        <v>8</v>
      </c>
      <c r="I33" s="165">
        <f t="shared" si="2"/>
        <v>8</v>
      </c>
      <c r="J33" s="165">
        <f t="shared" si="2"/>
        <v>8</v>
      </c>
      <c r="K33" s="165">
        <f t="shared" si="2"/>
        <v>8</v>
      </c>
      <c r="L33" s="165">
        <f t="shared" si="2"/>
        <v>8</v>
      </c>
      <c r="M33" s="165">
        <f t="shared" si="2"/>
        <v>8</v>
      </c>
      <c r="N33" s="165">
        <f t="shared" si="2"/>
        <v>8</v>
      </c>
      <c r="O33" s="165">
        <f t="shared" si="2"/>
        <v>8</v>
      </c>
      <c r="P33" s="165">
        <f t="shared" si="2"/>
        <v>8</v>
      </c>
      <c r="Q33" s="165">
        <f t="shared" si="2"/>
        <v>8</v>
      </c>
      <c r="R33" s="165">
        <f t="shared" si="2"/>
        <v>8</v>
      </c>
      <c r="S33" s="165">
        <f t="shared" si="2"/>
        <v>8</v>
      </c>
      <c r="T33" s="165">
        <f t="shared" si="2"/>
        <v>8</v>
      </c>
      <c r="U33" s="165">
        <f t="shared" si="2"/>
        <v>8</v>
      </c>
      <c r="V33" s="165">
        <f t="shared" si="2"/>
        <v>8</v>
      </c>
      <c r="W33" s="165">
        <f>IF(X9&lt;&gt;"",W32+1,"")</f>
        <v>8</v>
      </c>
      <c r="X33" s="165">
        <f>IF(Y9&lt;&gt;"",X32+1,"")</f>
        <v>8</v>
      </c>
      <c r="Y33" s="165">
        <f>IF(Z9&lt;&gt;"",Y32+1,"")</f>
        <v>8</v>
      </c>
      <c r="Z33" s="165">
        <f>IF(AA9&lt;&gt;"",Z32+1,"")</f>
        <v>8</v>
      </c>
      <c r="AA33" s="165">
        <f>IF(AB9&lt;&gt;"",AA32+1,"")</f>
        <v>8</v>
      </c>
      <c r="AB33" s="165">
        <f>IF(AC9&lt;&gt;"",AB32+1,"")</f>
        <v>8</v>
      </c>
      <c r="AC33" s="165">
        <f>IF(AD9&lt;&gt;"",AC32+1,"")</f>
        <v>8</v>
      </c>
      <c r="AD33" s="165">
        <f>IF(AE9&lt;&gt;"",AD32+1,"")</f>
        <v>8</v>
      </c>
      <c r="AE33" s="165">
        <f>IF(AF9&lt;&gt;"",AE32+1,"")</f>
        <v>8</v>
      </c>
    </row>
    <row r="34" spans="1:31">
      <c r="A34" s="164">
        <v>9</v>
      </c>
      <c r="C34" s="164">
        <f t="shared" ref="C34:W46" si="3">IF(C10&lt;&gt;"",C33+1,"")</f>
        <v>9</v>
      </c>
      <c r="D34" s="164">
        <f t="shared" si="3"/>
        <v>9</v>
      </c>
      <c r="E34" s="164">
        <f t="shared" si="3"/>
        <v>9</v>
      </c>
      <c r="F34" s="164">
        <f t="shared" si="3"/>
        <v>9</v>
      </c>
      <c r="G34" s="164" t="str">
        <f t="shared" si="3"/>
        <v/>
      </c>
      <c r="H34" s="164" t="str">
        <f t="shared" si="3"/>
        <v/>
      </c>
      <c r="I34" s="164">
        <f t="shared" si="3"/>
        <v>9</v>
      </c>
      <c r="J34" s="164">
        <f t="shared" si="3"/>
        <v>9</v>
      </c>
      <c r="K34" s="164">
        <f t="shared" si="3"/>
        <v>9</v>
      </c>
      <c r="L34" s="164">
        <f t="shared" si="3"/>
        <v>9</v>
      </c>
      <c r="M34" s="164">
        <f t="shared" si="3"/>
        <v>9</v>
      </c>
      <c r="N34" s="164">
        <f t="shared" si="3"/>
        <v>9</v>
      </c>
      <c r="O34" s="164">
        <f t="shared" si="3"/>
        <v>9</v>
      </c>
      <c r="P34" s="164">
        <f t="shared" si="3"/>
        <v>9</v>
      </c>
      <c r="Q34" s="164">
        <f t="shared" si="3"/>
        <v>9</v>
      </c>
      <c r="R34" s="164">
        <f t="shared" si="3"/>
        <v>9</v>
      </c>
      <c r="S34" s="164">
        <f t="shared" si="3"/>
        <v>9</v>
      </c>
      <c r="T34" s="164">
        <f t="shared" si="3"/>
        <v>9</v>
      </c>
      <c r="U34" s="164">
        <f t="shared" si="3"/>
        <v>9</v>
      </c>
      <c r="V34" s="164">
        <f t="shared" si="3"/>
        <v>9</v>
      </c>
      <c r="W34" s="164">
        <f>IF(X10&lt;&gt;"",W33+1,"")</f>
        <v>9</v>
      </c>
      <c r="X34" s="164">
        <f>IF(Y10&lt;&gt;"",X33+1,"")</f>
        <v>9</v>
      </c>
      <c r="Y34" s="164">
        <f>IF(Z10&lt;&gt;"",Y33+1,"")</f>
        <v>9</v>
      </c>
      <c r="Z34" s="164">
        <f>IF(AA10&lt;&gt;"",Z33+1,"")</f>
        <v>9</v>
      </c>
      <c r="AA34" s="164">
        <f>IF(AB10&lt;&gt;"",AA33+1,"")</f>
        <v>9</v>
      </c>
      <c r="AB34" s="164">
        <f>IF(AC10&lt;&gt;"",AB33+1,"")</f>
        <v>9</v>
      </c>
      <c r="AC34" s="164">
        <f>IF(AD10&lt;&gt;"",AC33+1,"")</f>
        <v>9</v>
      </c>
      <c r="AD34" s="164">
        <f>IF(AE10&lt;&gt;"",AD33+1,"")</f>
        <v>9</v>
      </c>
      <c r="AE34" s="164">
        <f>IF(AF10&lt;&gt;"",AE33+1,"")</f>
        <v>9</v>
      </c>
    </row>
    <row r="35" spans="1:31">
      <c r="A35" s="165">
        <v>10</v>
      </c>
      <c r="C35" s="165">
        <f t="shared" si="3"/>
        <v>10</v>
      </c>
      <c r="D35" s="165">
        <f t="shared" si="3"/>
        <v>10</v>
      </c>
      <c r="E35" s="165">
        <f t="shared" si="3"/>
        <v>10</v>
      </c>
      <c r="F35" s="165">
        <f t="shared" si="3"/>
        <v>10</v>
      </c>
      <c r="G35" s="165" t="str">
        <f t="shared" si="3"/>
        <v/>
      </c>
      <c r="H35" s="165" t="str">
        <f t="shared" si="3"/>
        <v/>
      </c>
      <c r="I35" s="165" t="str">
        <f t="shared" si="3"/>
        <v/>
      </c>
      <c r="J35" s="165">
        <f t="shared" si="3"/>
        <v>10</v>
      </c>
      <c r="K35" s="165">
        <f t="shared" si="3"/>
        <v>10</v>
      </c>
      <c r="L35" s="165">
        <f t="shared" si="3"/>
        <v>10</v>
      </c>
      <c r="M35" s="165">
        <f t="shared" si="3"/>
        <v>10</v>
      </c>
      <c r="N35" s="165">
        <f t="shared" si="3"/>
        <v>10</v>
      </c>
      <c r="O35" s="165">
        <f t="shared" si="3"/>
        <v>10</v>
      </c>
      <c r="P35" s="165">
        <f t="shared" si="3"/>
        <v>10</v>
      </c>
      <c r="Q35" s="165">
        <f t="shared" si="3"/>
        <v>10</v>
      </c>
      <c r="R35" s="165">
        <f t="shared" si="3"/>
        <v>10</v>
      </c>
      <c r="S35" s="165">
        <f t="shared" si="3"/>
        <v>10</v>
      </c>
      <c r="T35" s="165">
        <f t="shared" si="3"/>
        <v>10</v>
      </c>
      <c r="U35" s="165">
        <f t="shared" si="3"/>
        <v>10</v>
      </c>
      <c r="V35" s="165">
        <f t="shared" si="3"/>
        <v>10</v>
      </c>
      <c r="W35" s="165">
        <f>IF(X11&lt;&gt;"",W34+1,"")</f>
        <v>10</v>
      </c>
      <c r="X35" s="165">
        <f>IF(Y11&lt;&gt;"",X34+1,"")</f>
        <v>10</v>
      </c>
      <c r="Y35" s="165">
        <f>IF(Z11&lt;&gt;"",Y34+1,"")</f>
        <v>10</v>
      </c>
      <c r="Z35" s="165">
        <f>IF(AA11&lt;&gt;"",Z34+1,"")</f>
        <v>10</v>
      </c>
      <c r="AA35" s="165">
        <f>IF(AB11&lt;&gt;"",AA34+1,"")</f>
        <v>10</v>
      </c>
      <c r="AB35" s="165">
        <f>IF(AC11&lt;&gt;"",AB34+1,"")</f>
        <v>10</v>
      </c>
      <c r="AC35" s="165">
        <f>IF(AD11&lt;&gt;"",AC34+1,"")</f>
        <v>10</v>
      </c>
      <c r="AD35" s="165">
        <f>IF(AE11&lt;&gt;"",AD34+1,"")</f>
        <v>10</v>
      </c>
      <c r="AE35" s="165">
        <f>IF(AF11&lt;&gt;"",AE34+1,"")</f>
        <v>10</v>
      </c>
    </row>
    <row r="36" spans="1:31">
      <c r="A36" s="164">
        <v>11</v>
      </c>
      <c r="C36" s="164">
        <f t="shared" si="3"/>
        <v>11</v>
      </c>
      <c r="D36" s="164">
        <f t="shared" si="3"/>
        <v>11</v>
      </c>
      <c r="E36" s="164">
        <f t="shared" si="3"/>
        <v>11</v>
      </c>
      <c r="F36" s="164">
        <f t="shared" si="3"/>
        <v>11</v>
      </c>
      <c r="G36" s="164" t="str">
        <f t="shared" si="3"/>
        <v/>
      </c>
      <c r="H36" s="164" t="str">
        <f t="shared" si="3"/>
        <v/>
      </c>
      <c r="I36" s="164" t="str">
        <f t="shared" si="3"/>
        <v/>
      </c>
      <c r="J36" s="164">
        <f t="shared" si="3"/>
        <v>11</v>
      </c>
      <c r="K36" s="164">
        <f t="shared" si="3"/>
        <v>11</v>
      </c>
      <c r="L36" s="164">
        <f t="shared" si="3"/>
        <v>11</v>
      </c>
      <c r="M36" s="164">
        <f t="shared" si="3"/>
        <v>11</v>
      </c>
      <c r="N36" s="164">
        <f t="shared" si="3"/>
        <v>11</v>
      </c>
      <c r="O36" s="164" t="str">
        <f t="shared" si="3"/>
        <v/>
      </c>
      <c r="P36" s="164">
        <f t="shared" si="3"/>
        <v>11</v>
      </c>
      <c r="Q36" s="164">
        <f t="shared" si="3"/>
        <v>11</v>
      </c>
      <c r="R36" s="164">
        <f t="shared" si="3"/>
        <v>11</v>
      </c>
      <c r="S36" s="164">
        <f t="shared" si="3"/>
        <v>11</v>
      </c>
      <c r="T36" s="164">
        <f t="shared" si="3"/>
        <v>11</v>
      </c>
      <c r="U36" s="164">
        <f t="shared" si="3"/>
        <v>11</v>
      </c>
      <c r="V36" s="164">
        <f t="shared" si="3"/>
        <v>11</v>
      </c>
      <c r="W36" s="164">
        <f>IF(X12&lt;&gt;"",W35+1,"")</f>
        <v>11</v>
      </c>
      <c r="X36" s="164">
        <f>IF(Y12&lt;&gt;"",X35+1,"")</f>
        <v>11</v>
      </c>
      <c r="Y36" s="164">
        <f>IF(Z12&lt;&gt;"",Y35+1,"")</f>
        <v>11</v>
      </c>
      <c r="Z36" s="164">
        <f>IF(AA12&lt;&gt;"",Z35+1,"")</f>
        <v>11</v>
      </c>
      <c r="AA36" s="164">
        <f>IF(AB12&lt;&gt;"",AA35+1,"")</f>
        <v>11</v>
      </c>
      <c r="AB36" s="164">
        <f>IF(AC12&lt;&gt;"",AB35+1,"")</f>
        <v>11</v>
      </c>
      <c r="AC36" s="164">
        <f>IF(AD12&lt;&gt;"",AC35+1,"")</f>
        <v>11</v>
      </c>
      <c r="AD36" s="164">
        <f>IF(AE12&lt;&gt;"",AD35+1,"")</f>
        <v>11</v>
      </c>
      <c r="AE36" s="164">
        <f>IF(AF12&lt;&gt;"",AE35+1,"")</f>
        <v>11</v>
      </c>
    </row>
    <row r="37" spans="1:31">
      <c r="A37" s="165">
        <v>12</v>
      </c>
      <c r="C37" s="165">
        <f t="shared" si="3"/>
        <v>12</v>
      </c>
      <c r="D37" s="165">
        <f t="shared" si="3"/>
        <v>12</v>
      </c>
      <c r="E37" s="165">
        <f t="shared" si="3"/>
        <v>12</v>
      </c>
      <c r="F37" s="165">
        <f t="shared" si="3"/>
        <v>12</v>
      </c>
      <c r="G37" s="165" t="str">
        <f t="shared" si="3"/>
        <v/>
      </c>
      <c r="H37" s="165" t="str">
        <f t="shared" si="3"/>
        <v/>
      </c>
      <c r="I37" s="165" t="str">
        <f t="shared" si="3"/>
        <v/>
      </c>
      <c r="J37" s="165" t="str">
        <f t="shared" si="3"/>
        <v/>
      </c>
      <c r="K37" s="165" t="str">
        <f t="shared" si="3"/>
        <v/>
      </c>
      <c r="L37" s="165" t="str">
        <f t="shared" si="3"/>
        <v/>
      </c>
      <c r="M37" s="165">
        <f t="shared" si="3"/>
        <v>12</v>
      </c>
      <c r="N37" s="165">
        <f t="shared" si="3"/>
        <v>12</v>
      </c>
      <c r="O37" s="165" t="str">
        <f t="shared" si="3"/>
        <v/>
      </c>
      <c r="P37" s="165">
        <f t="shared" si="3"/>
        <v>12</v>
      </c>
      <c r="Q37" s="165">
        <f t="shared" si="3"/>
        <v>12</v>
      </c>
      <c r="R37" s="165">
        <f t="shared" si="3"/>
        <v>12</v>
      </c>
      <c r="S37" s="165">
        <f t="shared" si="3"/>
        <v>12</v>
      </c>
      <c r="T37" s="165" t="str">
        <f t="shared" si="3"/>
        <v/>
      </c>
      <c r="U37" s="165">
        <f t="shared" si="3"/>
        <v>12</v>
      </c>
      <c r="V37" s="165">
        <f t="shared" si="3"/>
        <v>12</v>
      </c>
      <c r="W37" s="165">
        <f>IF(X13&lt;&gt;"",W36+1,"")</f>
        <v>12</v>
      </c>
      <c r="X37" s="165">
        <f>IF(Y13&lt;&gt;"",X36+1,"")</f>
        <v>12</v>
      </c>
      <c r="Y37" s="165">
        <f>IF(Z13&lt;&gt;"",Y36+1,"")</f>
        <v>12</v>
      </c>
      <c r="Z37" s="165" t="str">
        <f>IF(AA13&lt;&gt;"",Z36+1,"")</f>
        <v/>
      </c>
      <c r="AA37" s="165">
        <f>IF(AB13&lt;&gt;"",AA36+1,"")</f>
        <v>12</v>
      </c>
      <c r="AB37" s="165">
        <f>IF(AC13&lt;&gt;"",AB36+1,"")</f>
        <v>12</v>
      </c>
      <c r="AC37" s="165">
        <f>IF(AD13&lt;&gt;"",AC36+1,"")</f>
        <v>12</v>
      </c>
      <c r="AD37" s="165">
        <f>IF(AE13&lt;&gt;"",AD36+1,"")</f>
        <v>12</v>
      </c>
      <c r="AE37" s="165">
        <f>IF(AF13&lt;&gt;"",AE36+1,"")</f>
        <v>12</v>
      </c>
    </row>
    <row r="38" spans="1:31">
      <c r="A38" s="164">
        <v>13</v>
      </c>
      <c r="C38" s="164" t="str">
        <f t="shared" si="3"/>
        <v/>
      </c>
      <c r="D38" s="164" t="str">
        <f t="shared" si="3"/>
        <v/>
      </c>
      <c r="E38" s="164" t="str">
        <f t="shared" si="3"/>
        <v/>
      </c>
      <c r="F38" s="164" t="str">
        <f t="shared" si="3"/>
        <v/>
      </c>
      <c r="G38" s="164" t="str">
        <f t="shared" si="3"/>
        <v/>
      </c>
      <c r="H38" s="164" t="str">
        <f t="shared" si="3"/>
        <v/>
      </c>
      <c r="I38" s="164" t="str">
        <f t="shared" si="3"/>
        <v/>
      </c>
      <c r="J38" s="164" t="str">
        <f t="shared" si="3"/>
        <v/>
      </c>
      <c r="K38" s="164" t="str">
        <f t="shared" si="3"/>
        <v/>
      </c>
      <c r="L38" s="164" t="str">
        <f t="shared" si="3"/>
        <v/>
      </c>
      <c r="M38" s="164" t="str">
        <f t="shared" si="3"/>
        <v/>
      </c>
      <c r="N38" s="164" t="str">
        <f t="shared" si="3"/>
        <v/>
      </c>
      <c r="O38" s="164" t="str">
        <f t="shared" si="3"/>
        <v/>
      </c>
      <c r="P38" s="164">
        <f t="shared" si="3"/>
        <v>13</v>
      </c>
      <c r="Q38" s="164" t="str">
        <f t="shared" si="3"/>
        <v/>
      </c>
      <c r="R38" s="164" t="str">
        <f t="shared" si="3"/>
        <v/>
      </c>
      <c r="S38" s="164">
        <f t="shared" si="3"/>
        <v>13</v>
      </c>
      <c r="T38" s="164" t="str">
        <f t="shared" si="3"/>
        <v/>
      </c>
      <c r="U38" s="164" t="str">
        <f t="shared" si="3"/>
        <v/>
      </c>
      <c r="V38" s="164" t="str">
        <f t="shared" si="3"/>
        <v/>
      </c>
      <c r="W38" s="164" t="str">
        <f>IF(X14&lt;&gt;"",W37+1,"")</f>
        <v/>
      </c>
      <c r="X38" s="164" t="str">
        <f>IF(Y14&lt;&gt;"",X37+1,"")</f>
        <v/>
      </c>
      <c r="Y38" s="164">
        <f>IF(Z14&lt;&gt;"",Y37+1,"")</f>
        <v>13</v>
      </c>
      <c r="Z38" s="164" t="str">
        <f>IF(AA14&lt;&gt;"",Z37+1,"")</f>
        <v/>
      </c>
      <c r="AA38" s="164" t="str">
        <f>IF(AB14&lt;&gt;"",AA37+1,"")</f>
        <v/>
      </c>
      <c r="AB38" s="164">
        <f>IF(AC14&lt;&gt;"",AB37+1,"")</f>
        <v>13</v>
      </c>
      <c r="AC38" s="164" t="str">
        <f>IF(AD14&lt;&gt;"",AC37+1,"")</f>
        <v/>
      </c>
      <c r="AD38" s="164" t="str">
        <f>IF(AE14&lt;&gt;"",AD37+1,"")</f>
        <v/>
      </c>
      <c r="AE38" s="164">
        <f>IF(AF14&lt;&gt;"",AE37+1,"")</f>
        <v>13</v>
      </c>
    </row>
    <row r="39" spans="1:31">
      <c r="A39" s="165">
        <v>14</v>
      </c>
      <c r="C39" s="165" t="str">
        <f t="shared" si="3"/>
        <v/>
      </c>
      <c r="D39" s="165" t="str">
        <f t="shared" si="3"/>
        <v/>
      </c>
      <c r="E39" s="165" t="str">
        <f t="shared" si="3"/>
        <v/>
      </c>
      <c r="F39" s="165" t="str">
        <f t="shared" si="3"/>
        <v/>
      </c>
      <c r="G39" s="165" t="str">
        <f t="shared" si="3"/>
        <v/>
      </c>
      <c r="H39" s="165" t="str">
        <f t="shared" si="3"/>
        <v/>
      </c>
      <c r="I39" s="165" t="str">
        <f t="shared" si="3"/>
        <v/>
      </c>
      <c r="J39" s="165" t="str">
        <f t="shared" si="3"/>
        <v/>
      </c>
      <c r="K39" s="165" t="str">
        <f t="shared" si="3"/>
        <v/>
      </c>
      <c r="L39" s="165" t="str">
        <f t="shared" si="3"/>
        <v/>
      </c>
      <c r="M39" s="165" t="str">
        <f t="shared" si="3"/>
        <v/>
      </c>
      <c r="N39" s="165" t="str">
        <f t="shared" si="3"/>
        <v/>
      </c>
      <c r="O39" s="165" t="str">
        <f t="shared" si="3"/>
        <v/>
      </c>
      <c r="P39" s="165" t="str">
        <f t="shared" si="3"/>
        <v/>
      </c>
      <c r="Q39" s="165" t="str">
        <f t="shared" si="3"/>
        <v/>
      </c>
      <c r="R39" s="165" t="str">
        <f t="shared" si="3"/>
        <v/>
      </c>
      <c r="S39" s="165" t="str">
        <f t="shared" si="3"/>
        <v/>
      </c>
      <c r="T39" s="165" t="str">
        <f t="shared" si="3"/>
        <v/>
      </c>
      <c r="U39" s="165" t="str">
        <f t="shared" si="3"/>
        <v/>
      </c>
      <c r="V39" s="165" t="str">
        <f t="shared" si="3"/>
        <v/>
      </c>
      <c r="W39" s="165" t="str">
        <f>IF(X15&lt;&gt;"",W38+1,"")</f>
        <v/>
      </c>
      <c r="X39" s="165" t="str">
        <f>IF(Y15&lt;&gt;"",X38+1,"")</f>
        <v/>
      </c>
      <c r="Y39" s="165" t="str">
        <f>IF(Z15&lt;&gt;"",Y38+1,"")</f>
        <v/>
      </c>
      <c r="Z39" s="165" t="str">
        <f>IF(AA15&lt;&gt;"",Z38+1,"")</f>
        <v/>
      </c>
      <c r="AA39" s="165" t="str">
        <f>IF(AB15&lt;&gt;"",AA38+1,"")</f>
        <v/>
      </c>
      <c r="AB39" s="165" t="str">
        <f>IF(AC15&lt;&gt;"",AB38+1,"")</f>
        <v/>
      </c>
      <c r="AC39" s="165" t="str">
        <f>IF(AD15&lt;&gt;"",AC38+1,"")</f>
        <v/>
      </c>
      <c r="AD39" s="165" t="str">
        <f>IF(AE15&lt;&gt;"",AD38+1,"")</f>
        <v/>
      </c>
      <c r="AE39" s="165" t="str">
        <f>IF(AF15&lt;&gt;"",AE38+1,"")</f>
        <v/>
      </c>
    </row>
    <row r="40" spans="1:31">
      <c r="A40" s="164">
        <v>15</v>
      </c>
      <c r="C40" s="164" t="str">
        <f t="shared" si="3"/>
        <v/>
      </c>
      <c r="D40" s="164" t="str">
        <f t="shared" si="3"/>
        <v/>
      </c>
      <c r="E40" s="164" t="str">
        <f t="shared" si="3"/>
        <v/>
      </c>
      <c r="F40" s="164" t="str">
        <f t="shared" si="3"/>
        <v/>
      </c>
      <c r="G40" s="164" t="str">
        <f t="shared" si="3"/>
        <v/>
      </c>
      <c r="H40" s="164" t="str">
        <f t="shared" si="3"/>
        <v/>
      </c>
      <c r="I40" s="164" t="str">
        <f t="shared" si="3"/>
        <v/>
      </c>
      <c r="J40" s="164" t="str">
        <f t="shared" si="3"/>
        <v/>
      </c>
      <c r="K40" s="164" t="str">
        <f t="shared" si="3"/>
        <v/>
      </c>
      <c r="L40" s="164" t="str">
        <f t="shared" si="3"/>
        <v/>
      </c>
      <c r="M40" s="164" t="str">
        <f t="shared" si="3"/>
        <v/>
      </c>
      <c r="N40" s="164" t="str">
        <f t="shared" si="3"/>
        <v/>
      </c>
      <c r="O40" s="164" t="str">
        <f t="shared" si="3"/>
        <v/>
      </c>
      <c r="P40" s="164" t="str">
        <f t="shared" si="3"/>
        <v/>
      </c>
      <c r="Q40" s="164" t="str">
        <f t="shared" si="3"/>
        <v/>
      </c>
      <c r="R40" s="164" t="str">
        <f t="shared" si="3"/>
        <v/>
      </c>
      <c r="S40" s="164" t="str">
        <f t="shared" si="3"/>
        <v/>
      </c>
      <c r="T40" s="164" t="str">
        <f t="shared" si="3"/>
        <v/>
      </c>
      <c r="U40" s="164" t="str">
        <f t="shared" si="3"/>
        <v/>
      </c>
      <c r="V40" s="164" t="str">
        <f t="shared" si="3"/>
        <v/>
      </c>
      <c r="W40" s="164" t="str">
        <f>IF(X16&lt;&gt;"",W39+1,"")</f>
        <v/>
      </c>
      <c r="X40" s="164" t="str">
        <f>IF(Y16&lt;&gt;"",X39+1,"")</f>
        <v/>
      </c>
      <c r="Y40" s="164" t="str">
        <f>IF(Z16&lt;&gt;"",Y39+1,"")</f>
        <v/>
      </c>
      <c r="Z40" s="164" t="str">
        <f>IF(AA16&lt;&gt;"",Z39+1,"")</f>
        <v/>
      </c>
      <c r="AA40" s="164" t="str">
        <f>IF(AB16&lt;&gt;"",AA39+1,"")</f>
        <v/>
      </c>
      <c r="AB40" s="164" t="str">
        <f>IF(AC16&lt;&gt;"",AB39+1,"")</f>
        <v/>
      </c>
      <c r="AC40" s="164" t="str">
        <f>IF(AD16&lt;&gt;"",AC39+1,"")</f>
        <v/>
      </c>
      <c r="AD40" s="164" t="str">
        <f>IF(AE16&lt;&gt;"",AD39+1,"")</f>
        <v/>
      </c>
      <c r="AE40" s="164" t="str">
        <f>IF(AF16&lt;&gt;"",AE39+1,"")</f>
        <v/>
      </c>
    </row>
    <row r="41" spans="1:31">
      <c r="A41" s="165">
        <v>16</v>
      </c>
      <c r="C41" s="165" t="str">
        <f t="shared" si="3"/>
        <v/>
      </c>
      <c r="D41" s="165" t="str">
        <f t="shared" si="3"/>
        <v/>
      </c>
      <c r="E41" s="165" t="str">
        <f t="shared" si="3"/>
        <v/>
      </c>
      <c r="F41" s="165" t="str">
        <f t="shared" si="3"/>
        <v/>
      </c>
      <c r="G41" s="165" t="str">
        <f t="shared" si="3"/>
        <v/>
      </c>
      <c r="H41" s="165" t="str">
        <f t="shared" si="3"/>
        <v/>
      </c>
      <c r="I41" s="165" t="str">
        <f t="shared" si="3"/>
        <v/>
      </c>
      <c r="J41" s="165" t="str">
        <f t="shared" si="3"/>
        <v/>
      </c>
      <c r="K41" s="165" t="str">
        <f t="shared" si="3"/>
        <v/>
      </c>
      <c r="L41" s="165" t="str">
        <f t="shared" si="3"/>
        <v/>
      </c>
      <c r="M41" s="165" t="str">
        <f t="shared" si="3"/>
        <v/>
      </c>
      <c r="N41" s="165" t="str">
        <f t="shared" si="3"/>
        <v/>
      </c>
      <c r="O41" s="165" t="str">
        <f t="shared" si="3"/>
        <v/>
      </c>
      <c r="P41" s="165" t="str">
        <f t="shared" si="3"/>
        <v/>
      </c>
      <c r="Q41" s="165" t="str">
        <f t="shared" si="3"/>
        <v/>
      </c>
      <c r="R41" s="165" t="str">
        <f t="shared" si="3"/>
        <v/>
      </c>
      <c r="S41" s="165" t="str">
        <f t="shared" si="3"/>
        <v/>
      </c>
      <c r="T41" s="165" t="str">
        <f t="shared" si="3"/>
        <v/>
      </c>
      <c r="U41" s="165" t="str">
        <f t="shared" si="3"/>
        <v/>
      </c>
      <c r="V41" s="165" t="str">
        <f t="shared" si="3"/>
        <v/>
      </c>
      <c r="W41" s="165" t="str">
        <f>IF(X17&lt;&gt;"",W40+1,"")</f>
        <v/>
      </c>
      <c r="X41" s="165" t="str">
        <f>IF(Y17&lt;&gt;"",X40+1,"")</f>
        <v/>
      </c>
      <c r="Y41" s="165" t="str">
        <f>IF(Z17&lt;&gt;"",Y40+1,"")</f>
        <v/>
      </c>
      <c r="Z41" s="165" t="str">
        <f>IF(AA17&lt;&gt;"",Z40+1,"")</f>
        <v/>
      </c>
      <c r="AA41" s="165" t="str">
        <f>IF(AB17&lt;&gt;"",AA40+1,"")</f>
        <v/>
      </c>
      <c r="AB41" s="165" t="str">
        <f>IF(AC17&lt;&gt;"",AB40+1,"")</f>
        <v/>
      </c>
      <c r="AC41" s="165" t="str">
        <f>IF(AD17&lt;&gt;"",AC40+1,"")</f>
        <v/>
      </c>
      <c r="AD41" s="165" t="str">
        <f>IF(AE17&lt;&gt;"",AD40+1,"")</f>
        <v/>
      </c>
      <c r="AE41" s="165" t="str">
        <f>IF(AF17&lt;&gt;"",AE40+1,"")</f>
        <v/>
      </c>
    </row>
    <row r="42" spans="1:31">
      <c r="A42" s="164">
        <v>17</v>
      </c>
      <c r="C42" s="164"/>
      <c r="D42" s="164" t="str">
        <f t="shared" si="3"/>
        <v/>
      </c>
      <c r="E42" s="164" t="str">
        <f t="shared" si="3"/>
        <v/>
      </c>
      <c r="F42" s="164" t="str">
        <f t="shared" si="3"/>
        <v/>
      </c>
      <c r="G42" s="164" t="str">
        <f t="shared" si="3"/>
        <v/>
      </c>
      <c r="H42" s="164" t="str">
        <f t="shared" si="3"/>
        <v/>
      </c>
      <c r="I42" s="164" t="str">
        <f t="shared" si="3"/>
        <v/>
      </c>
      <c r="J42" s="164" t="str">
        <f t="shared" si="3"/>
        <v/>
      </c>
      <c r="K42" s="164" t="str">
        <f t="shared" si="3"/>
        <v/>
      </c>
      <c r="L42" s="164" t="str">
        <f t="shared" si="3"/>
        <v/>
      </c>
      <c r="M42" s="164" t="str">
        <f t="shared" si="3"/>
        <v/>
      </c>
      <c r="N42" s="164" t="str">
        <f t="shared" si="3"/>
        <v/>
      </c>
      <c r="O42" s="164" t="str">
        <f t="shared" si="3"/>
        <v/>
      </c>
      <c r="P42" s="164" t="str">
        <f t="shared" si="3"/>
        <v/>
      </c>
      <c r="Q42" s="164" t="str">
        <f t="shared" si="3"/>
        <v/>
      </c>
      <c r="R42" s="164" t="str">
        <f t="shared" si="3"/>
        <v/>
      </c>
      <c r="S42" s="164" t="str">
        <f t="shared" si="3"/>
        <v/>
      </c>
      <c r="T42" s="164" t="str">
        <f t="shared" si="3"/>
        <v/>
      </c>
      <c r="U42" s="164" t="str">
        <f t="shared" si="3"/>
        <v/>
      </c>
      <c r="V42" s="164" t="str">
        <f t="shared" si="3"/>
        <v/>
      </c>
      <c r="W42" s="164" t="str">
        <f>IF(X18&lt;&gt;"",W41+1,"")</f>
        <v/>
      </c>
      <c r="X42" s="164" t="str">
        <f>IF(Y18&lt;&gt;"",X41+1,"")</f>
        <v/>
      </c>
      <c r="Y42" s="164" t="str">
        <f>IF(Z18&lt;&gt;"",Y41+1,"")</f>
        <v/>
      </c>
      <c r="Z42" s="164" t="str">
        <f>IF(AA18&lt;&gt;"",Z41+1,"")</f>
        <v/>
      </c>
      <c r="AA42" s="164" t="str">
        <f>IF(AB18&lt;&gt;"",AA41+1,"")</f>
        <v/>
      </c>
      <c r="AB42" s="164" t="str">
        <f>IF(AC18&lt;&gt;"",AB41+1,"")</f>
        <v/>
      </c>
      <c r="AC42" s="164" t="str">
        <f>IF(AD18&lt;&gt;"",AC41+1,"")</f>
        <v/>
      </c>
      <c r="AD42" s="164" t="str">
        <f>IF(AE18&lt;&gt;"",AD41+1,"")</f>
        <v/>
      </c>
      <c r="AE42" s="164" t="str">
        <f>IF(AF18&lt;&gt;"",AE41+1,"")</f>
        <v/>
      </c>
    </row>
    <row r="43" spans="1:31">
      <c r="A43" s="165">
        <v>18</v>
      </c>
      <c r="C43" s="165"/>
      <c r="D43" s="165" t="str">
        <f t="shared" si="3"/>
        <v/>
      </c>
      <c r="E43" s="165" t="str">
        <f t="shared" si="3"/>
        <v/>
      </c>
      <c r="F43" s="165" t="str">
        <f t="shared" si="3"/>
        <v/>
      </c>
      <c r="G43" s="165" t="str">
        <f t="shared" si="3"/>
        <v/>
      </c>
      <c r="H43" s="165" t="str">
        <f t="shared" si="3"/>
        <v/>
      </c>
      <c r="I43" s="165" t="str">
        <f t="shared" si="3"/>
        <v/>
      </c>
      <c r="J43" s="165" t="str">
        <f t="shared" si="3"/>
        <v/>
      </c>
      <c r="K43" s="165" t="str">
        <f t="shared" si="3"/>
        <v/>
      </c>
      <c r="L43" s="165" t="str">
        <f t="shared" si="3"/>
        <v/>
      </c>
      <c r="M43" s="165" t="str">
        <f t="shared" si="3"/>
        <v/>
      </c>
      <c r="N43" s="165" t="str">
        <f t="shared" si="3"/>
        <v/>
      </c>
      <c r="O43" s="165" t="str">
        <f t="shared" si="3"/>
        <v/>
      </c>
      <c r="P43" s="165" t="str">
        <f t="shared" si="3"/>
        <v/>
      </c>
      <c r="Q43" s="165" t="str">
        <f t="shared" si="3"/>
        <v/>
      </c>
      <c r="R43" s="165" t="str">
        <f t="shared" si="3"/>
        <v/>
      </c>
      <c r="S43" s="165" t="str">
        <f t="shared" si="3"/>
        <v/>
      </c>
      <c r="T43" s="165" t="str">
        <f t="shared" si="3"/>
        <v/>
      </c>
      <c r="U43" s="165" t="str">
        <f t="shared" si="3"/>
        <v/>
      </c>
      <c r="V43" s="165" t="str">
        <f t="shared" si="3"/>
        <v/>
      </c>
      <c r="W43" s="165" t="str">
        <f>IF(X19&lt;&gt;"",W42+1,"")</f>
        <v/>
      </c>
      <c r="X43" s="165" t="str">
        <f>IF(Y19&lt;&gt;"",X42+1,"")</f>
        <v/>
      </c>
      <c r="Y43" s="165" t="str">
        <f>IF(Z19&lt;&gt;"",Y42+1,"")</f>
        <v/>
      </c>
      <c r="Z43" s="165" t="str">
        <f>IF(AA19&lt;&gt;"",Z42+1,"")</f>
        <v/>
      </c>
      <c r="AA43" s="165" t="str">
        <f>IF(AB19&lt;&gt;"",AA42+1,"")</f>
        <v/>
      </c>
      <c r="AB43" s="165" t="str">
        <f>IF(AC19&lt;&gt;"",AB42+1,"")</f>
        <v/>
      </c>
      <c r="AC43" s="165" t="str">
        <f>IF(AD19&lt;&gt;"",AC42+1,"")</f>
        <v/>
      </c>
      <c r="AD43" s="165" t="str">
        <f>IF(AE19&lt;&gt;"",AD42+1,"")</f>
        <v/>
      </c>
      <c r="AE43" s="165" t="str">
        <f>IF(AF19&lt;&gt;"",AE42+1,"")</f>
        <v/>
      </c>
    </row>
    <row r="44" spans="1:31">
      <c r="A44" s="164">
        <v>19</v>
      </c>
      <c r="C44" s="164"/>
      <c r="D44" s="164" t="str">
        <f t="shared" si="3"/>
        <v/>
      </c>
      <c r="E44" s="164" t="str">
        <f t="shared" si="3"/>
        <v/>
      </c>
      <c r="F44" s="164" t="str">
        <f t="shared" si="3"/>
        <v/>
      </c>
      <c r="G44" s="164" t="str">
        <f t="shared" si="3"/>
        <v/>
      </c>
      <c r="H44" s="164" t="str">
        <f t="shared" si="3"/>
        <v/>
      </c>
      <c r="I44" s="164" t="str">
        <f t="shared" si="3"/>
        <v/>
      </c>
      <c r="J44" s="164" t="str">
        <f t="shared" si="3"/>
        <v/>
      </c>
      <c r="K44" s="164" t="str">
        <f t="shared" si="3"/>
        <v/>
      </c>
      <c r="L44" s="164" t="str">
        <f t="shared" si="3"/>
        <v/>
      </c>
      <c r="M44" s="164" t="str">
        <f t="shared" si="3"/>
        <v/>
      </c>
      <c r="N44" s="164" t="str">
        <f t="shared" si="3"/>
        <v/>
      </c>
      <c r="O44" s="164" t="str">
        <f t="shared" si="3"/>
        <v/>
      </c>
      <c r="P44" s="164" t="str">
        <f t="shared" si="3"/>
        <v/>
      </c>
      <c r="Q44" s="164" t="str">
        <f t="shared" si="3"/>
        <v/>
      </c>
      <c r="R44" s="164" t="str">
        <f t="shared" si="3"/>
        <v/>
      </c>
      <c r="S44" s="164" t="str">
        <f t="shared" si="3"/>
        <v/>
      </c>
      <c r="T44" s="164" t="str">
        <f t="shared" si="3"/>
        <v/>
      </c>
      <c r="U44" s="164" t="str">
        <f t="shared" si="3"/>
        <v/>
      </c>
      <c r="V44" s="164" t="str">
        <f t="shared" si="3"/>
        <v/>
      </c>
      <c r="W44" s="164" t="str">
        <f>IF(X20&lt;&gt;"",W43+1,"")</f>
        <v/>
      </c>
      <c r="X44" s="164" t="str">
        <f>IF(Y20&lt;&gt;"",X43+1,"")</f>
        <v/>
      </c>
      <c r="Y44" s="164" t="str">
        <f>IF(Z20&lt;&gt;"",Y43+1,"")</f>
        <v/>
      </c>
      <c r="Z44" s="164" t="str">
        <f>IF(AA20&lt;&gt;"",Z43+1,"")</f>
        <v/>
      </c>
      <c r="AA44" s="164" t="str">
        <f>IF(AB20&lt;&gt;"",AA43+1,"")</f>
        <v/>
      </c>
      <c r="AB44" s="164" t="str">
        <f>IF(AC20&lt;&gt;"",AB43+1,"")</f>
        <v/>
      </c>
      <c r="AC44" s="164" t="str">
        <f>IF(AD20&lt;&gt;"",AC43+1,"")</f>
        <v/>
      </c>
      <c r="AD44" s="164" t="str">
        <f>IF(AE20&lt;&gt;"",AD43+1,"")</f>
        <v/>
      </c>
      <c r="AE44" s="164" t="str">
        <f>IF(AF20&lt;&gt;"",AE43+1,"")</f>
        <v/>
      </c>
    </row>
    <row r="45" spans="1:31">
      <c r="A45" s="165">
        <v>20</v>
      </c>
      <c r="C45" s="165"/>
      <c r="D45" s="165" t="str">
        <f t="shared" si="3"/>
        <v/>
      </c>
      <c r="E45" s="165" t="str">
        <f t="shared" si="3"/>
        <v/>
      </c>
      <c r="F45" s="165" t="str">
        <f t="shared" si="3"/>
        <v/>
      </c>
      <c r="G45" s="165" t="str">
        <f t="shared" si="3"/>
        <v/>
      </c>
      <c r="H45" s="165" t="str">
        <f t="shared" si="3"/>
        <v/>
      </c>
      <c r="I45" s="165" t="str">
        <f t="shared" si="3"/>
        <v/>
      </c>
      <c r="J45" s="165" t="str">
        <f t="shared" si="3"/>
        <v/>
      </c>
      <c r="K45" s="165" t="str">
        <f t="shared" si="3"/>
        <v/>
      </c>
      <c r="L45" s="165" t="str">
        <f t="shared" si="3"/>
        <v/>
      </c>
      <c r="M45" s="165" t="str">
        <f t="shared" si="3"/>
        <v/>
      </c>
      <c r="N45" s="165" t="str">
        <f t="shared" si="3"/>
        <v/>
      </c>
      <c r="O45" s="165" t="str">
        <f>IF(O21&lt;&gt;"",O44+1,"")</f>
        <v/>
      </c>
      <c r="P45" s="165" t="str">
        <f>IF(P21&lt;&gt;"",P44+1,"")</f>
        <v/>
      </c>
      <c r="Q45" s="165" t="str">
        <f t="shared" si="3"/>
        <v/>
      </c>
      <c r="R45" s="165" t="str">
        <f t="shared" si="3"/>
        <v/>
      </c>
      <c r="S45" s="165" t="str">
        <f t="shared" si="3"/>
        <v/>
      </c>
      <c r="T45" s="165" t="str">
        <f t="shared" si="3"/>
        <v/>
      </c>
      <c r="U45" s="165" t="str">
        <f t="shared" si="3"/>
        <v/>
      </c>
      <c r="V45" s="165" t="str">
        <f t="shared" si="3"/>
        <v/>
      </c>
      <c r="W45" s="165" t="str">
        <f>IF(X21&lt;&gt;"",W44+1,"")</f>
        <v/>
      </c>
      <c r="X45" s="165" t="str">
        <f>IF(Y21&lt;&gt;"",X44+1,"")</f>
        <v/>
      </c>
      <c r="Y45" s="165" t="str">
        <f>IF(Z21&lt;&gt;"",Y44+1,"")</f>
        <v/>
      </c>
      <c r="Z45" s="165" t="str">
        <f>IF(AA21&lt;&gt;"",Z44+1,"")</f>
        <v/>
      </c>
      <c r="AA45" s="165" t="str">
        <f>IF(AB21&lt;&gt;"",AA44+1,"")</f>
        <v/>
      </c>
      <c r="AB45" s="165" t="str">
        <f>IF(AC21&lt;&gt;"",AB44+1,"")</f>
        <v/>
      </c>
      <c r="AC45" s="165" t="str">
        <f>IF(AD21&lt;&gt;"",AC44+1,"")</f>
        <v/>
      </c>
      <c r="AD45" s="165" t="str">
        <f>IF(AE21&lt;&gt;"",AD44+1,"")</f>
        <v/>
      </c>
      <c r="AE45" s="165" t="str">
        <f>IF(AF21&lt;&gt;"",AE44+1,"")</f>
        <v/>
      </c>
    </row>
    <row r="46" spans="1:31">
      <c r="D46" s="170" t="str">
        <f t="shared" si="3"/>
        <v/>
      </c>
      <c r="E46" s="170" t="str">
        <f t="shared" si="3"/>
        <v/>
      </c>
      <c r="F46" s="170" t="str">
        <f t="shared" si="3"/>
        <v/>
      </c>
      <c r="G46" s="170" t="str">
        <f t="shared" si="3"/>
        <v/>
      </c>
      <c r="H46" s="170" t="str">
        <f t="shared" si="3"/>
        <v/>
      </c>
      <c r="I46" s="170" t="str">
        <f t="shared" si="3"/>
        <v/>
      </c>
      <c r="J46" s="170" t="str">
        <f t="shared" si="3"/>
        <v/>
      </c>
      <c r="K46" s="170" t="str">
        <f t="shared" si="3"/>
        <v/>
      </c>
      <c r="L46" s="170" t="str">
        <f t="shared" si="3"/>
        <v/>
      </c>
      <c r="M46" s="170" t="str">
        <f t="shared" ref="M46:V46" si="4">IF(M22&lt;&gt;"",M45+1,"")</f>
        <v/>
      </c>
      <c r="N46" s="170" t="str">
        <f t="shared" si="4"/>
        <v/>
      </c>
      <c r="O46" s="170" t="str">
        <f t="shared" si="4"/>
        <v/>
      </c>
      <c r="P46" s="170" t="str">
        <f t="shared" si="4"/>
        <v/>
      </c>
      <c r="Q46" s="170" t="str">
        <f t="shared" si="4"/>
        <v/>
      </c>
      <c r="R46" s="170" t="str">
        <f t="shared" si="4"/>
        <v/>
      </c>
      <c r="S46" s="170" t="str">
        <f t="shared" si="4"/>
        <v/>
      </c>
      <c r="T46" s="170" t="str">
        <f t="shared" si="4"/>
        <v/>
      </c>
      <c r="U46" s="170" t="str">
        <f t="shared" si="4"/>
        <v/>
      </c>
      <c r="V46" s="170" t="str">
        <f t="shared" si="4"/>
        <v/>
      </c>
    </row>
    <row r="48" spans="1:31">
      <c r="A48" s="169" t="s">
        <v>163</v>
      </c>
      <c r="C48" s="163">
        <f>MAX(C26:C45)</f>
        <v>12</v>
      </c>
      <c r="D48" s="163">
        <f>MAX(D26:D45)</f>
        <v>12</v>
      </c>
      <c r="E48" s="163">
        <f>MAX(E26:E45)</f>
        <v>12</v>
      </c>
      <c r="F48" s="163">
        <f>MAX(F26:F45)</f>
        <v>12</v>
      </c>
      <c r="G48" s="163">
        <f>MAX(G26:G45)</f>
        <v>7</v>
      </c>
      <c r="H48" s="163">
        <f>MAX(H26:H45)</f>
        <v>8</v>
      </c>
      <c r="I48" s="163">
        <f>MAX(I26:I45)</f>
        <v>9</v>
      </c>
      <c r="J48" s="163">
        <f>MAX(J26:J45)</f>
        <v>11</v>
      </c>
      <c r="K48" s="163">
        <f t="shared" ref="K48:Q48" si="5">MAX(K26:K45)</f>
        <v>11</v>
      </c>
      <c r="L48" s="163">
        <f>MAX(L26:L45)</f>
        <v>11</v>
      </c>
      <c r="M48" s="163">
        <f>MAX(M26:M45)</f>
        <v>12</v>
      </c>
      <c r="N48" s="163">
        <f>MAX(N26:N45)</f>
        <v>12</v>
      </c>
      <c r="O48" s="163">
        <f>MAX(O26:O45)</f>
        <v>10</v>
      </c>
      <c r="P48" s="163">
        <f>MAX(P26:P45)</f>
        <v>13</v>
      </c>
      <c r="Q48" s="163">
        <f t="shared" si="5"/>
        <v>12</v>
      </c>
      <c r="R48" s="163">
        <f>MAX(R26:R45)</f>
        <v>12</v>
      </c>
      <c r="S48" s="163">
        <f>MAX(S26:S45)</f>
        <v>13</v>
      </c>
      <c r="T48" s="163">
        <f>MAX(T26:T45)</f>
        <v>11</v>
      </c>
      <c r="U48" s="163">
        <f>MAX(U26:U45)</f>
        <v>12</v>
      </c>
      <c r="V48" s="163">
        <f>MAX(V26:V45)</f>
        <v>12</v>
      </c>
      <c r="W48" s="163">
        <f>MAX(W26:W45)</f>
        <v>12</v>
      </c>
      <c r="X48" s="163">
        <f>MAX(X26:X45)</f>
        <v>12</v>
      </c>
      <c r="Y48" s="163">
        <f>MAX(Y26:Y45)</f>
        <v>13</v>
      </c>
      <c r="Z48" s="163">
        <f>MAX(Z26:Z45)</f>
        <v>11</v>
      </c>
      <c r="AA48" s="163">
        <f>MAX(AA26:AA45)</f>
        <v>12</v>
      </c>
      <c r="AB48" s="163">
        <f>MAX(AB26:AB45)</f>
        <v>13</v>
      </c>
      <c r="AC48" s="163">
        <f>MAX(AC26:AC45)</f>
        <v>12</v>
      </c>
      <c r="AD48" s="163">
        <f>MAX(AD26:AD45)</f>
        <v>12</v>
      </c>
      <c r="AE48" s="163">
        <f>MAX(AE26:AE45)</f>
        <v>13</v>
      </c>
    </row>
  </sheetData>
  <sheetProtection algorithmName="SHA-512" hashValue="MsRkTyD7yq+2pBeq4rV5wr/fimXoPiOBQt5MlhHhjzwU7AfiFZ+8s/SIlTXrlC9ler/6wNAzoRLnlAwzGU8CAw==" saltValue="8TTy8YbEZzwRob/pJFI3pg==" spinCount="100000" sheet="1"/>
  <mergeCells count="1">
    <mergeCell ref="A24:A25"/>
  </mergeCells>
  <phoneticPr fontId="33" type="noConversion"/>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1"/>
  <sheetViews>
    <sheetView workbookViewId="0"/>
  </sheetViews>
  <sheetFormatPr defaultRowHeight="13.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4"/>
  <dimension ref="A1"/>
  <sheetViews>
    <sheetView topLeftCell="A144" workbookViewId="0">
      <selection activeCell="C163" sqref="C163"/>
    </sheetView>
  </sheetViews>
  <sheetFormatPr defaultRowHeight="13.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5"/>
  <dimension ref="A1"/>
  <sheetViews>
    <sheetView workbookViewId="0">
      <selection activeCell="A171" sqref="A171:A250"/>
    </sheetView>
  </sheetViews>
  <sheetFormatPr defaultRowHeight="13.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dimension ref="A1"/>
  <sheetViews>
    <sheetView workbookViewId="0">
      <selection activeCell="M5" sqref="M5"/>
    </sheetView>
  </sheetViews>
  <sheetFormatPr defaultRowHeight="13.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1</vt:i4>
      </vt:variant>
    </vt:vector>
  </HeadingPairs>
  <TitlesOfParts>
    <vt:vector size="8" baseType="lpstr">
      <vt:lpstr>diensttijd</vt:lpstr>
      <vt:lpstr>tabel</vt:lpstr>
      <vt:lpstr>Schaal</vt:lpstr>
      <vt:lpstr>Blad2</vt:lpstr>
      <vt:lpstr>Blad3</vt:lpstr>
      <vt:lpstr>Blad4</vt:lpstr>
      <vt:lpstr>Blad5</vt:lpstr>
      <vt:lpstr>diensttijd!Afdrukbereik</vt:lpstr>
    </vt:vector>
  </TitlesOfParts>
  <Company>Onderwijsbureau Meppel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 Mentink</dc:creator>
  <cp:lastModifiedBy>Sanne Knoops</cp:lastModifiedBy>
  <cp:lastPrinted>2025-06-19T07:18:41Z</cp:lastPrinted>
  <dcterms:created xsi:type="dcterms:W3CDTF">2003-11-21T10:00:21Z</dcterms:created>
  <dcterms:modified xsi:type="dcterms:W3CDTF">2025-06-19T07:18:48Z</dcterms:modified>
</cp:coreProperties>
</file>